
<file path=[Content_Types].xml><?xml version="1.0" encoding="utf-8"?>
<Types xmlns="http://schemas.openxmlformats.org/package/2006/content-types">
  <Override PartName="/xl/externalLinks/externalLink127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63.xml" ContentType="application/vnd.openxmlformats-officedocument.spreadsheetml.externalLink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70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30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168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139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75.xml" ContentType="application/vnd.openxmlformats-officedocument.spreadsheetml.externalLink+xml"/>
  <Default Extension="bin" ContentType="application/vnd.openxmlformats-officedocument.spreadsheetml.printerSettings"/>
  <Override PartName="/xl/externalLinks/externalLink39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71.xml" ContentType="application/vnd.openxmlformats-officedocument.spreadsheetml.externalLink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60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2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3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69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76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72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61.xml" ContentType="application/vnd.openxmlformats-officedocument.spreadsheetml.externalLink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1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2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62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3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40.xml" ContentType="application/vnd.openxmlformats-officedocument.spreadsheetml.externalLink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5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15960" yWindow="210" windowWidth="12660" windowHeight="11700" activeTab="3"/>
  </bookViews>
  <sheets>
    <sheet name="RESUMEN" sheetId="61" r:id="rId1"/>
    <sheet name="LOTE A" sheetId="62" r:id="rId2"/>
    <sheet name="LOTE B" sheetId="63" r:id="rId3"/>
    <sheet name="LOTE C" sheetId="57" r:id="rId4"/>
    <sheet name="LOTE D" sheetId="58" r:id="rId5"/>
    <sheet name="LOTE E" sheetId="59" r:id="rId6"/>
    <sheet name="LOTE F" sheetId="60" r:id="rId7"/>
    <sheet name="LOTE G" sheetId="6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</externalReferences>
  <definedNames>
    <definedName name="\" localSheetId="2">#REF!</definedName>
    <definedName name="\" localSheetId="3">#REF!</definedName>
    <definedName name="\" localSheetId="4">#REF!</definedName>
    <definedName name="\" localSheetId="5">#REF!</definedName>
    <definedName name="\" localSheetId="6">#REF!</definedName>
    <definedName name="\" localSheetId="7">#REF!</definedName>
    <definedName name="\" localSheetId="0">#REF!</definedName>
    <definedName name="\">#REF!</definedName>
    <definedName name="\4">#REF!</definedName>
    <definedName name="\6">#REF!</definedName>
    <definedName name="\A" localSheetId="2">[1]Presup.!#REF!</definedName>
    <definedName name="\A" localSheetId="3">[1]Presup.!#REF!</definedName>
    <definedName name="\A" localSheetId="4">[1]Presup.!#REF!</definedName>
    <definedName name="\A" localSheetId="5">[1]Presup.!#REF!</definedName>
    <definedName name="\A" localSheetId="6">[1]Presup.!#REF!</definedName>
    <definedName name="\A" localSheetId="7">[1]Presup.!#REF!</definedName>
    <definedName name="\A" localSheetId="0">[1]Presup.!#REF!</definedName>
    <definedName name="\A">[1]Presup.!#REF!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>#REF!</definedName>
    <definedName name="\E">#REF!</definedName>
    <definedName name="\I" localSheetId="2">#REF!</definedName>
    <definedName name="\I" localSheetId="4">#REF!</definedName>
    <definedName name="\I" localSheetId="7">#REF!</definedName>
    <definedName name="\I">#REF!</definedName>
    <definedName name="\M" localSheetId="2">[1]Presup.!#REF!</definedName>
    <definedName name="\M" localSheetId="4">[1]Presup.!#REF!</definedName>
    <definedName name="\M" localSheetId="7">[1]Presup.!#REF!</definedName>
    <definedName name="\M" localSheetId="0">[1]Presup.!#REF!</definedName>
    <definedName name="\M">[1]Presup.!#REF!</definedName>
    <definedName name="\N">#REF!</definedName>
    <definedName name="\O">#REF!</definedName>
    <definedName name="\P" localSheetId="2">'[2]Part. No Ejecutables'!#REF!</definedName>
    <definedName name="\P" localSheetId="4">'[2]Part. No Ejecutables'!#REF!</definedName>
    <definedName name="\P" localSheetId="7">'[2]Part. No Ejecutables'!#REF!</definedName>
    <definedName name="\P" localSheetId="0">'[2]Part. No Ejecutables'!#REF!</definedName>
    <definedName name="\P">'[2]Part. No Ejecutables'!#REF!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7">#REF!</definedName>
    <definedName name="\Q">#REF!</definedName>
    <definedName name="\R" localSheetId="2">[1]Presup.!#REF!</definedName>
    <definedName name="\R" localSheetId="3">[1]Presup.!#REF!</definedName>
    <definedName name="\R" localSheetId="4">[1]Presup.!#REF!</definedName>
    <definedName name="\R" localSheetId="5">[1]Presup.!#REF!</definedName>
    <definedName name="\R" localSheetId="6">[1]Presup.!#REF!</definedName>
    <definedName name="\R" localSheetId="7">[1]Presup.!#REF!</definedName>
    <definedName name="\R" localSheetId="0">[1]Presup.!#REF!</definedName>
    <definedName name="\R">[1]Presup.!#REF!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7">#REF!</definedName>
    <definedName name="\S">#REF!</definedName>
    <definedName name="\T" localSheetId="2">[1]Presup.!#REF!</definedName>
    <definedName name="\T" localSheetId="3">[1]Presup.!#REF!</definedName>
    <definedName name="\T" localSheetId="4">[1]Presup.!#REF!</definedName>
    <definedName name="\T" localSheetId="5">[1]Presup.!#REF!</definedName>
    <definedName name="\T" localSheetId="6">[1]Presup.!#REF!</definedName>
    <definedName name="\T" localSheetId="7">[1]Presup.!#REF!</definedName>
    <definedName name="\T" localSheetId="0">[1]Presup.!#REF!</definedName>
    <definedName name="\T">[1]Presup.!#REF!</definedName>
    <definedName name="\U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7">#REF!</definedName>
    <definedName name="\W">#REF!</definedName>
    <definedName name="___________________________________F">[3]A!#REF!</definedName>
    <definedName name="__________________________________F">[3]A!#REF!</definedName>
    <definedName name="_________________________________F">[3]A!#REF!</definedName>
    <definedName name="________________________________F">[3]A!#REF!</definedName>
    <definedName name="_______________________________F">[3]A!#REF!</definedName>
    <definedName name="______________________________F">[3]A!#REF!</definedName>
    <definedName name="_____________________________F" localSheetId="2">[3]A!#REF!</definedName>
    <definedName name="_____________________________F" localSheetId="3">[3]A!#REF!</definedName>
    <definedName name="_____________________________F" localSheetId="4">[3]A!#REF!</definedName>
    <definedName name="_____________________________F" localSheetId="5">[3]A!#REF!</definedName>
    <definedName name="_____________________________F" localSheetId="6">[3]A!#REF!</definedName>
    <definedName name="_____________________________F" localSheetId="7">[3]A!#REF!</definedName>
    <definedName name="_____________________________F" localSheetId="0">[3]A!#REF!</definedName>
    <definedName name="_____________________________F">[3]A!#REF!</definedName>
    <definedName name="____________________________F">[3]A!#REF!</definedName>
    <definedName name="___________________________F" localSheetId="2">#REF!</definedName>
    <definedName name="___________________________F" localSheetId="3">#REF!</definedName>
    <definedName name="___________________________F" localSheetId="4">#REF!</definedName>
    <definedName name="___________________________F" localSheetId="5">#REF!</definedName>
    <definedName name="___________________________F" localSheetId="6">#REF!</definedName>
    <definedName name="___________________________F" localSheetId="7">#REF!</definedName>
    <definedName name="___________________________F" localSheetId="0">#REF!</definedName>
    <definedName name="___________________________F">#REF!</definedName>
    <definedName name="__________________________F" localSheetId="2">[3]A!#REF!</definedName>
    <definedName name="__________________________F" localSheetId="3">[3]A!#REF!</definedName>
    <definedName name="__________________________F" localSheetId="4">[3]A!#REF!</definedName>
    <definedName name="__________________________F" localSheetId="5">[3]A!#REF!</definedName>
    <definedName name="__________________________F" localSheetId="6">[3]A!#REF!</definedName>
    <definedName name="__________________________F" localSheetId="7">[3]A!#REF!</definedName>
    <definedName name="__________________________F" localSheetId="0">[3]A!#REF!</definedName>
    <definedName name="__________________________F">[3]A!#REF!</definedName>
    <definedName name="_________________________F" localSheetId="2">[3]A!#REF!</definedName>
    <definedName name="_________________________F" localSheetId="3">[3]A!#REF!</definedName>
    <definedName name="_________________________F" localSheetId="4">[3]A!#REF!</definedName>
    <definedName name="_________________________F" localSheetId="5">[3]A!#REF!</definedName>
    <definedName name="_________________________F" localSheetId="6">[3]A!#REF!</definedName>
    <definedName name="_________________________F" localSheetId="7">[3]A!#REF!</definedName>
    <definedName name="_________________________F" localSheetId="0">[3]A!#REF!</definedName>
    <definedName name="_________________________F">[3]A!#REF!</definedName>
    <definedName name="________________________F" localSheetId="2">[3]A!#REF!</definedName>
    <definedName name="________________________F" localSheetId="4">[3]A!#REF!</definedName>
    <definedName name="________________________F" localSheetId="7">[3]A!#REF!</definedName>
    <definedName name="________________________F" localSheetId="0">[3]A!#REF!</definedName>
    <definedName name="________________________F">[3]A!#REF!</definedName>
    <definedName name="_______________________F" localSheetId="2">[3]A!#REF!</definedName>
    <definedName name="_______________________F" localSheetId="4">[3]A!#REF!</definedName>
    <definedName name="_______________________F" localSheetId="7">[3]A!#REF!</definedName>
    <definedName name="_______________________F" localSheetId="0">[3]A!#REF!</definedName>
    <definedName name="_______________________F">[3]A!#REF!</definedName>
    <definedName name="______________________F" localSheetId="2">[3]A!#REF!</definedName>
    <definedName name="______________________F" localSheetId="4">[3]A!#REF!</definedName>
    <definedName name="______________________F" localSheetId="7">[3]A!#REF!</definedName>
    <definedName name="______________________F" localSheetId="0">[3]A!#REF!</definedName>
    <definedName name="______________________F">[3]A!#REF!</definedName>
    <definedName name="_____________________F" localSheetId="2">[3]A!#REF!</definedName>
    <definedName name="_____________________F" localSheetId="4">[3]A!#REF!</definedName>
    <definedName name="_____________________F" localSheetId="7">[3]A!#REF!</definedName>
    <definedName name="_____________________F" localSheetId="0">[3]A!#REF!</definedName>
    <definedName name="_____________________F">[3]A!#REF!</definedName>
    <definedName name="____________________F" localSheetId="2">[3]A!#REF!</definedName>
    <definedName name="____________________F" localSheetId="4">[3]A!#REF!</definedName>
    <definedName name="____________________F" localSheetId="7">[3]A!#REF!</definedName>
    <definedName name="____________________F" localSheetId="0">[3]A!#REF!</definedName>
    <definedName name="____________________F">[3]A!#REF!</definedName>
    <definedName name="___________________F" localSheetId="2">[3]A!#REF!</definedName>
    <definedName name="___________________F" localSheetId="4">[3]A!#REF!</definedName>
    <definedName name="___________________F" localSheetId="7">[3]A!#REF!</definedName>
    <definedName name="___________________F" localSheetId="0">[3]A!#REF!</definedName>
    <definedName name="___________________F">[3]A!#REF!</definedName>
    <definedName name="__________________F" localSheetId="2">[4]A!#REF!</definedName>
    <definedName name="__________________F" localSheetId="4">[4]A!#REF!</definedName>
    <definedName name="__________________F" localSheetId="7">[4]A!#REF!</definedName>
    <definedName name="__________________F" localSheetId="0">[4]A!#REF!</definedName>
    <definedName name="__________________F">[4]A!#REF!</definedName>
    <definedName name="_________________CAL50" localSheetId="2">#REF!</definedName>
    <definedName name="_________________CAL50" localSheetId="3">#REF!</definedName>
    <definedName name="_________________CAL50" localSheetId="4">#REF!</definedName>
    <definedName name="_________________CAL50" localSheetId="5">#REF!</definedName>
    <definedName name="_________________CAL50" localSheetId="6">#REF!</definedName>
    <definedName name="_________________CAL50" localSheetId="7">#REF!</definedName>
    <definedName name="_________________CAL50">#REF!</definedName>
    <definedName name="_________________F" localSheetId="2">[4]A!#REF!</definedName>
    <definedName name="_________________F" localSheetId="3">[4]A!#REF!</definedName>
    <definedName name="_________________F" localSheetId="4">[4]A!#REF!</definedName>
    <definedName name="_________________F" localSheetId="5">[4]A!#REF!</definedName>
    <definedName name="_________________F" localSheetId="6">[4]A!#REF!</definedName>
    <definedName name="_________________F" localSheetId="7">[4]A!#REF!</definedName>
    <definedName name="_________________F" localSheetId="0">[4]A!#REF!</definedName>
    <definedName name="_________________F">[4]A!#REF!</definedName>
    <definedName name="_________________hor210" localSheetId="3">'[5]anal term'!$G$1512</definedName>
    <definedName name="_________________hor210" localSheetId="4">'[5]anal term'!$G$1512</definedName>
    <definedName name="_________________hor210" localSheetId="5">'[5]anal term'!$G$1512</definedName>
    <definedName name="_________________hor210" localSheetId="6">'[5]anal term'!$G$1512</definedName>
    <definedName name="_________________hor210" localSheetId="7">'[5]anal term'!$G$1512</definedName>
    <definedName name="_________________hor210" localSheetId="0">'[5]anal term'!$G$1512</definedName>
    <definedName name="_________________hor210">'[6]anal term'!$G$1512</definedName>
    <definedName name="_________________mz125" localSheetId="2">#REF!</definedName>
    <definedName name="_________________mz125" localSheetId="3">#REF!</definedName>
    <definedName name="_________________mz125" localSheetId="4">#REF!</definedName>
    <definedName name="_________________mz125" localSheetId="5">#REF!</definedName>
    <definedName name="_________________mz125" localSheetId="6">#REF!</definedName>
    <definedName name="_________________mz125" localSheetId="7">#REF!</definedName>
    <definedName name="_________________mz125">#REF!</definedName>
    <definedName name="_________________MZ13" localSheetId="2">#REF!</definedName>
    <definedName name="_________________MZ13" localSheetId="4">#REF!</definedName>
    <definedName name="_________________MZ13" localSheetId="7">#REF!</definedName>
    <definedName name="_________________MZ13">#REF!</definedName>
    <definedName name="_________________MZ14" localSheetId="2">#REF!</definedName>
    <definedName name="_________________MZ14" localSheetId="4">#REF!</definedName>
    <definedName name="_________________MZ14" localSheetId="7">#REF!</definedName>
    <definedName name="_________________MZ14">#REF!</definedName>
    <definedName name="_________________MZ17" localSheetId="2">#REF!</definedName>
    <definedName name="_________________MZ17" localSheetId="4">#REF!</definedName>
    <definedName name="_________________MZ17" localSheetId="7">#REF!</definedName>
    <definedName name="_________________MZ17">#REF!</definedName>
    <definedName name="________________F" localSheetId="2">#REF!</definedName>
    <definedName name="________________F" localSheetId="4">#REF!</definedName>
    <definedName name="________________F" localSheetId="7">#REF!</definedName>
    <definedName name="________________F">#REF!</definedName>
    <definedName name="________________hor210" localSheetId="3">'[5]anal term'!$G$1512</definedName>
    <definedName name="________________hor210" localSheetId="4">'[5]anal term'!$G$1512</definedName>
    <definedName name="________________hor210" localSheetId="5">'[5]anal term'!$G$1512</definedName>
    <definedName name="________________hor210" localSheetId="6">'[5]anal term'!$G$1512</definedName>
    <definedName name="________________hor210" localSheetId="7">'[5]anal term'!$G$1512</definedName>
    <definedName name="________________hor210" localSheetId="0">'[5]anal term'!$G$1512</definedName>
    <definedName name="________________hor210">'[6]anal term'!$G$1512</definedName>
    <definedName name="_______________CAL50" localSheetId="2">#REF!</definedName>
    <definedName name="_______________CAL50" localSheetId="3">#REF!</definedName>
    <definedName name="_______________CAL50" localSheetId="4">#REF!</definedName>
    <definedName name="_______________CAL50" localSheetId="5">#REF!</definedName>
    <definedName name="_______________CAL50" localSheetId="6">#REF!</definedName>
    <definedName name="_______________CAL50" localSheetId="7">#REF!</definedName>
    <definedName name="_______________CAL50">#REF!</definedName>
    <definedName name="_______________F" localSheetId="2">[4]A!#REF!</definedName>
    <definedName name="_______________F" localSheetId="3">[4]A!#REF!</definedName>
    <definedName name="_______________F" localSheetId="4">[4]A!#REF!</definedName>
    <definedName name="_______________F" localSheetId="5">[4]A!#REF!</definedName>
    <definedName name="_______________F" localSheetId="6">[4]A!#REF!</definedName>
    <definedName name="_______________F" localSheetId="7">[4]A!#REF!</definedName>
    <definedName name="_______________F">[4]A!#REF!</definedName>
    <definedName name="_______________hor210" localSheetId="3">'[5]anal term'!$G$1512</definedName>
    <definedName name="_______________hor210" localSheetId="4">'[5]anal term'!$G$1512</definedName>
    <definedName name="_______________hor210" localSheetId="5">'[5]anal term'!$G$1512</definedName>
    <definedName name="_______________hor210" localSheetId="6">'[5]anal term'!$G$1512</definedName>
    <definedName name="_______________hor210" localSheetId="7">'[5]anal term'!$G$1512</definedName>
    <definedName name="_______________hor210" localSheetId="0">'[5]anal term'!$G$1512</definedName>
    <definedName name="_______________hor210">'[6]anal term'!$G$1512</definedName>
    <definedName name="_______________MZ1155">[7]Mezcla!$F$37</definedName>
    <definedName name="_______________mz125" localSheetId="2">#REF!</definedName>
    <definedName name="_______________mz125" localSheetId="3">#REF!</definedName>
    <definedName name="_______________mz125" localSheetId="4">#REF!</definedName>
    <definedName name="_______________mz125" localSheetId="5">#REF!</definedName>
    <definedName name="_______________mz125" localSheetId="6">#REF!</definedName>
    <definedName name="_______________mz125" localSheetId="7">#REF!</definedName>
    <definedName name="_______________mz125">#REF!</definedName>
    <definedName name="_______________MZ13" localSheetId="2">#REF!</definedName>
    <definedName name="_______________MZ13" localSheetId="4">#REF!</definedName>
    <definedName name="_______________MZ13" localSheetId="7">#REF!</definedName>
    <definedName name="_______________MZ13">#REF!</definedName>
    <definedName name="_______________MZ14" localSheetId="2">#REF!</definedName>
    <definedName name="_______________MZ14" localSheetId="4">#REF!</definedName>
    <definedName name="_______________MZ14" localSheetId="7">#REF!</definedName>
    <definedName name="_______________MZ14">#REF!</definedName>
    <definedName name="_______________MZ16" localSheetId="2">#REF!</definedName>
    <definedName name="_______________MZ16" localSheetId="4">#REF!</definedName>
    <definedName name="_______________MZ16" localSheetId="7">#REF!</definedName>
    <definedName name="_______________MZ16">#REF!</definedName>
    <definedName name="_______________MZ17" localSheetId="2">#REF!</definedName>
    <definedName name="_______________MZ17" localSheetId="4">#REF!</definedName>
    <definedName name="_______________MZ17" localSheetId="7">#REF!</definedName>
    <definedName name="_______________MZ17">#REF!</definedName>
    <definedName name="______________CAL50">[7]insumo!$D$11</definedName>
    <definedName name="______________F" localSheetId="2">'[8]Hato Mayor Dic.2010'!#REF!</definedName>
    <definedName name="______________F" localSheetId="3">'[9]Hato Mayor Dic.2010'!#REF!</definedName>
    <definedName name="______________F" localSheetId="4">'[9]Hato Mayor Dic.2010'!#REF!</definedName>
    <definedName name="______________F" localSheetId="5">'[9]Hato Mayor Dic.2010'!#REF!</definedName>
    <definedName name="______________F" localSheetId="6">'[9]Hato Mayor Dic.2010'!#REF!</definedName>
    <definedName name="______________F" localSheetId="7">'[8]Hato Mayor Dic.2010'!#REF!</definedName>
    <definedName name="______________F">'[9]Hato Mayor Dic.2010'!#REF!</definedName>
    <definedName name="______________hor210" localSheetId="3">'[5]anal term'!$G$1512</definedName>
    <definedName name="______________hor210" localSheetId="4">'[5]anal term'!$G$1512</definedName>
    <definedName name="______________hor210" localSheetId="5">'[5]anal term'!$G$1512</definedName>
    <definedName name="______________hor210" localSheetId="6">'[5]anal term'!$G$1512</definedName>
    <definedName name="______________hor210" localSheetId="7">'[5]anal term'!$G$1512</definedName>
    <definedName name="______________hor210" localSheetId="0">'[5]anal term'!$G$1512</definedName>
    <definedName name="______________hor210">'[6]anal term'!$G$1512</definedName>
    <definedName name="______________MZ1155">[7]Mezcla!$F$37</definedName>
    <definedName name="______________mz125" localSheetId="2">[10]Mezcla!#REF!</definedName>
    <definedName name="______________mz125" localSheetId="3">[11]Mezcla!#REF!</definedName>
    <definedName name="______________mz125" localSheetId="4">[11]Mezcla!#REF!</definedName>
    <definedName name="______________mz125" localSheetId="5">[11]Mezcla!#REF!</definedName>
    <definedName name="______________mz125" localSheetId="6">[11]Mezcla!#REF!</definedName>
    <definedName name="______________mz125" localSheetId="7">[10]Mezcla!#REF!</definedName>
    <definedName name="______________mz125" localSheetId="0">[10]Mezcla!#REF!</definedName>
    <definedName name="______________mz125">[11]Mezcla!#REF!</definedName>
    <definedName name="______________MZ13" localSheetId="2">[10]Mezcla!#REF!</definedName>
    <definedName name="______________MZ13" localSheetId="3">[11]Mezcla!#REF!</definedName>
    <definedName name="______________MZ13" localSheetId="4">[11]Mezcla!#REF!</definedName>
    <definedName name="______________MZ13" localSheetId="5">[11]Mezcla!#REF!</definedName>
    <definedName name="______________MZ13" localSheetId="6">[11]Mezcla!#REF!</definedName>
    <definedName name="______________MZ13" localSheetId="7">[10]Mezcla!#REF!</definedName>
    <definedName name="______________MZ13">[11]Mezcla!#REF!</definedName>
    <definedName name="______________MZ14" localSheetId="2">[10]Mezcla!#REF!</definedName>
    <definedName name="______________MZ14" localSheetId="4">[11]Mezcla!#REF!</definedName>
    <definedName name="______________MZ14" localSheetId="7">[10]Mezcla!#REF!</definedName>
    <definedName name="______________MZ14">[11]Mezcla!#REF!</definedName>
    <definedName name="______________MZ16" localSheetId="2">#REF!</definedName>
    <definedName name="______________MZ16" localSheetId="3">#REF!</definedName>
    <definedName name="______________MZ16" localSheetId="4">#REF!</definedName>
    <definedName name="______________MZ16" localSheetId="5">#REF!</definedName>
    <definedName name="______________MZ16" localSheetId="6">#REF!</definedName>
    <definedName name="______________MZ16" localSheetId="7">#REF!</definedName>
    <definedName name="______________MZ16" localSheetId="0">#REF!</definedName>
    <definedName name="______________MZ16">#REF!</definedName>
    <definedName name="______________MZ17" localSheetId="2">[10]Mezcla!#REF!</definedName>
    <definedName name="______________MZ17" localSheetId="3">[11]Mezcla!#REF!</definedName>
    <definedName name="______________MZ17" localSheetId="4">[11]Mezcla!#REF!</definedName>
    <definedName name="______________MZ17" localSheetId="5">[11]Mezcla!#REF!</definedName>
    <definedName name="______________MZ17" localSheetId="6">[11]Mezcla!#REF!</definedName>
    <definedName name="______________MZ17" localSheetId="7">[10]Mezcla!#REF!</definedName>
    <definedName name="______________MZ17" localSheetId="0">[10]Mezcla!#REF!</definedName>
    <definedName name="______________MZ17">[11]Mezcla!#REF!</definedName>
    <definedName name="_____________CAL50">[7]insumo!$D$11</definedName>
    <definedName name="_____________F" localSheetId="2">'[8]Hato Mayor Dic.2010'!#REF!</definedName>
    <definedName name="_____________F" localSheetId="3">'[9]Hato Mayor Dic.2010'!#REF!</definedName>
    <definedName name="_____________F" localSheetId="4">'[9]Hato Mayor Dic.2010'!#REF!</definedName>
    <definedName name="_____________F" localSheetId="5">'[9]Hato Mayor Dic.2010'!#REF!</definedName>
    <definedName name="_____________F" localSheetId="6">'[9]Hato Mayor Dic.2010'!#REF!</definedName>
    <definedName name="_____________F" localSheetId="7">'[8]Hato Mayor Dic.2010'!#REF!</definedName>
    <definedName name="_____________F">'[9]Hato Mayor Dic.2010'!#REF!</definedName>
    <definedName name="_____________hor210" localSheetId="3">'[5]anal term'!$G$1512</definedName>
    <definedName name="_____________hor210" localSheetId="4">'[5]anal term'!$G$1512</definedName>
    <definedName name="_____________hor210" localSheetId="5">'[5]anal term'!$G$1512</definedName>
    <definedName name="_____________hor210" localSheetId="6">'[5]anal term'!$G$1512</definedName>
    <definedName name="_____________hor210" localSheetId="7">'[5]anal term'!$G$1512</definedName>
    <definedName name="_____________hor210" localSheetId="0">'[5]anal term'!$G$1512</definedName>
    <definedName name="_____________hor210">'[6]anal term'!$G$1512</definedName>
    <definedName name="_____________MZ1155">[7]Mezcla!$F$37</definedName>
    <definedName name="_____________mz125" localSheetId="2">[10]Mezcla!#REF!</definedName>
    <definedName name="_____________mz125" localSheetId="3">[11]Mezcla!#REF!</definedName>
    <definedName name="_____________mz125" localSheetId="4">[11]Mezcla!#REF!</definedName>
    <definedName name="_____________mz125" localSheetId="5">[11]Mezcla!#REF!</definedName>
    <definedName name="_____________mz125" localSheetId="6">[11]Mezcla!#REF!</definedName>
    <definedName name="_____________mz125" localSheetId="7">[10]Mezcla!#REF!</definedName>
    <definedName name="_____________mz125" localSheetId="0">[10]Mezcla!#REF!</definedName>
    <definedName name="_____________mz125">[11]Mezcla!#REF!</definedName>
    <definedName name="_____________MZ13" localSheetId="2">[10]Mezcla!#REF!</definedName>
    <definedName name="_____________MZ13" localSheetId="3">[11]Mezcla!#REF!</definedName>
    <definedName name="_____________MZ13" localSheetId="4">[11]Mezcla!#REF!</definedName>
    <definedName name="_____________MZ13" localSheetId="5">[11]Mezcla!#REF!</definedName>
    <definedName name="_____________MZ13" localSheetId="6">[11]Mezcla!#REF!</definedName>
    <definedName name="_____________MZ13" localSheetId="7">[10]Mezcla!#REF!</definedName>
    <definedName name="_____________MZ13">[11]Mezcla!#REF!</definedName>
    <definedName name="_____________MZ14" localSheetId="2">[10]Mezcla!#REF!</definedName>
    <definedName name="_____________MZ14" localSheetId="4">[11]Mezcla!#REF!</definedName>
    <definedName name="_____________MZ14" localSheetId="7">[10]Mezcla!#REF!</definedName>
    <definedName name="_____________MZ14">[11]Mezcla!#REF!</definedName>
    <definedName name="_____________MZ16" localSheetId="2">#REF!</definedName>
    <definedName name="_____________MZ16" localSheetId="3">#REF!</definedName>
    <definedName name="_____________MZ16" localSheetId="4">#REF!</definedName>
    <definedName name="_____________MZ16" localSheetId="5">#REF!</definedName>
    <definedName name="_____________MZ16" localSheetId="6">#REF!</definedName>
    <definedName name="_____________MZ16" localSheetId="7">#REF!</definedName>
    <definedName name="_____________MZ16" localSheetId="0">#REF!</definedName>
    <definedName name="_____________MZ16">#REF!</definedName>
    <definedName name="_____________MZ17" localSheetId="2">[10]Mezcla!#REF!</definedName>
    <definedName name="_____________MZ17" localSheetId="3">[11]Mezcla!#REF!</definedName>
    <definedName name="_____________MZ17" localSheetId="4">[11]Mezcla!#REF!</definedName>
    <definedName name="_____________MZ17" localSheetId="5">[11]Mezcla!#REF!</definedName>
    <definedName name="_____________MZ17" localSheetId="6">[11]Mezcla!#REF!</definedName>
    <definedName name="_____________MZ17" localSheetId="7">[10]Mezcla!#REF!</definedName>
    <definedName name="_____________MZ17" localSheetId="0">[10]Mezcla!#REF!</definedName>
    <definedName name="_____________MZ17">[11]Mezcla!#REF!</definedName>
    <definedName name="____________CAL50">[7]insumo!$D$11</definedName>
    <definedName name="____________F" localSheetId="2">'[8]Hato Mayor Dic.2010'!#REF!</definedName>
    <definedName name="____________F" localSheetId="3">'[9]Hato Mayor Dic.2010'!#REF!</definedName>
    <definedName name="____________F" localSheetId="4">'[9]Hato Mayor Dic.2010'!#REF!</definedName>
    <definedName name="____________F" localSheetId="5">'[9]Hato Mayor Dic.2010'!#REF!</definedName>
    <definedName name="____________F" localSheetId="6">'[9]Hato Mayor Dic.2010'!#REF!</definedName>
    <definedName name="____________F" localSheetId="7">'[8]Hato Mayor Dic.2010'!#REF!</definedName>
    <definedName name="____________F">'[9]Hato Mayor Dic.2010'!#REF!</definedName>
    <definedName name="____________hor210" localSheetId="3">'[5]anal term'!$G$1512</definedName>
    <definedName name="____________hor210" localSheetId="4">'[5]anal term'!$G$1512</definedName>
    <definedName name="____________hor210" localSheetId="5">'[5]anal term'!$G$1512</definedName>
    <definedName name="____________hor210" localSheetId="6">'[5]anal term'!$G$1512</definedName>
    <definedName name="____________hor210" localSheetId="7">'[5]anal term'!$G$1512</definedName>
    <definedName name="____________hor210" localSheetId="0">'[5]anal term'!$G$1512</definedName>
    <definedName name="____________hor210">'[6]anal term'!$G$1512</definedName>
    <definedName name="____________MZ1155" localSheetId="2">#REF!</definedName>
    <definedName name="____________MZ1155" localSheetId="3">#REF!</definedName>
    <definedName name="____________MZ1155" localSheetId="4">#REF!</definedName>
    <definedName name="____________MZ1155" localSheetId="5">#REF!</definedName>
    <definedName name="____________MZ1155" localSheetId="6">#REF!</definedName>
    <definedName name="____________MZ1155" localSheetId="7">#REF!</definedName>
    <definedName name="____________MZ1155">#REF!</definedName>
    <definedName name="____________mz125" localSheetId="2">[10]Mezcla!#REF!</definedName>
    <definedName name="____________mz125" localSheetId="3">[11]Mezcla!#REF!</definedName>
    <definedName name="____________mz125" localSheetId="4">[11]Mezcla!#REF!</definedName>
    <definedName name="____________mz125" localSheetId="5">[11]Mezcla!#REF!</definedName>
    <definedName name="____________mz125" localSheetId="6">[11]Mezcla!#REF!</definedName>
    <definedName name="____________mz125" localSheetId="7">[10]Mezcla!#REF!</definedName>
    <definedName name="____________mz125">[11]Mezcla!#REF!</definedName>
    <definedName name="____________MZ13" localSheetId="2">[10]Mezcla!#REF!</definedName>
    <definedName name="____________MZ13" localSheetId="3">[11]Mezcla!#REF!</definedName>
    <definedName name="____________MZ13" localSheetId="4">[11]Mezcla!#REF!</definedName>
    <definedName name="____________MZ13" localSheetId="5">[11]Mezcla!#REF!</definedName>
    <definedName name="____________MZ13" localSheetId="6">[11]Mezcla!#REF!</definedName>
    <definedName name="____________MZ13" localSheetId="7">[10]Mezcla!#REF!</definedName>
    <definedName name="____________MZ13">[11]Mezcla!#REF!</definedName>
    <definedName name="____________MZ14" localSheetId="2">[10]Mezcla!#REF!</definedName>
    <definedName name="____________MZ14" localSheetId="3">[11]Mezcla!#REF!</definedName>
    <definedName name="____________MZ14" localSheetId="4">[11]Mezcla!#REF!</definedName>
    <definedName name="____________MZ14" localSheetId="5">[11]Mezcla!#REF!</definedName>
    <definedName name="____________MZ14" localSheetId="6">[11]Mezcla!#REF!</definedName>
    <definedName name="____________MZ14" localSheetId="7">[10]Mezcla!#REF!</definedName>
    <definedName name="____________MZ14">[11]Mezcla!#REF!</definedName>
    <definedName name="____________MZ16" localSheetId="2">#REF!</definedName>
    <definedName name="____________MZ16" localSheetId="3">#REF!</definedName>
    <definedName name="____________MZ16" localSheetId="4">#REF!</definedName>
    <definedName name="____________MZ16" localSheetId="5">#REF!</definedName>
    <definedName name="____________MZ16" localSheetId="6">#REF!</definedName>
    <definedName name="____________MZ16" localSheetId="7">#REF!</definedName>
    <definedName name="____________MZ16" localSheetId="0">#REF!</definedName>
    <definedName name="____________MZ16">#REF!</definedName>
    <definedName name="____________MZ17" localSheetId="2">[10]Mezcla!#REF!</definedName>
    <definedName name="____________MZ17" localSheetId="3">[11]Mezcla!#REF!</definedName>
    <definedName name="____________MZ17" localSheetId="4">[11]Mezcla!#REF!</definedName>
    <definedName name="____________MZ17" localSheetId="5">[11]Mezcla!#REF!</definedName>
    <definedName name="____________MZ17" localSheetId="6">[11]Mezcla!#REF!</definedName>
    <definedName name="____________MZ17" localSheetId="7">[10]Mezcla!#REF!</definedName>
    <definedName name="____________MZ17" localSheetId="0">[10]Mezcla!#REF!</definedName>
    <definedName name="____________MZ17">[11]Mezcla!#REF!</definedName>
    <definedName name="___________CAL50" localSheetId="2">#REF!</definedName>
    <definedName name="___________CAL50" localSheetId="3">#REF!</definedName>
    <definedName name="___________CAL50" localSheetId="4">#REF!</definedName>
    <definedName name="___________CAL50" localSheetId="5">#REF!</definedName>
    <definedName name="___________CAL50" localSheetId="6">#REF!</definedName>
    <definedName name="___________CAL50" localSheetId="7">#REF!</definedName>
    <definedName name="___________CAL50" localSheetId="0">#REF!</definedName>
    <definedName name="___________CAL50">#REF!</definedName>
    <definedName name="___________F" localSheetId="2">'[8]Hato Mayor Dic.2010'!#REF!</definedName>
    <definedName name="___________F" localSheetId="3">'[9]Hato Mayor Dic.2010'!#REF!</definedName>
    <definedName name="___________F" localSheetId="4">'[9]Hato Mayor Dic.2010'!#REF!</definedName>
    <definedName name="___________F" localSheetId="5">'[9]Hato Mayor Dic.2010'!#REF!</definedName>
    <definedName name="___________F" localSheetId="6">'[9]Hato Mayor Dic.2010'!#REF!</definedName>
    <definedName name="___________F" localSheetId="7">'[8]Hato Mayor Dic.2010'!#REF!</definedName>
    <definedName name="___________F" localSheetId="0">'[8]Hato Mayor Dic.2010'!#REF!</definedName>
    <definedName name="___________F">'[9]Hato Mayor Dic.2010'!#REF!</definedName>
    <definedName name="___________hor210" localSheetId="3">'[5]anal term'!$G$1512</definedName>
    <definedName name="___________hor210" localSheetId="4">'[5]anal term'!$G$1512</definedName>
    <definedName name="___________hor210" localSheetId="5">'[5]anal term'!$G$1512</definedName>
    <definedName name="___________hor210" localSheetId="6">'[5]anal term'!$G$1512</definedName>
    <definedName name="___________hor210" localSheetId="7">'[5]anal term'!$G$1512</definedName>
    <definedName name="___________hor210" localSheetId="0">'[5]anal term'!$G$1512</definedName>
    <definedName name="___________hor210">'[6]anal term'!$G$1512</definedName>
    <definedName name="___________MZ1155" localSheetId="2">#REF!</definedName>
    <definedName name="___________MZ1155" localSheetId="3">#REF!</definedName>
    <definedName name="___________MZ1155" localSheetId="4">#REF!</definedName>
    <definedName name="___________MZ1155" localSheetId="5">#REF!</definedName>
    <definedName name="___________MZ1155" localSheetId="6">#REF!</definedName>
    <definedName name="___________MZ1155" localSheetId="7">#REF!</definedName>
    <definedName name="___________MZ1155">#REF!</definedName>
    <definedName name="___________mz125" localSheetId="2">#REF!</definedName>
    <definedName name="___________mz125" localSheetId="3">#REF!</definedName>
    <definedName name="___________mz125" localSheetId="4">#REF!</definedName>
    <definedName name="___________mz125" localSheetId="5">#REF!</definedName>
    <definedName name="___________mz125" localSheetId="6">#REF!</definedName>
    <definedName name="___________mz125" localSheetId="7">#REF!</definedName>
    <definedName name="___________mz125" localSheetId="0">#REF!</definedName>
    <definedName name="___________mz125">#REF!</definedName>
    <definedName name="___________MZ13" localSheetId="2">#REF!</definedName>
    <definedName name="___________MZ13" localSheetId="3">#REF!</definedName>
    <definedName name="___________MZ13" localSheetId="4">#REF!</definedName>
    <definedName name="___________MZ13" localSheetId="5">#REF!</definedName>
    <definedName name="___________MZ13" localSheetId="6">#REF!</definedName>
    <definedName name="___________MZ13" localSheetId="7">#REF!</definedName>
    <definedName name="___________MZ13" localSheetId="0">#REF!</definedName>
    <definedName name="___________MZ13">#REF!</definedName>
    <definedName name="___________MZ14" localSheetId="2">#REF!</definedName>
    <definedName name="___________MZ14" localSheetId="3">#REF!</definedName>
    <definedName name="___________MZ14" localSheetId="4">#REF!</definedName>
    <definedName name="___________MZ14" localSheetId="5">#REF!</definedName>
    <definedName name="___________MZ14" localSheetId="6">#REF!</definedName>
    <definedName name="___________MZ14" localSheetId="7">#REF!</definedName>
    <definedName name="___________MZ14" localSheetId="0">#REF!</definedName>
    <definedName name="___________MZ14">#REF!</definedName>
    <definedName name="___________MZ16" localSheetId="2">#REF!</definedName>
    <definedName name="___________MZ16" localSheetId="4">#REF!</definedName>
    <definedName name="___________MZ16" localSheetId="7">#REF!</definedName>
    <definedName name="___________MZ16">#REF!</definedName>
    <definedName name="___________MZ17" localSheetId="2">#REF!</definedName>
    <definedName name="___________MZ17" localSheetId="3">#REF!</definedName>
    <definedName name="___________MZ17" localSheetId="4">#REF!</definedName>
    <definedName name="___________MZ17" localSheetId="5">#REF!</definedName>
    <definedName name="___________MZ17" localSheetId="6">#REF!</definedName>
    <definedName name="___________MZ17" localSheetId="7">#REF!</definedName>
    <definedName name="___________MZ17" localSheetId="0">#REF!</definedName>
    <definedName name="___________MZ17">#REF!</definedName>
    <definedName name="___________VAR12" localSheetId="3">[12]Precio!$F$12</definedName>
    <definedName name="___________VAR12" localSheetId="4">[12]Precio!$F$12</definedName>
    <definedName name="___________VAR12" localSheetId="5">[12]Precio!$F$12</definedName>
    <definedName name="___________VAR12" localSheetId="6">[12]Precio!$F$12</definedName>
    <definedName name="___________VAR12" localSheetId="7">[12]Precio!$F$12</definedName>
    <definedName name="___________VAR12" localSheetId="0">[12]Precio!$F$12</definedName>
    <definedName name="___________VAR12">[13]Precio!$F$12</definedName>
    <definedName name="___________VAR38" localSheetId="3">[12]Precio!$F$11</definedName>
    <definedName name="___________VAR38" localSheetId="4">[12]Precio!$F$11</definedName>
    <definedName name="___________VAR38" localSheetId="5">[12]Precio!$F$11</definedName>
    <definedName name="___________VAR38" localSheetId="6">[12]Precio!$F$11</definedName>
    <definedName name="___________VAR38" localSheetId="7">[12]Precio!$F$11</definedName>
    <definedName name="___________VAR38" localSheetId="0">[12]Precio!$F$11</definedName>
    <definedName name="___________VAR38">[13]Precio!$F$11</definedName>
    <definedName name="__________CAL50">[7]insumo!$D$11</definedName>
    <definedName name="__________F" localSheetId="1">#REF!</definedName>
    <definedName name="__________F" localSheetId="2">#REF!</definedName>
    <definedName name="__________F" localSheetId="3">#REF!</definedName>
    <definedName name="__________F" localSheetId="4">#REF!</definedName>
    <definedName name="__________F" localSheetId="5">#REF!</definedName>
    <definedName name="__________F" localSheetId="6">#REF!</definedName>
    <definedName name="__________F" localSheetId="7">#REF!</definedName>
    <definedName name="__________F" localSheetId="0">#REF!</definedName>
    <definedName name="__________F">#REF!</definedName>
    <definedName name="__________hor210" localSheetId="3">'[5]anal term'!$G$1512</definedName>
    <definedName name="__________hor210" localSheetId="4">'[5]anal term'!$G$1512</definedName>
    <definedName name="__________hor210" localSheetId="5">'[5]anal term'!$G$1512</definedName>
    <definedName name="__________hor210" localSheetId="6">'[5]anal term'!$G$1512</definedName>
    <definedName name="__________hor210" localSheetId="7">'[5]anal term'!$G$1512</definedName>
    <definedName name="__________hor210" localSheetId="0">'[5]anal term'!$G$1512</definedName>
    <definedName name="__________hor210">'[6]anal term'!$G$1512</definedName>
    <definedName name="__________MZ1155">[7]Mezcla!$F$37</definedName>
    <definedName name="__________mz125" localSheetId="2">[10]Mezcla!#REF!</definedName>
    <definedName name="__________mz125" localSheetId="3">[11]Mezcla!#REF!</definedName>
    <definedName name="__________mz125" localSheetId="4">[11]Mezcla!#REF!</definedName>
    <definedName name="__________mz125" localSheetId="5">[11]Mezcla!#REF!</definedName>
    <definedName name="__________mz125" localSheetId="6">[11]Mezcla!#REF!</definedName>
    <definedName name="__________mz125" localSheetId="7">[10]Mezcla!#REF!</definedName>
    <definedName name="__________mz125" localSheetId="0">[10]Mezcla!#REF!</definedName>
    <definedName name="__________mz125">[11]Mezcla!#REF!</definedName>
    <definedName name="__________MZ13" localSheetId="2">[10]Mezcla!#REF!</definedName>
    <definedName name="__________MZ13" localSheetId="3">[11]Mezcla!#REF!</definedName>
    <definedName name="__________MZ13" localSheetId="4">[11]Mezcla!#REF!</definedName>
    <definedName name="__________MZ13" localSheetId="5">[11]Mezcla!#REF!</definedName>
    <definedName name="__________MZ13" localSheetId="6">[11]Mezcla!#REF!</definedName>
    <definedName name="__________MZ13" localSheetId="7">[10]Mezcla!#REF!</definedName>
    <definedName name="__________MZ13">[11]Mezcla!#REF!</definedName>
    <definedName name="__________MZ14" localSheetId="2">[10]Mezcla!#REF!</definedName>
    <definedName name="__________MZ14" localSheetId="4">[11]Mezcla!#REF!</definedName>
    <definedName name="__________MZ14" localSheetId="7">[10]Mezcla!#REF!</definedName>
    <definedName name="__________MZ14">[11]Mezcla!#REF!</definedName>
    <definedName name="__________MZ16" localSheetId="2">#REF!</definedName>
    <definedName name="__________MZ16" localSheetId="3">#REF!</definedName>
    <definedName name="__________MZ16" localSheetId="4">#REF!</definedName>
    <definedName name="__________MZ16" localSheetId="5">#REF!</definedName>
    <definedName name="__________MZ16" localSheetId="6">#REF!</definedName>
    <definedName name="__________MZ16" localSheetId="7">#REF!</definedName>
    <definedName name="__________MZ16" localSheetId="0">#REF!</definedName>
    <definedName name="__________MZ16">#REF!</definedName>
    <definedName name="__________MZ17" localSheetId="2">[10]Mezcla!#REF!</definedName>
    <definedName name="__________MZ17" localSheetId="3">[11]Mezcla!#REF!</definedName>
    <definedName name="__________MZ17" localSheetId="4">[11]Mezcla!#REF!</definedName>
    <definedName name="__________MZ17" localSheetId="5">[11]Mezcla!#REF!</definedName>
    <definedName name="__________MZ17" localSheetId="6">[11]Mezcla!#REF!</definedName>
    <definedName name="__________MZ17" localSheetId="7">[10]Mezcla!#REF!</definedName>
    <definedName name="__________MZ17" localSheetId="0">[10]Mezcla!#REF!</definedName>
    <definedName name="__________MZ17">[11]Mezcla!#REF!</definedName>
    <definedName name="__________VAR12" localSheetId="3">[12]Precio!$F$12</definedName>
    <definedName name="__________VAR12" localSheetId="4">[12]Precio!$F$12</definedName>
    <definedName name="__________VAR12" localSheetId="5">[12]Precio!$F$12</definedName>
    <definedName name="__________VAR12" localSheetId="6">[12]Precio!$F$12</definedName>
    <definedName name="__________VAR12" localSheetId="7">[12]Precio!$F$12</definedName>
    <definedName name="__________VAR12" localSheetId="0">[12]Precio!$F$12</definedName>
    <definedName name="__________VAR12">[13]Precio!$F$12</definedName>
    <definedName name="__________VAR38" localSheetId="3">[12]Precio!$F$11</definedName>
    <definedName name="__________VAR38" localSheetId="4">[12]Precio!$F$11</definedName>
    <definedName name="__________VAR38" localSheetId="5">[12]Precio!$F$11</definedName>
    <definedName name="__________VAR38" localSheetId="6">[12]Precio!$F$11</definedName>
    <definedName name="__________VAR38" localSheetId="7">[12]Precio!$F$11</definedName>
    <definedName name="__________VAR38" localSheetId="0">[12]Precio!$F$11</definedName>
    <definedName name="__________VAR38">[13]Precio!$F$11</definedName>
    <definedName name="_________CAL50">[7]insumo!$D$11</definedName>
    <definedName name="_________F" localSheetId="1">[14]Senalizacion!#REF!</definedName>
    <definedName name="_________F" localSheetId="2">[14]Senalizacion!#REF!</definedName>
    <definedName name="_________F" localSheetId="3">[14]Senalizacion!#REF!</definedName>
    <definedName name="_________F" localSheetId="4">[14]Senalizacion!#REF!</definedName>
    <definedName name="_________F" localSheetId="5">[14]Senalizacion!#REF!</definedName>
    <definedName name="_________F" localSheetId="6">[14]Senalizacion!#REF!</definedName>
    <definedName name="_________F" localSheetId="7">[14]Senalizacion!#REF!</definedName>
    <definedName name="_________F" localSheetId="0">[14]Senalizacion!#REF!</definedName>
    <definedName name="_________F">[14]Senalizacion!#REF!</definedName>
    <definedName name="_________hor210" localSheetId="3">'[5]anal term'!$G$1512</definedName>
    <definedName name="_________hor210" localSheetId="4">'[5]anal term'!$G$1512</definedName>
    <definedName name="_________hor210" localSheetId="5">'[5]anal term'!$G$1512</definedName>
    <definedName name="_________hor210" localSheetId="6">'[5]anal term'!$G$1512</definedName>
    <definedName name="_________hor210" localSheetId="7">'[5]anal term'!$G$1512</definedName>
    <definedName name="_________hor210" localSheetId="0">'[5]anal term'!$G$1512</definedName>
    <definedName name="_________hor210">'[6]anal term'!$G$1512</definedName>
    <definedName name="_________MZ1155">[7]Mezcla!$F$37</definedName>
    <definedName name="_________mz125" localSheetId="2">[10]Mezcla!#REF!</definedName>
    <definedName name="_________mz125" localSheetId="3">[11]Mezcla!#REF!</definedName>
    <definedName name="_________mz125" localSheetId="4">[11]Mezcla!#REF!</definedName>
    <definedName name="_________mz125" localSheetId="5">[11]Mezcla!#REF!</definedName>
    <definedName name="_________mz125" localSheetId="6">[11]Mezcla!#REF!</definedName>
    <definedName name="_________mz125" localSheetId="7">[10]Mezcla!#REF!</definedName>
    <definedName name="_________mz125" localSheetId="0">[10]Mezcla!#REF!</definedName>
    <definedName name="_________mz125">[11]Mezcla!#REF!</definedName>
    <definedName name="_________MZ13" localSheetId="2">[10]Mezcla!#REF!</definedName>
    <definedName name="_________MZ13" localSheetId="3">[11]Mezcla!#REF!</definedName>
    <definedName name="_________MZ13" localSheetId="4">[11]Mezcla!#REF!</definedName>
    <definedName name="_________MZ13" localSheetId="5">[11]Mezcla!#REF!</definedName>
    <definedName name="_________MZ13" localSheetId="6">[11]Mezcla!#REF!</definedName>
    <definedName name="_________MZ13" localSheetId="7">[10]Mezcla!#REF!</definedName>
    <definedName name="_________MZ13">[11]Mezcla!#REF!</definedName>
    <definedName name="_________MZ14" localSheetId="2">[10]Mezcla!#REF!</definedName>
    <definedName name="_________MZ14" localSheetId="4">[11]Mezcla!#REF!</definedName>
    <definedName name="_________MZ14" localSheetId="7">[10]Mezcla!#REF!</definedName>
    <definedName name="_________MZ14">[11]Mezcla!#REF!</definedName>
    <definedName name="_________MZ16" localSheetId="2">#REF!</definedName>
    <definedName name="_________MZ16" localSheetId="3">#REF!</definedName>
    <definedName name="_________MZ16" localSheetId="4">#REF!</definedName>
    <definedName name="_________MZ16" localSheetId="5">#REF!</definedName>
    <definedName name="_________MZ16" localSheetId="6">#REF!</definedName>
    <definedName name="_________MZ16" localSheetId="7">#REF!</definedName>
    <definedName name="_________MZ16">#REF!</definedName>
    <definedName name="_________MZ17" localSheetId="2">[10]Mezcla!#REF!</definedName>
    <definedName name="_________MZ17" localSheetId="3">[11]Mezcla!#REF!</definedName>
    <definedName name="_________MZ17" localSheetId="4">[11]Mezcla!#REF!</definedName>
    <definedName name="_________MZ17" localSheetId="5">[11]Mezcla!#REF!</definedName>
    <definedName name="_________MZ17" localSheetId="6">[11]Mezcla!#REF!</definedName>
    <definedName name="_________MZ17" localSheetId="7">[10]Mezcla!#REF!</definedName>
    <definedName name="_________MZ17">[11]Mezcla!#REF!</definedName>
    <definedName name="_________VAR12" localSheetId="3">[12]Precio!$F$12</definedName>
    <definedName name="_________VAR12" localSheetId="4">[12]Precio!$F$12</definedName>
    <definedName name="_________VAR12" localSheetId="5">[12]Precio!$F$12</definedName>
    <definedName name="_________VAR12" localSheetId="6">[12]Precio!$F$12</definedName>
    <definedName name="_________VAR12" localSheetId="7">[12]Precio!$F$12</definedName>
    <definedName name="_________VAR12" localSheetId="0">[12]Precio!$F$12</definedName>
    <definedName name="_________VAR12">[13]Precio!$F$12</definedName>
    <definedName name="_________VAR38" localSheetId="3">[12]Precio!$F$11</definedName>
    <definedName name="_________VAR38" localSheetId="4">[12]Precio!$F$11</definedName>
    <definedName name="_________VAR38" localSheetId="5">[12]Precio!$F$11</definedName>
    <definedName name="_________VAR38" localSheetId="6">[12]Precio!$F$11</definedName>
    <definedName name="_________VAR38" localSheetId="7">[12]Precio!$F$11</definedName>
    <definedName name="_________VAR38" localSheetId="0">[12]Precio!$F$11</definedName>
    <definedName name="_________VAR38">[13]Precio!$F$11</definedName>
    <definedName name="________CAL50" localSheetId="2">#REF!</definedName>
    <definedName name="________CAL50" localSheetId="3">#REF!</definedName>
    <definedName name="________CAL50" localSheetId="4">#REF!</definedName>
    <definedName name="________CAL50" localSheetId="5">#REF!</definedName>
    <definedName name="________CAL50" localSheetId="6">#REF!</definedName>
    <definedName name="________CAL50" localSheetId="7">#REF!</definedName>
    <definedName name="________CAL50">#REF!</definedName>
    <definedName name="________F" localSheetId="1">[15]Senalizacion!#REF!</definedName>
    <definedName name="________F" localSheetId="2">[15]Senalizacion!#REF!</definedName>
    <definedName name="________F" localSheetId="3">[15]Senalizacion!#REF!</definedName>
    <definedName name="________F" localSheetId="4">[15]Senalizacion!#REF!</definedName>
    <definedName name="________F" localSheetId="5">[15]Senalizacion!#REF!</definedName>
    <definedName name="________F" localSheetId="6">[15]Senalizacion!#REF!</definedName>
    <definedName name="________F" localSheetId="7">[15]Senalizacion!#REF!</definedName>
    <definedName name="________F" localSheetId="0">[15]Senalizacion!#REF!</definedName>
    <definedName name="________F">[15]Senalizacion!#REF!</definedName>
    <definedName name="________hor210" localSheetId="2">#REF!</definedName>
    <definedName name="________hor210" localSheetId="3">#REF!</definedName>
    <definedName name="________hor210" localSheetId="4">#REF!</definedName>
    <definedName name="________hor210" localSheetId="5">#REF!</definedName>
    <definedName name="________hor210" localSheetId="6">#REF!</definedName>
    <definedName name="________hor210" localSheetId="7">#REF!</definedName>
    <definedName name="________hor210">#REF!</definedName>
    <definedName name="________MZ1155" localSheetId="2">#REF!</definedName>
    <definedName name="________MZ1155" localSheetId="3">#REF!</definedName>
    <definedName name="________MZ1155" localSheetId="4">#REF!</definedName>
    <definedName name="________MZ1155" localSheetId="5">#REF!</definedName>
    <definedName name="________MZ1155" localSheetId="6">#REF!</definedName>
    <definedName name="________MZ1155" localSheetId="7">#REF!</definedName>
    <definedName name="________MZ1155" localSheetId="0">#REF!</definedName>
    <definedName name="________MZ1155">#REF!</definedName>
    <definedName name="________mz125" localSheetId="2">#REF!</definedName>
    <definedName name="________mz125" localSheetId="4">#REF!</definedName>
    <definedName name="________mz125" localSheetId="7">#REF!</definedName>
    <definedName name="________mz125">#REF!</definedName>
    <definedName name="________MZ13" localSheetId="2">#REF!</definedName>
    <definedName name="________MZ13" localSheetId="4">#REF!</definedName>
    <definedName name="________MZ13" localSheetId="7">#REF!</definedName>
    <definedName name="________MZ13">#REF!</definedName>
    <definedName name="________MZ14" localSheetId="2">#REF!</definedName>
    <definedName name="________MZ14" localSheetId="4">#REF!</definedName>
    <definedName name="________MZ14" localSheetId="7">#REF!</definedName>
    <definedName name="________MZ14">#REF!</definedName>
    <definedName name="________MZ16" localSheetId="2">#REF!</definedName>
    <definedName name="________MZ16" localSheetId="4">#REF!</definedName>
    <definedName name="________MZ16" localSheetId="7">#REF!</definedName>
    <definedName name="________MZ16">#REF!</definedName>
    <definedName name="________MZ17" localSheetId="2">#REF!</definedName>
    <definedName name="________MZ17" localSheetId="4">#REF!</definedName>
    <definedName name="________MZ17" localSheetId="7">#REF!</definedName>
    <definedName name="________MZ17">#REF!</definedName>
    <definedName name="________VAR12" localSheetId="3">[12]Precio!$F$12</definedName>
    <definedName name="________VAR12" localSheetId="4">[12]Precio!$F$12</definedName>
    <definedName name="________VAR12" localSheetId="5">[12]Precio!$F$12</definedName>
    <definedName name="________VAR12" localSheetId="6">[12]Precio!$F$12</definedName>
    <definedName name="________VAR12" localSheetId="7">[12]Precio!$F$12</definedName>
    <definedName name="________VAR12" localSheetId="0">[12]Precio!$F$12</definedName>
    <definedName name="________VAR12">[13]Precio!$F$12</definedName>
    <definedName name="________VAR38" localSheetId="3">[12]Precio!$F$11</definedName>
    <definedName name="________VAR38" localSheetId="4">[12]Precio!$F$11</definedName>
    <definedName name="________VAR38" localSheetId="5">[12]Precio!$F$11</definedName>
    <definedName name="________VAR38" localSheetId="6">[12]Precio!$F$11</definedName>
    <definedName name="________VAR38" localSheetId="7">[12]Precio!$F$11</definedName>
    <definedName name="________VAR38" localSheetId="0">[12]Precio!$F$11</definedName>
    <definedName name="________VAR38">[13]Precio!$F$11</definedName>
    <definedName name="_______CAL50">[7]insumo!$D$11</definedName>
    <definedName name="_______F" localSheetId="2">'[8]Hato Mayor Dic.2010'!#REF!</definedName>
    <definedName name="_______F" localSheetId="3">'[9]Hato Mayor Dic.2010'!#REF!</definedName>
    <definedName name="_______F" localSheetId="4">'[9]Hato Mayor Dic.2010'!#REF!</definedName>
    <definedName name="_______F" localSheetId="5">'[9]Hato Mayor Dic.2010'!#REF!</definedName>
    <definedName name="_______F" localSheetId="6">'[9]Hato Mayor Dic.2010'!#REF!</definedName>
    <definedName name="_______F" localSheetId="7">'[8]Hato Mayor Dic.2010'!#REF!</definedName>
    <definedName name="_______F">'[9]Hato Mayor Dic.2010'!#REF!</definedName>
    <definedName name="_______hor210">'[6]anal term'!$G$1512</definedName>
    <definedName name="_______MZ1155">[7]Mezcla!$F$37</definedName>
    <definedName name="_______mz125" localSheetId="2">[10]Mezcla!#REF!</definedName>
    <definedName name="_______mz125" localSheetId="3">[11]Mezcla!#REF!</definedName>
    <definedName name="_______mz125" localSheetId="4">[11]Mezcla!#REF!</definedName>
    <definedName name="_______mz125" localSheetId="5">[11]Mezcla!#REF!</definedName>
    <definedName name="_______mz125" localSheetId="6">[11]Mezcla!#REF!</definedName>
    <definedName name="_______mz125" localSheetId="7">[10]Mezcla!#REF!</definedName>
    <definedName name="_______mz125">[11]Mezcla!#REF!</definedName>
    <definedName name="_______MZ13" localSheetId="2">[10]Mezcla!#REF!</definedName>
    <definedName name="_______MZ13" localSheetId="3">[11]Mezcla!#REF!</definedName>
    <definedName name="_______MZ13" localSheetId="4">[11]Mezcla!#REF!</definedName>
    <definedName name="_______MZ13" localSheetId="5">[11]Mezcla!#REF!</definedName>
    <definedName name="_______MZ13" localSheetId="6">[11]Mezcla!#REF!</definedName>
    <definedName name="_______MZ13" localSheetId="7">[10]Mezcla!#REF!</definedName>
    <definedName name="_______MZ13">[11]Mezcla!#REF!</definedName>
    <definedName name="_______MZ14" localSheetId="2">[10]Mezcla!#REF!</definedName>
    <definedName name="_______MZ14" localSheetId="4">[11]Mezcla!#REF!</definedName>
    <definedName name="_______MZ14" localSheetId="7">[10]Mezcla!#REF!</definedName>
    <definedName name="_______MZ14">[11]Mezcla!#REF!</definedName>
    <definedName name="_______MZ16" localSheetId="2">#REF!</definedName>
    <definedName name="_______MZ16" localSheetId="4">#REF!</definedName>
    <definedName name="_______MZ16" localSheetId="5">#REF!</definedName>
    <definedName name="_______MZ16" localSheetId="6">#REF!</definedName>
    <definedName name="_______MZ16" localSheetId="7">#REF!</definedName>
    <definedName name="_______MZ16">#REF!</definedName>
    <definedName name="_______MZ17" localSheetId="2">[10]Mezcla!#REF!</definedName>
    <definedName name="_______MZ17" localSheetId="4">[11]Mezcla!#REF!</definedName>
    <definedName name="_______MZ17" localSheetId="7">[10]Mezcla!#REF!</definedName>
    <definedName name="_______MZ17">[11]Mezcla!#REF!</definedName>
    <definedName name="_______TC110" localSheetId="2">#REF!</definedName>
    <definedName name="_______TC110" localSheetId="3">#REF!</definedName>
    <definedName name="_______TC110" localSheetId="4">#REF!</definedName>
    <definedName name="_______TC110" localSheetId="5">#REF!</definedName>
    <definedName name="_______TC110" localSheetId="6">#REF!</definedName>
    <definedName name="_______TC110" localSheetId="7">#REF!</definedName>
    <definedName name="_______TC110" localSheetId="0">#REF!</definedName>
    <definedName name="_______TC110">#REF!</definedName>
    <definedName name="_______VAR12" localSheetId="3">[12]Precio!$F$12</definedName>
    <definedName name="_______VAR12" localSheetId="4">[12]Precio!$F$12</definedName>
    <definedName name="_______VAR12" localSheetId="5">[12]Precio!$F$12</definedName>
    <definedName name="_______VAR12" localSheetId="6">[12]Precio!$F$12</definedName>
    <definedName name="_______VAR12" localSheetId="7">[12]Precio!$F$12</definedName>
    <definedName name="_______VAR12" localSheetId="0">[12]Precio!$F$12</definedName>
    <definedName name="_______VAR12">[13]Precio!$F$12</definedName>
    <definedName name="_______VAR38" localSheetId="3">[12]Precio!$F$11</definedName>
    <definedName name="_______VAR38" localSheetId="4">[12]Precio!$F$11</definedName>
    <definedName name="_______VAR38" localSheetId="5">[12]Precio!$F$11</definedName>
    <definedName name="_______VAR38" localSheetId="6">[12]Precio!$F$11</definedName>
    <definedName name="_______VAR38" localSheetId="7">[12]Precio!$F$11</definedName>
    <definedName name="_______VAR38" localSheetId="0">[12]Precio!$F$11</definedName>
    <definedName name="_______VAR38">[13]Precio!$F$11</definedName>
    <definedName name="_______ZC1" localSheetId="2">#REF!</definedName>
    <definedName name="_______ZC1" localSheetId="3">#REF!</definedName>
    <definedName name="_______ZC1" localSheetId="4">#REF!</definedName>
    <definedName name="_______ZC1" localSheetId="5">#REF!</definedName>
    <definedName name="_______ZC1" localSheetId="6">#REF!</definedName>
    <definedName name="_______ZC1" localSheetId="7">#REF!</definedName>
    <definedName name="_______ZC1">#REF!</definedName>
    <definedName name="_______ZE1" localSheetId="2">#REF!</definedName>
    <definedName name="_______ZE1" localSheetId="4">#REF!</definedName>
    <definedName name="_______ZE1" localSheetId="7">#REF!</definedName>
    <definedName name="_______ZE1">#REF!</definedName>
    <definedName name="_______ZE2" localSheetId="2">#REF!</definedName>
    <definedName name="_______ZE2" localSheetId="4">#REF!</definedName>
    <definedName name="_______ZE2" localSheetId="7">#REF!</definedName>
    <definedName name="_______ZE2">#REF!</definedName>
    <definedName name="_______ZE3" localSheetId="2">#REF!</definedName>
    <definedName name="_______ZE3" localSheetId="4">#REF!</definedName>
    <definedName name="_______ZE3" localSheetId="7">#REF!</definedName>
    <definedName name="_______ZE3">#REF!</definedName>
    <definedName name="_______ZE4" localSheetId="2">#REF!</definedName>
    <definedName name="_______ZE4" localSheetId="4">#REF!</definedName>
    <definedName name="_______ZE4" localSheetId="7">#REF!</definedName>
    <definedName name="_______ZE4">#REF!</definedName>
    <definedName name="_______ZE5" localSheetId="2">#REF!</definedName>
    <definedName name="_______ZE5" localSheetId="4">#REF!</definedName>
    <definedName name="_______ZE5" localSheetId="7">#REF!</definedName>
    <definedName name="_______ZE5">#REF!</definedName>
    <definedName name="_______ZE6" localSheetId="2">#REF!</definedName>
    <definedName name="_______ZE6" localSheetId="4">#REF!</definedName>
    <definedName name="_______ZE6" localSheetId="7">#REF!</definedName>
    <definedName name="_______ZE6">#REF!</definedName>
    <definedName name="______CAL50" localSheetId="3">[16]insumo!$D$11</definedName>
    <definedName name="______CAL50" localSheetId="4">[16]insumo!$D$11</definedName>
    <definedName name="______CAL50" localSheetId="5">[16]insumo!$D$11</definedName>
    <definedName name="______CAL50" localSheetId="6">[16]insumo!$D$11</definedName>
    <definedName name="______CAL50" localSheetId="7">[16]insumo!$D$11</definedName>
    <definedName name="______CAL50">[11]insumo!$D$11</definedName>
    <definedName name="______F" localSheetId="1">[15]Senalizacion!#REF!</definedName>
    <definedName name="______F" localSheetId="2">[15]Senalizacion!#REF!</definedName>
    <definedName name="______F" localSheetId="3">[15]Senalizacion!#REF!</definedName>
    <definedName name="______F" localSheetId="4">[15]Senalizacion!#REF!</definedName>
    <definedName name="______F" localSheetId="5">[15]Senalizacion!#REF!</definedName>
    <definedName name="______F" localSheetId="6">[15]Senalizacion!#REF!</definedName>
    <definedName name="______F" localSheetId="7">[15]Senalizacion!#REF!</definedName>
    <definedName name="______F" localSheetId="0">[15]Senalizacion!#REF!</definedName>
    <definedName name="______F">[15]Senalizacion!#REF!</definedName>
    <definedName name="______hor140" localSheetId="2">#REF!</definedName>
    <definedName name="______hor140" localSheetId="3">#REF!</definedName>
    <definedName name="______hor140" localSheetId="4">#REF!</definedName>
    <definedName name="______hor140" localSheetId="5">#REF!</definedName>
    <definedName name="______hor140" localSheetId="6">#REF!</definedName>
    <definedName name="______hor140" localSheetId="7">#REF!</definedName>
    <definedName name="______hor140" localSheetId="0">#REF!</definedName>
    <definedName name="______hor140">#REF!</definedName>
    <definedName name="______hor210" localSheetId="3">'[5]anal term'!$G$1512</definedName>
    <definedName name="______hor210" localSheetId="4">'[5]anal term'!$G$1512</definedName>
    <definedName name="______hor210" localSheetId="5">'[5]anal term'!$G$1512</definedName>
    <definedName name="______hor210" localSheetId="6">'[5]anal term'!$G$1512</definedName>
    <definedName name="______hor210" localSheetId="7">'[5]anal term'!$G$1512</definedName>
    <definedName name="______hor210" localSheetId="0">'[5]anal term'!$G$1512</definedName>
    <definedName name="______hor210">'[6]anal term'!$G$1512</definedName>
    <definedName name="______hor280">#REF!</definedName>
    <definedName name="______MZ1155" localSheetId="7">[10]Mezcla!$F$37</definedName>
    <definedName name="______MZ1155">[11]Mezcla!$F$37</definedName>
    <definedName name="______mz125" localSheetId="2">#REF!</definedName>
    <definedName name="______mz125" localSheetId="3">[16]Mezcla!#REF!</definedName>
    <definedName name="______mz125" localSheetId="4">[16]Mezcla!#REF!</definedName>
    <definedName name="______mz125" localSheetId="5">[16]Mezcla!#REF!</definedName>
    <definedName name="______mz125" localSheetId="6">[16]Mezcla!#REF!</definedName>
    <definedName name="______mz125" localSheetId="7">[16]Mezcla!#REF!</definedName>
    <definedName name="______mz125" localSheetId="0">#REF!</definedName>
    <definedName name="______mz125">#REF!</definedName>
    <definedName name="______MZ13" localSheetId="2">#REF!</definedName>
    <definedName name="______MZ13" localSheetId="3">[16]Mezcla!#REF!</definedName>
    <definedName name="______MZ13" localSheetId="4">[16]Mezcla!#REF!</definedName>
    <definedName name="______MZ13" localSheetId="5">[16]Mezcla!#REF!</definedName>
    <definedName name="______MZ13" localSheetId="6">[16]Mezcla!#REF!</definedName>
    <definedName name="______MZ13" localSheetId="7">[16]Mezcla!#REF!</definedName>
    <definedName name="______MZ13" localSheetId="0">#REF!</definedName>
    <definedName name="______MZ13">#REF!</definedName>
    <definedName name="______MZ14" localSheetId="2">#REF!</definedName>
    <definedName name="______MZ14" localSheetId="3">[16]Mezcla!#REF!</definedName>
    <definedName name="______MZ14" localSheetId="4">[16]Mezcla!#REF!</definedName>
    <definedName name="______MZ14" localSheetId="5">[16]Mezcla!#REF!</definedName>
    <definedName name="______MZ14" localSheetId="6">[16]Mezcla!#REF!</definedName>
    <definedName name="______MZ14" localSheetId="7">[16]Mezcla!#REF!</definedName>
    <definedName name="______MZ14" localSheetId="0">#REF!</definedName>
    <definedName name="______MZ14">#REF!</definedName>
    <definedName name="______MZ16" localSheetId="2">#REF!</definedName>
    <definedName name="______MZ16" localSheetId="3">#REF!</definedName>
    <definedName name="______MZ16" localSheetId="4">#REF!</definedName>
    <definedName name="______MZ16" localSheetId="5">#REF!</definedName>
    <definedName name="______MZ16" localSheetId="6">#REF!</definedName>
    <definedName name="______MZ16" localSheetId="7">#REF!</definedName>
    <definedName name="______MZ16">#REF!</definedName>
    <definedName name="______MZ17" localSheetId="2">#REF!</definedName>
    <definedName name="______MZ17" localSheetId="3">[16]Mezcla!#REF!</definedName>
    <definedName name="______MZ17" localSheetId="4">[16]Mezcla!#REF!</definedName>
    <definedName name="______MZ17" localSheetId="5">[16]Mezcla!#REF!</definedName>
    <definedName name="______MZ17" localSheetId="6">[16]Mezcla!#REF!</definedName>
    <definedName name="______MZ17" localSheetId="7">[16]Mezcla!#REF!</definedName>
    <definedName name="______MZ17" localSheetId="0">#REF!</definedName>
    <definedName name="______MZ17">#REF!</definedName>
    <definedName name="______pu1" localSheetId="2">#REF!</definedName>
    <definedName name="______pu1" localSheetId="4">#REF!</definedName>
    <definedName name="______pu1" localSheetId="5">#REF!</definedName>
    <definedName name="______pu1" localSheetId="6">#REF!</definedName>
    <definedName name="______pu1" localSheetId="7">#REF!</definedName>
    <definedName name="______pu1">#REF!</definedName>
    <definedName name="______pu10" localSheetId="2">#REF!</definedName>
    <definedName name="______pu10" localSheetId="4">#REF!</definedName>
    <definedName name="______pu10" localSheetId="5">#REF!</definedName>
    <definedName name="______pu10" localSheetId="6">#REF!</definedName>
    <definedName name="______pu10" localSheetId="7">#REF!</definedName>
    <definedName name="______pu10">#REF!</definedName>
    <definedName name="______pu2" localSheetId="2">#REF!</definedName>
    <definedName name="______pu2" localSheetId="4">#REF!</definedName>
    <definedName name="______pu2" localSheetId="5">#REF!</definedName>
    <definedName name="______pu2" localSheetId="6">#REF!</definedName>
    <definedName name="______pu2" localSheetId="7">#REF!</definedName>
    <definedName name="______pu2">#REF!</definedName>
    <definedName name="______Pu4">#REF!</definedName>
    <definedName name="______pu5">[17]Sheet5!$E$1:$E$65536</definedName>
    <definedName name="______PU6" localSheetId="2">#REF!</definedName>
    <definedName name="______PU6" localSheetId="3">#REF!</definedName>
    <definedName name="______PU6" localSheetId="4">#REF!</definedName>
    <definedName name="______PU6" localSheetId="5">#REF!</definedName>
    <definedName name="______PU6" localSheetId="6">#REF!</definedName>
    <definedName name="______PU6" localSheetId="7">#REF!</definedName>
    <definedName name="______PU6" localSheetId="0">#REF!</definedName>
    <definedName name="______PU6">#REF!</definedName>
    <definedName name="______pu7" localSheetId="2">#REF!</definedName>
    <definedName name="______pu7" localSheetId="3">#REF!</definedName>
    <definedName name="______pu7" localSheetId="4">#REF!</definedName>
    <definedName name="______pu7" localSheetId="5">#REF!</definedName>
    <definedName name="______pu7" localSheetId="6">#REF!</definedName>
    <definedName name="______pu7" localSheetId="7">#REF!</definedName>
    <definedName name="______pu7" localSheetId="0">#REF!</definedName>
    <definedName name="______pu7">#REF!</definedName>
    <definedName name="______pu8" localSheetId="2">#REF!</definedName>
    <definedName name="______pu8" localSheetId="3">#REF!</definedName>
    <definedName name="______pu8" localSheetId="4">#REF!</definedName>
    <definedName name="______pu8" localSheetId="5">#REF!</definedName>
    <definedName name="______pu8" localSheetId="6">#REF!</definedName>
    <definedName name="______pu8" localSheetId="7">#REF!</definedName>
    <definedName name="______pu8" localSheetId="0">#REF!</definedName>
    <definedName name="______pu8">#REF!</definedName>
    <definedName name="______PVC2" localSheetId="2">#REF!</definedName>
    <definedName name="______PVC2" localSheetId="4">#REF!</definedName>
    <definedName name="______PVC2" localSheetId="7">#REF!</definedName>
    <definedName name="______PVC2">#REF!</definedName>
    <definedName name="______PVC4" localSheetId="2">#REF!</definedName>
    <definedName name="______PVC4" localSheetId="4">#REF!</definedName>
    <definedName name="______PVC4" localSheetId="7">#REF!</definedName>
    <definedName name="______PVC4">#REF!</definedName>
    <definedName name="______PVC6" localSheetId="2">#REF!</definedName>
    <definedName name="______PVC6" localSheetId="4">#REF!</definedName>
    <definedName name="______PVC6" localSheetId="7">#REF!</definedName>
    <definedName name="______PVC6">#REF!</definedName>
    <definedName name="______TC110" localSheetId="2">#REF!</definedName>
    <definedName name="______TC110" localSheetId="4">#REF!</definedName>
    <definedName name="______TC110" localSheetId="7">#REF!</definedName>
    <definedName name="______TC110">#REF!</definedName>
    <definedName name="______VAR12" localSheetId="3">[12]Precio!$F$12</definedName>
    <definedName name="______VAR12" localSheetId="4">[12]Precio!$F$12</definedName>
    <definedName name="______VAR12" localSheetId="5">[12]Precio!$F$12</definedName>
    <definedName name="______VAR12" localSheetId="6">[12]Precio!$F$12</definedName>
    <definedName name="______VAR12" localSheetId="7">[12]Precio!$F$12</definedName>
    <definedName name="______VAR12" localSheetId="0">[12]Precio!$F$12</definedName>
    <definedName name="______VAR12">[13]Precio!$F$12</definedName>
    <definedName name="______VAR38" localSheetId="3">[12]Precio!$F$11</definedName>
    <definedName name="______VAR38" localSheetId="4">[12]Precio!$F$11</definedName>
    <definedName name="______VAR38" localSheetId="5">[12]Precio!$F$11</definedName>
    <definedName name="______VAR38" localSheetId="6">[12]Precio!$F$11</definedName>
    <definedName name="______VAR38" localSheetId="7">[12]Precio!$F$11</definedName>
    <definedName name="______VAR38" localSheetId="0">[12]Precio!$F$11</definedName>
    <definedName name="______VAR38">[13]Precio!$F$11</definedName>
    <definedName name="______ZC1" localSheetId="2">#REF!</definedName>
    <definedName name="______ZC1" localSheetId="4">#REF!</definedName>
    <definedName name="______ZC1" localSheetId="5">#REF!</definedName>
    <definedName name="______ZC1" localSheetId="6">#REF!</definedName>
    <definedName name="______ZC1" localSheetId="7">#REF!</definedName>
    <definedName name="______ZC1">#REF!</definedName>
    <definedName name="______ZE1" localSheetId="2">#REF!</definedName>
    <definedName name="______ZE1" localSheetId="4">#REF!</definedName>
    <definedName name="______ZE1" localSheetId="5">#REF!</definedName>
    <definedName name="______ZE1" localSheetId="6">#REF!</definedName>
    <definedName name="______ZE1" localSheetId="7">#REF!</definedName>
    <definedName name="______ZE1">#REF!</definedName>
    <definedName name="______ZE2" localSheetId="2">#REF!</definedName>
    <definedName name="______ZE2" localSheetId="4">#REF!</definedName>
    <definedName name="______ZE2" localSheetId="5">#REF!</definedName>
    <definedName name="______ZE2" localSheetId="6">#REF!</definedName>
    <definedName name="______ZE2" localSheetId="7">#REF!</definedName>
    <definedName name="______ZE2">#REF!</definedName>
    <definedName name="______ZE3" localSheetId="2">#REF!</definedName>
    <definedName name="______ZE3" localSheetId="4">#REF!</definedName>
    <definedName name="______ZE3" localSheetId="5">#REF!</definedName>
    <definedName name="______ZE3" localSheetId="6">#REF!</definedName>
    <definedName name="______ZE3" localSheetId="7">#REF!</definedName>
    <definedName name="______ZE3">#REF!</definedName>
    <definedName name="______ZE4" localSheetId="2">#REF!</definedName>
    <definedName name="______ZE4" localSheetId="4">#REF!</definedName>
    <definedName name="______ZE4" localSheetId="5">#REF!</definedName>
    <definedName name="______ZE4" localSheetId="6">#REF!</definedName>
    <definedName name="______ZE4" localSheetId="7">#REF!</definedName>
    <definedName name="______ZE4">#REF!</definedName>
    <definedName name="______ZE5" localSheetId="2">#REF!</definedName>
    <definedName name="______ZE5" localSheetId="4">#REF!</definedName>
    <definedName name="______ZE5" localSheetId="5">#REF!</definedName>
    <definedName name="______ZE5" localSheetId="6">#REF!</definedName>
    <definedName name="______ZE5" localSheetId="7">#REF!</definedName>
    <definedName name="______ZE5">#REF!</definedName>
    <definedName name="______ZE6" localSheetId="2">#REF!</definedName>
    <definedName name="______ZE6" localSheetId="4">#REF!</definedName>
    <definedName name="______ZE6" localSheetId="5">#REF!</definedName>
    <definedName name="______ZE6" localSheetId="6">#REF!</definedName>
    <definedName name="______ZE6" localSheetId="7">#REF!</definedName>
    <definedName name="______ZE6">#REF!</definedName>
    <definedName name="_____Blo62" localSheetId="2">[18]Volumenes!#REF!</definedName>
    <definedName name="_____Blo62" localSheetId="3">[19]Volumenes!#REF!</definedName>
    <definedName name="_____Blo62" localSheetId="4">[19]Volumenes!#REF!</definedName>
    <definedName name="_____Blo62" localSheetId="5">[19]Volumenes!#REF!</definedName>
    <definedName name="_____Blo62" localSheetId="6">[19]Volumenes!#REF!</definedName>
    <definedName name="_____Blo62" localSheetId="7">[19]Volumenes!#REF!</definedName>
    <definedName name="_____Blo62">[18]Volumenes!#REF!</definedName>
    <definedName name="_____BLO83" localSheetId="2">'[18]anal term'!#REF!</definedName>
    <definedName name="_____BLO83" localSheetId="3">'[19]anal term'!#REF!</definedName>
    <definedName name="_____BLO83" localSheetId="4">'[19]anal term'!#REF!</definedName>
    <definedName name="_____BLO83" localSheetId="5">'[19]anal term'!#REF!</definedName>
    <definedName name="_____BLO83" localSheetId="6">'[19]anal term'!#REF!</definedName>
    <definedName name="_____BLO83" localSheetId="7">'[19]anal term'!#REF!</definedName>
    <definedName name="_____BLO83">'[18]anal term'!#REF!</definedName>
    <definedName name="_____CAL50" localSheetId="7">[10]insumo!$D$11</definedName>
    <definedName name="_____CAL50">[11]insumo!$D$11</definedName>
    <definedName name="_____CAN1" localSheetId="2">[18]Volumenes!#REF!</definedName>
    <definedName name="_____CAN1" localSheetId="3">[19]Volumenes!#REF!</definedName>
    <definedName name="_____CAN1" localSheetId="4">[19]Volumenes!#REF!</definedName>
    <definedName name="_____CAN1" localSheetId="5">[19]Volumenes!#REF!</definedName>
    <definedName name="_____CAN1" localSheetId="6">[19]Volumenes!#REF!</definedName>
    <definedName name="_____CAN1" localSheetId="7">[19]Volumenes!#REF!</definedName>
    <definedName name="_____CAN1" localSheetId="0">[18]Volumenes!#REF!</definedName>
    <definedName name="_____CAN1">[18]Volumenes!#REF!</definedName>
    <definedName name="_____CAN2" localSheetId="2">[18]Volumenes!#REF!</definedName>
    <definedName name="_____CAN2" localSheetId="3">[19]Volumenes!#REF!</definedName>
    <definedName name="_____CAN2" localSheetId="4">[19]Volumenes!#REF!</definedName>
    <definedName name="_____CAN2" localSheetId="5">[19]Volumenes!#REF!</definedName>
    <definedName name="_____CAN2" localSheetId="6">[19]Volumenes!#REF!</definedName>
    <definedName name="_____CAN2" localSheetId="7">[19]Volumenes!#REF!</definedName>
    <definedName name="_____CAN2" localSheetId="0">[18]Volumenes!#REF!</definedName>
    <definedName name="_____CAN2">[18]Volumenes!#REF!</definedName>
    <definedName name="_____CAN3" localSheetId="2">[18]Volumenes!#REF!</definedName>
    <definedName name="_____CAN3" localSheetId="3">[19]Volumenes!#REF!</definedName>
    <definedName name="_____CAN3" localSheetId="4">[19]Volumenes!#REF!</definedName>
    <definedName name="_____CAN3" localSheetId="5">[19]Volumenes!#REF!</definedName>
    <definedName name="_____CAN3" localSheetId="6">[19]Volumenes!#REF!</definedName>
    <definedName name="_____CAN3" localSheetId="7">[19]Volumenes!#REF!</definedName>
    <definedName name="_____CAN3" localSheetId="0">[18]Volumenes!#REF!</definedName>
    <definedName name="_____CAN3">[18]Volumenes!#REF!</definedName>
    <definedName name="_____DES3" localSheetId="2">'[18]Ana-Sanit.'!#REF!</definedName>
    <definedName name="_____DES3" localSheetId="3">'[19]Ana-Sanit.'!#REF!</definedName>
    <definedName name="_____DES3" localSheetId="4">'[19]Ana-Sanit.'!#REF!</definedName>
    <definedName name="_____DES3" localSheetId="5">'[19]Ana-Sanit.'!#REF!</definedName>
    <definedName name="_____DES3" localSheetId="6">'[19]Ana-Sanit.'!#REF!</definedName>
    <definedName name="_____DES3" localSheetId="7">'[19]Ana-Sanit.'!#REF!</definedName>
    <definedName name="_____DES3" localSheetId="0">'[18]Ana-Sanit.'!#REF!</definedName>
    <definedName name="_____DES3">'[18]Ana-Sanit.'!#REF!</definedName>
    <definedName name="_____F" localSheetId="2">'[8]Hato Mayor Dic.2010'!#REF!</definedName>
    <definedName name="_____F" localSheetId="4">'[9]Hato Mayor Dic.2010'!#REF!</definedName>
    <definedName name="_____F" localSheetId="7">'[8]Hato Mayor Dic.2010'!#REF!</definedName>
    <definedName name="_____F">'[9]Hato Mayor Dic.2010'!#REF!</definedName>
    <definedName name="_____hor140" localSheetId="2">#REF!</definedName>
    <definedName name="_____hor140" localSheetId="3">#REF!</definedName>
    <definedName name="_____hor140" localSheetId="4">#REF!</definedName>
    <definedName name="_____hor140" localSheetId="5">#REF!</definedName>
    <definedName name="_____hor140" localSheetId="6">#REF!</definedName>
    <definedName name="_____hor140" localSheetId="7">#REF!</definedName>
    <definedName name="_____hor140">#REF!</definedName>
    <definedName name="_____hor210" localSheetId="3">'[5]anal term'!$G$1512</definedName>
    <definedName name="_____hor210" localSheetId="4">'[5]anal term'!$G$1512</definedName>
    <definedName name="_____hor210" localSheetId="5">'[5]anal term'!$G$1512</definedName>
    <definedName name="_____hor210" localSheetId="6">'[5]anal term'!$G$1512</definedName>
    <definedName name="_____hor210" localSheetId="7">'[5]anal term'!$G$1512</definedName>
    <definedName name="_____hor210" localSheetId="0">'[5]anal term'!$G$1512</definedName>
    <definedName name="_____hor210">'[6]anal term'!$G$1512</definedName>
    <definedName name="_____hor280">[20]Analisis!$D$63</definedName>
    <definedName name="_____MZ1155" localSheetId="7">[10]Mezcla!$F$37</definedName>
    <definedName name="_____MZ1155">[11]Mezcla!$F$37</definedName>
    <definedName name="_____mz125" localSheetId="2">[10]Mezcla!#REF!</definedName>
    <definedName name="_____mz125" localSheetId="3">[11]Mezcla!#REF!</definedName>
    <definedName name="_____mz125" localSheetId="4">[11]Mezcla!#REF!</definedName>
    <definedName name="_____mz125" localSheetId="5">[11]Mezcla!#REF!</definedName>
    <definedName name="_____mz125" localSheetId="6">[11]Mezcla!#REF!</definedName>
    <definedName name="_____mz125" localSheetId="7">[10]Mezcla!#REF!</definedName>
    <definedName name="_____mz125" localSheetId="0">[10]Mezcla!#REF!</definedName>
    <definedName name="_____mz125">[11]Mezcla!#REF!</definedName>
    <definedName name="_____MZ13" localSheetId="2">[10]Mezcla!#REF!</definedName>
    <definedName name="_____MZ13" localSheetId="3">[11]Mezcla!#REF!</definedName>
    <definedName name="_____MZ13" localSheetId="4">[11]Mezcla!#REF!</definedName>
    <definedName name="_____MZ13" localSheetId="5">[11]Mezcla!#REF!</definedName>
    <definedName name="_____MZ13" localSheetId="6">[11]Mezcla!#REF!</definedName>
    <definedName name="_____MZ13" localSheetId="7">[10]Mezcla!#REF!</definedName>
    <definedName name="_____MZ13">[11]Mezcla!#REF!</definedName>
    <definedName name="_____MZ14" localSheetId="2">[10]Mezcla!#REF!</definedName>
    <definedName name="_____MZ14" localSheetId="4">[11]Mezcla!#REF!</definedName>
    <definedName name="_____MZ14" localSheetId="7">[10]Mezcla!#REF!</definedName>
    <definedName name="_____MZ14">[11]Mezcla!#REF!</definedName>
    <definedName name="_____MZ16" localSheetId="2">#REF!</definedName>
    <definedName name="_____MZ16" localSheetId="3">#REF!</definedName>
    <definedName name="_____MZ16" localSheetId="4">#REF!</definedName>
    <definedName name="_____MZ16" localSheetId="5">#REF!</definedName>
    <definedName name="_____MZ16" localSheetId="6">#REF!</definedName>
    <definedName name="_____MZ16" localSheetId="7">#REF!</definedName>
    <definedName name="_____MZ16">#REF!</definedName>
    <definedName name="_____MZ17" localSheetId="2">[10]Mezcla!#REF!</definedName>
    <definedName name="_____MZ17" localSheetId="3">[11]Mezcla!#REF!</definedName>
    <definedName name="_____MZ17" localSheetId="4">[11]Mezcla!#REF!</definedName>
    <definedName name="_____MZ17" localSheetId="5">[11]Mezcla!#REF!</definedName>
    <definedName name="_____MZ17" localSheetId="6">[11]Mezcla!#REF!</definedName>
    <definedName name="_____MZ17" localSheetId="7">[10]Mezcla!#REF!</definedName>
    <definedName name="_____MZ17">[11]Mezcla!#REF!</definedName>
    <definedName name="_____PA1" localSheetId="2">[18]Volumenes!#REF!</definedName>
    <definedName name="_____PA1" localSheetId="3">[19]Volumenes!#REF!</definedName>
    <definedName name="_____PA1" localSheetId="4">[19]Volumenes!#REF!</definedName>
    <definedName name="_____PA1" localSheetId="5">[19]Volumenes!#REF!</definedName>
    <definedName name="_____PA1" localSheetId="6">[19]Volumenes!#REF!</definedName>
    <definedName name="_____PA1" localSheetId="7">[19]Volumenes!#REF!</definedName>
    <definedName name="_____PA1">[18]Volumenes!#REF!</definedName>
    <definedName name="_____pu1" localSheetId="2">#REF!</definedName>
    <definedName name="_____pu1" localSheetId="3">#REF!</definedName>
    <definedName name="_____pu1" localSheetId="4">#REF!</definedName>
    <definedName name="_____pu1" localSheetId="5">#REF!</definedName>
    <definedName name="_____pu1" localSheetId="6">#REF!</definedName>
    <definedName name="_____pu1" localSheetId="7">#REF!</definedName>
    <definedName name="_____pu1">#REF!</definedName>
    <definedName name="_____pu10" localSheetId="2">#REF!</definedName>
    <definedName name="_____pu10" localSheetId="4">#REF!</definedName>
    <definedName name="_____pu10" localSheetId="7">#REF!</definedName>
    <definedName name="_____pu10">#REF!</definedName>
    <definedName name="_____pu2" localSheetId="2">#REF!</definedName>
    <definedName name="_____pu2" localSheetId="4">#REF!</definedName>
    <definedName name="_____pu2" localSheetId="7">#REF!</definedName>
    <definedName name="_____pu2">#REF!</definedName>
    <definedName name="_____pu4" localSheetId="3">[21]Sheet4!$E$1:$E$65536</definedName>
    <definedName name="_____pu4" localSheetId="4">[21]Sheet4!$E$1:$E$65536</definedName>
    <definedName name="_____pu4" localSheetId="5">[21]Sheet4!$E$1:$E$65536</definedName>
    <definedName name="_____pu4" localSheetId="6">[21]Sheet4!$E$1:$E$65536</definedName>
    <definedName name="_____pu4" localSheetId="7">[21]Sheet4!$E$1:$E$65536</definedName>
    <definedName name="_____pu4" localSheetId="0">[21]Sheet4!$E$1:$E$65536</definedName>
    <definedName name="_____pu4">[17]Sheet4!$E$1:$E$65536</definedName>
    <definedName name="_____pu5" localSheetId="3">[21]Sheet5!$E$1:$E$65536</definedName>
    <definedName name="_____pu5" localSheetId="4">[21]Sheet5!$E$1:$E$65536</definedName>
    <definedName name="_____pu5" localSheetId="5">[21]Sheet5!$E$1:$E$65536</definedName>
    <definedName name="_____pu5" localSheetId="6">[21]Sheet5!$E$1:$E$65536</definedName>
    <definedName name="_____pu5" localSheetId="7">[21]Sheet5!$E$1:$E$65536</definedName>
    <definedName name="_____pu5" localSheetId="0">[21]Sheet5!$E$1:$E$65536</definedName>
    <definedName name="_____pu5">[17]Sheet5!$E$1:$E$65536</definedName>
    <definedName name="_____PU6" localSheetId="2">#REF!</definedName>
    <definedName name="_____PU6" localSheetId="3">#REF!</definedName>
    <definedName name="_____PU6" localSheetId="4">#REF!</definedName>
    <definedName name="_____PU6" localSheetId="5">#REF!</definedName>
    <definedName name="_____PU6" localSheetId="6">#REF!</definedName>
    <definedName name="_____PU6" localSheetId="7">#REF!</definedName>
    <definedName name="_____PU6">#REF!</definedName>
    <definedName name="_____pu7" localSheetId="2">#REF!</definedName>
    <definedName name="_____pu7" localSheetId="4">#REF!</definedName>
    <definedName name="_____pu7" localSheetId="7">#REF!</definedName>
    <definedName name="_____pu7">#REF!</definedName>
    <definedName name="_____pu8" localSheetId="2">#REF!</definedName>
    <definedName name="_____pu8" localSheetId="4">#REF!</definedName>
    <definedName name="_____pu8" localSheetId="7">#REF!</definedName>
    <definedName name="_____pu8">#REF!</definedName>
    <definedName name="_____PVC2" localSheetId="2">#REF!</definedName>
    <definedName name="_____PVC2" localSheetId="4">#REF!</definedName>
    <definedName name="_____PVC2" localSheetId="7">#REF!</definedName>
    <definedName name="_____PVC2">#REF!</definedName>
    <definedName name="_____PVC4" localSheetId="2">#REF!</definedName>
    <definedName name="_____PVC4" localSheetId="4">#REF!</definedName>
    <definedName name="_____PVC4" localSheetId="7">#REF!</definedName>
    <definedName name="_____PVC4">#REF!</definedName>
    <definedName name="_____PVC6" localSheetId="2">#REF!</definedName>
    <definedName name="_____PVC6" localSheetId="4">#REF!</definedName>
    <definedName name="_____PVC6" localSheetId="7">#REF!</definedName>
    <definedName name="_____PVC6">#REF!</definedName>
    <definedName name="_____TC110" localSheetId="2">#REF!</definedName>
    <definedName name="_____TC110" localSheetId="4">#REF!</definedName>
    <definedName name="_____TC110" localSheetId="7">#REF!</definedName>
    <definedName name="_____TC110">#REF!</definedName>
    <definedName name="_____VAR12" localSheetId="3">[12]Precio!$F$12</definedName>
    <definedName name="_____VAR12" localSheetId="4">[12]Precio!$F$12</definedName>
    <definedName name="_____VAR12" localSheetId="5">[12]Precio!$F$12</definedName>
    <definedName name="_____VAR12" localSheetId="6">[12]Precio!$F$12</definedName>
    <definedName name="_____VAR12" localSheetId="7">[12]Precio!$F$12</definedName>
    <definedName name="_____VAR12" localSheetId="0">[12]Precio!$F$12</definedName>
    <definedName name="_____VAR12">[13]Precio!$F$12</definedName>
    <definedName name="_____VAR38" localSheetId="3">[12]Precio!$F$11</definedName>
    <definedName name="_____VAR38" localSheetId="4">[12]Precio!$F$11</definedName>
    <definedName name="_____VAR38" localSheetId="5">[12]Precio!$F$11</definedName>
    <definedName name="_____VAR38" localSheetId="6">[12]Precio!$F$11</definedName>
    <definedName name="_____VAR38" localSheetId="7">[12]Precio!$F$11</definedName>
    <definedName name="_____VAR38" localSheetId="0">[12]Precio!$F$11</definedName>
    <definedName name="_____VAR38">[13]Precio!$F$11</definedName>
    <definedName name="_____VOB1" localSheetId="2">[18]Volumenes!#REF!</definedName>
    <definedName name="_____VOB1" localSheetId="3">[19]Volumenes!#REF!</definedName>
    <definedName name="_____VOB1" localSheetId="4">[19]Volumenes!#REF!</definedName>
    <definedName name="_____VOB1" localSheetId="5">[19]Volumenes!#REF!</definedName>
    <definedName name="_____VOB1" localSheetId="6">[19]Volumenes!#REF!</definedName>
    <definedName name="_____VOB1" localSheetId="7">[19]Volumenes!#REF!</definedName>
    <definedName name="_____VOB1" localSheetId="0">[18]Volumenes!#REF!</definedName>
    <definedName name="_____VOB1">[18]Volumenes!#REF!</definedName>
    <definedName name="_____YE42" localSheetId="3">'[22]Pu-Sanit.'!$C$194</definedName>
    <definedName name="_____YE42" localSheetId="4">'[22]Pu-Sanit.'!$C$194</definedName>
    <definedName name="_____YE42" localSheetId="5">'[22]Pu-Sanit.'!$C$194</definedName>
    <definedName name="_____YE42" localSheetId="6">'[22]Pu-Sanit.'!$C$194</definedName>
    <definedName name="_____YE42" localSheetId="7">'[22]Pu-Sanit.'!$C$194</definedName>
    <definedName name="_____YE42">'[23]Pu-Sanit.'!$C$194</definedName>
    <definedName name="_____za1">'[24]Anal. horm.'!$F$222</definedName>
    <definedName name="_____ZC1" localSheetId="2">#REF!</definedName>
    <definedName name="_____ZC1" localSheetId="3">#REF!</definedName>
    <definedName name="_____ZC1" localSheetId="4">#REF!</definedName>
    <definedName name="_____ZC1" localSheetId="5">#REF!</definedName>
    <definedName name="_____ZC1" localSheetId="6">#REF!</definedName>
    <definedName name="_____ZC1" localSheetId="7">#REF!</definedName>
    <definedName name="_____ZC1">#REF!</definedName>
    <definedName name="_____ZE1" localSheetId="2">#REF!</definedName>
    <definedName name="_____ZE1" localSheetId="4">#REF!</definedName>
    <definedName name="_____ZE1" localSheetId="7">#REF!</definedName>
    <definedName name="_____ZE1">#REF!</definedName>
    <definedName name="_____ZE2" localSheetId="2">#REF!</definedName>
    <definedName name="_____ZE2" localSheetId="4">#REF!</definedName>
    <definedName name="_____ZE2" localSheetId="7">#REF!</definedName>
    <definedName name="_____ZE2">#REF!</definedName>
    <definedName name="_____ZE3" localSheetId="2">#REF!</definedName>
    <definedName name="_____ZE3" localSheetId="4">#REF!</definedName>
    <definedName name="_____ZE3" localSheetId="7">#REF!</definedName>
    <definedName name="_____ZE3">#REF!</definedName>
    <definedName name="_____ZE4" localSheetId="2">#REF!</definedName>
    <definedName name="_____ZE4" localSheetId="4">#REF!</definedName>
    <definedName name="_____ZE4" localSheetId="7">#REF!</definedName>
    <definedName name="_____ZE4">#REF!</definedName>
    <definedName name="_____ZE5" localSheetId="2">#REF!</definedName>
    <definedName name="_____ZE5" localSheetId="4">#REF!</definedName>
    <definedName name="_____ZE5" localSheetId="7">#REF!</definedName>
    <definedName name="_____ZE5">#REF!</definedName>
    <definedName name="_____ZE6" localSheetId="2">#REF!</definedName>
    <definedName name="_____ZE6" localSheetId="4">#REF!</definedName>
    <definedName name="_____ZE6" localSheetId="7">#REF!</definedName>
    <definedName name="_____ZE6">#REF!</definedName>
    <definedName name="____Blo62" localSheetId="2">[25]Volumenes!#REF!</definedName>
    <definedName name="____Blo62" localSheetId="3">[19]Volumenes!#REF!</definedName>
    <definedName name="____Blo62" localSheetId="4">[19]Volumenes!#REF!</definedName>
    <definedName name="____Blo62" localSheetId="5">[19]Volumenes!#REF!</definedName>
    <definedName name="____Blo62" localSheetId="6">[19]Volumenes!#REF!</definedName>
    <definedName name="____Blo62" localSheetId="7">[19]Volumenes!#REF!</definedName>
    <definedName name="____Blo62">[25]Volumenes!#REF!</definedName>
    <definedName name="____BLO83" localSheetId="2">'[25]anal term'!#REF!</definedName>
    <definedName name="____BLO83" localSheetId="3">'[19]anal term'!#REF!</definedName>
    <definedName name="____BLO83" localSheetId="4">'[19]anal term'!#REF!</definedName>
    <definedName name="____BLO83" localSheetId="5">'[19]anal term'!#REF!</definedName>
    <definedName name="____BLO83" localSheetId="6">'[19]anal term'!#REF!</definedName>
    <definedName name="____BLO83" localSheetId="7">'[19]anal term'!#REF!</definedName>
    <definedName name="____BLO83">'[25]anal term'!#REF!</definedName>
    <definedName name="____CAL50" localSheetId="7">[10]insumo!$D$11</definedName>
    <definedName name="____CAL50">[11]insumo!$D$11</definedName>
    <definedName name="____CAN1" localSheetId="2">[25]Volumenes!#REF!</definedName>
    <definedName name="____CAN1" localSheetId="3">[19]Volumenes!#REF!</definedName>
    <definedName name="____CAN1" localSheetId="4">[19]Volumenes!#REF!</definedName>
    <definedName name="____CAN1" localSheetId="5">[19]Volumenes!#REF!</definedName>
    <definedName name="____CAN1" localSheetId="6">[19]Volumenes!#REF!</definedName>
    <definedName name="____CAN1" localSheetId="7">[19]Volumenes!#REF!</definedName>
    <definedName name="____CAN1">[25]Volumenes!#REF!</definedName>
    <definedName name="____CAN2" localSheetId="2">[25]Volumenes!#REF!</definedName>
    <definedName name="____CAN2" localSheetId="3">[19]Volumenes!#REF!</definedName>
    <definedName name="____CAN2" localSheetId="4">[19]Volumenes!#REF!</definedName>
    <definedName name="____CAN2" localSheetId="5">[19]Volumenes!#REF!</definedName>
    <definedName name="____CAN2" localSheetId="6">[19]Volumenes!#REF!</definedName>
    <definedName name="____CAN2" localSheetId="7">[19]Volumenes!#REF!</definedName>
    <definedName name="____CAN2">[25]Volumenes!#REF!</definedName>
    <definedName name="____CAN3" localSheetId="2">[25]Volumenes!#REF!</definedName>
    <definedName name="____CAN3" localSheetId="3">[19]Volumenes!#REF!</definedName>
    <definedName name="____CAN3" localSheetId="4">[19]Volumenes!#REF!</definedName>
    <definedName name="____CAN3" localSheetId="5">[19]Volumenes!#REF!</definedName>
    <definedName name="____CAN3" localSheetId="6">[19]Volumenes!#REF!</definedName>
    <definedName name="____CAN3" localSheetId="7">[19]Volumenes!#REF!</definedName>
    <definedName name="____CAN3">[25]Volumenes!#REF!</definedName>
    <definedName name="____DES3" localSheetId="2">'[25]Ana-Sanit.'!#REF!</definedName>
    <definedName name="____DES3" localSheetId="3">'[19]Ana-Sanit.'!#REF!</definedName>
    <definedName name="____DES3" localSheetId="4">'[19]Ana-Sanit.'!#REF!</definedName>
    <definedName name="____DES3" localSheetId="5">'[19]Ana-Sanit.'!#REF!</definedName>
    <definedName name="____DES3" localSheetId="6">'[19]Ana-Sanit.'!#REF!</definedName>
    <definedName name="____DES3" localSheetId="7">'[19]Ana-Sanit.'!#REF!</definedName>
    <definedName name="____DES3">'[25]Ana-Sanit.'!#REF!</definedName>
    <definedName name="____F" localSheetId="1">[15]Senalizacion!#REF!</definedName>
    <definedName name="____F" localSheetId="2">[15]Senalizacion!#REF!</definedName>
    <definedName name="____F" localSheetId="3">[15]Senalizacion!#REF!</definedName>
    <definedName name="____F" localSheetId="4">[15]Senalizacion!#REF!</definedName>
    <definedName name="____F" localSheetId="5">[15]Senalizacion!#REF!</definedName>
    <definedName name="____F" localSheetId="6">[15]Senalizacion!#REF!</definedName>
    <definedName name="____F" localSheetId="7">[15]Senalizacion!#REF!</definedName>
    <definedName name="____F" localSheetId="0">[15]Senalizacion!#REF!</definedName>
    <definedName name="____F">[15]Senalizacion!#REF!</definedName>
    <definedName name="____hor140" localSheetId="2">#REF!</definedName>
    <definedName name="____hor140" localSheetId="3">#REF!</definedName>
    <definedName name="____hor140" localSheetId="4">#REF!</definedName>
    <definedName name="____hor140" localSheetId="5">#REF!</definedName>
    <definedName name="____hor140" localSheetId="6">#REF!</definedName>
    <definedName name="____hor140" localSheetId="7">#REF!</definedName>
    <definedName name="____hor140">#REF!</definedName>
    <definedName name="____hor210" localSheetId="3">'[5]anal term'!$G$1512</definedName>
    <definedName name="____hor210" localSheetId="4">'[5]anal term'!$G$1512</definedName>
    <definedName name="____hor210" localSheetId="5">'[5]anal term'!$G$1512</definedName>
    <definedName name="____hor210" localSheetId="6">'[5]anal term'!$G$1512</definedName>
    <definedName name="____hor210" localSheetId="7">'[5]anal term'!$G$1512</definedName>
    <definedName name="____hor210" localSheetId="0">'[5]anal term'!$G$1512</definedName>
    <definedName name="____hor210">'[6]anal term'!$G$1512</definedName>
    <definedName name="____hor280">[20]Analisis!$D$63</definedName>
    <definedName name="____k1">[26]Precios!$A$4:$F$1576</definedName>
    <definedName name="____k2">[27]Precios!$A$4:$F$1576</definedName>
    <definedName name="____k3">[26]Precios!$A$4:$F$1576</definedName>
    <definedName name="____MZ1155" localSheetId="7">[10]Mezcla!$F$37</definedName>
    <definedName name="____MZ1155">[11]Mezcla!$F$37</definedName>
    <definedName name="____mz125" localSheetId="2">[10]Mezcla!#REF!</definedName>
    <definedName name="____mz125" localSheetId="3">[11]Mezcla!#REF!</definedName>
    <definedName name="____mz125" localSheetId="4">[11]Mezcla!#REF!</definedName>
    <definedName name="____mz125" localSheetId="5">[11]Mezcla!#REF!</definedName>
    <definedName name="____mz125" localSheetId="6">[11]Mezcla!#REF!</definedName>
    <definedName name="____mz125" localSheetId="7">[10]Mezcla!#REF!</definedName>
    <definedName name="____mz125" localSheetId="0">[10]Mezcla!#REF!</definedName>
    <definedName name="____mz125">[11]Mezcla!#REF!</definedName>
    <definedName name="____MZ13" localSheetId="2">[10]Mezcla!#REF!</definedName>
    <definedName name="____MZ13" localSheetId="3">[11]Mezcla!#REF!</definedName>
    <definedName name="____MZ13" localSheetId="4">[11]Mezcla!#REF!</definedName>
    <definedName name="____MZ13" localSheetId="5">[11]Mezcla!#REF!</definedName>
    <definedName name="____MZ13" localSheetId="6">[11]Mezcla!#REF!</definedName>
    <definedName name="____MZ13" localSheetId="7">[10]Mezcla!#REF!</definedName>
    <definedName name="____MZ13">[11]Mezcla!#REF!</definedName>
    <definedName name="____MZ14" localSheetId="2">[10]Mezcla!#REF!</definedName>
    <definedName name="____MZ14" localSheetId="4">[11]Mezcla!#REF!</definedName>
    <definedName name="____MZ14" localSheetId="7">[10]Mezcla!#REF!</definedName>
    <definedName name="____MZ14">[11]Mezcla!#REF!</definedName>
    <definedName name="____MZ16" localSheetId="2">#REF!</definedName>
    <definedName name="____MZ16" localSheetId="3">#REF!</definedName>
    <definedName name="____MZ16" localSheetId="4">#REF!</definedName>
    <definedName name="____MZ16" localSheetId="5">#REF!</definedName>
    <definedName name="____MZ16" localSheetId="6">#REF!</definedName>
    <definedName name="____MZ16" localSheetId="7">#REF!</definedName>
    <definedName name="____MZ16">#REF!</definedName>
    <definedName name="____MZ17" localSheetId="2">[10]Mezcla!#REF!</definedName>
    <definedName name="____MZ17" localSheetId="3">[11]Mezcla!#REF!</definedName>
    <definedName name="____MZ17" localSheetId="4">[11]Mezcla!#REF!</definedName>
    <definedName name="____MZ17" localSheetId="5">[11]Mezcla!#REF!</definedName>
    <definedName name="____MZ17" localSheetId="6">[11]Mezcla!#REF!</definedName>
    <definedName name="____MZ17" localSheetId="7">[10]Mezcla!#REF!</definedName>
    <definedName name="____MZ17">[11]Mezcla!#REF!</definedName>
    <definedName name="____PA1" localSheetId="2">[25]Volumenes!#REF!</definedName>
    <definedName name="____PA1" localSheetId="3">[19]Volumenes!#REF!</definedName>
    <definedName name="____PA1" localSheetId="4">[19]Volumenes!#REF!</definedName>
    <definedName name="____PA1" localSheetId="5">[19]Volumenes!#REF!</definedName>
    <definedName name="____PA1" localSheetId="6">[19]Volumenes!#REF!</definedName>
    <definedName name="____PA1" localSheetId="7">[19]Volumenes!#REF!</definedName>
    <definedName name="____PA1">[25]Volumenes!#REF!</definedName>
    <definedName name="____pu1" localSheetId="2">#REF!</definedName>
    <definedName name="____pu1" localSheetId="3">#REF!</definedName>
    <definedName name="____pu1" localSheetId="4">#REF!</definedName>
    <definedName name="____pu1" localSheetId="5">#REF!</definedName>
    <definedName name="____pu1" localSheetId="6">#REF!</definedName>
    <definedName name="____pu1" localSheetId="7">#REF!</definedName>
    <definedName name="____pu1">#REF!</definedName>
    <definedName name="____pu10" localSheetId="2">#REF!</definedName>
    <definedName name="____pu10" localSheetId="4">#REF!</definedName>
    <definedName name="____pu10" localSheetId="7">#REF!</definedName>
    <definedName name="____pu10">#REF!</definedName>
    <definedName name="____pu2" localSheetId="2">#REF!</definedName>
    <definedName name="____pu2" localSheetId="4">#REF!</definedName>
    <definedName name="____pu2" localSheetId="7">#REF!</definedName>
    <definedName name="____pu2">#REF!</definedName>
    <definedName name="____pu4" localSheetId="3">[21]Sheet4!$E$1:$E$65536</definedName>
    <definedName name="____pu4" localSheetId="4">[21]Sheet4!$E$1:$E$65536</definedName>
    <definedName name="____pu4" localSheetId="5">[21]Sheet4!$E$1:$E$65536</definedName>
    <definedName name="____pu4" localSheetId="6">[21]Sheet4!$E$1:$E$65536</definedName>
    <definedName name="____pu4" localSheetId="7">[21]Sheet4!$E$1:$E$65536</definedName>
    <definedName name="____pu4" localSheetId="0">[21]Sheet4!$E$1:$E$65536</definedName>
    <definedName name="____pu4">[17]Sheet4!$E$1:$E$65536</definedName>
    <definedName name="____pu5" localSheetId="3">[21]Sheet5!$E$1:$E$65536</definedName>
    <definedName name="____pu5" localSheetId="4">[21]Sheet5!$E$1:$E$65536</definedName>
    <definedName name="____pu5" localSheetId="5">[21]Sheet5!$E$1:$E$65536</definedName>
    <definedName name="____pu5" localSheetId="6">[21]Sheet5!$E$1:$E$65536</definedName>
    <definedName name="____pu5" localSheetId="7">[21]Sheet5!$E$1:$E$65536</definedName>
    <definedName name="____pu5" localSheetId="0">[21]Sheet5!$E$1:$E$65536</definedName>
    <definedName name="____pu5">[17]Sheet5!$E$1:$E$65536</definedName>
    <definedName name="____PU6" localSheetId="2">#REF!</definedName>
    <definedName name="____PU6" localSheetId="3">#REF!</definedName>
    <definedName name="____PU6" localSheetId="4">#REF!</definedName>
    <definedName name="____PU6" localSheetId="5">#REF!</definedName>
    <definedName name="____PU6" localSheetId="6">#REF!</definedName>
    <definedName name="____PU6" localSheetId="7">#REF!</definedName>
    <definedName name="____PU6">#REF!</definedName>
    <definedName name="____pu7" localSheetId="2">#REF!</definedName>
    <definedName name="____pu7" localSheetId="4">#REF!</definedName>
    <definedName name="____pu7" localSheetId="7">#REF!</definedName>
    <definedName name="____pu7">#REF!</definedName>
    <definedName name="____pu8" localSheetId="2">#REF!</definedName>
    <definedName name="____pu8" localSheetId="4">#REF!</definedName>
    <definedName name="____pu8" localSheetId="7">#REF!</definedName>
    <definedName name="____pu8">#REF!</definedName>
    <definedName name="____PVC2" localSheetId="2">#REF!</definedName>
    <definedName name="____PVC2" localSheetId="4">#REF!</definedName>
    <definedName name="____PVC2" localSheetId="5">#REF!</definedName>
    <definedName name="____PVC2" localSheetId="6">#REF!</definedName>
    <definedName name="____PVC2" localSheetId="7">#REF!</definedName>
    <definedName name="____PVC2">#REF!</definedName>
    <definedName name="____PVC4" localSheetId="2">#REF!</definedName>
    <definedName name="____PVC4" localSheetId="4">#REF!</definedName>
    <definedName name="____PVC4" localSheetId="5">#REF!</definedName>
    <definedName name="____PVC4" localSheetId="6">#REF!</definedName>
    <definedName name="____PVC4" localSheetId="7">#REF!</definedName>
    <definedName name="____PVC4">#REF!</definedName>
    <definedName name="____PVC6" localSheetId="2">#REF!</definedName>
    <definedName name="____PVC6" localSheetId="4">#REF!</definedName>
    <definedName name="____PVC6" localSheetId="5">#REF!</definedName>
    <definedName name="____PVC6" localSheetId="6">#REF!</definedName>
    <definedName name="____PVC6" localSheetId="7">#REF!</definedName>
    <definedName name="____PVC6">#REF!</definedName>
    <definedName name="____TC110" localSheetId="2">#REF!</definedName>
    <definedName name="____TC110" localSheetId="4">#REF!</definedName>
    <definedName name="____TC110" localSheetId="7">#REF!</definedName>
    <definedName name="____TC110">#REF!</definedName>
    <definedName name="____VAR12" localSheetId="3">[12]Precio!$F$12</definedName>
    <definedName name="____VAR12" localSheetId="4">[12]Precio!$F$12</definedName>
    <definedName name="____VAR12" localSheetId="5">[12]Precio!$F$12</definedName>
    <definedName name="____VAR12" localSheetId="6">[12]Precio!$F$12</definedName>
    <definedName name="____VAR12" localSheetId="7">[12]Precio!$F$12</definedName>
    <definedName name="____VAR12" localSheetId="0">[12]Precio!$F$12</definedName>
    <definedName name="____VAR12">[13]Precio!$F$12</definedName>
    <definedName name="____VAR38" localSheetId="3">[12]Precio!$F$11</definedName>
    <definedName name="____VAR38" localSheetId="4">[12]Precio!$F$11</definedName>
    <definedName name="____VAR38" localSheetId="5">[12]Precio!$F$11</definedName>
    <definedName name="____VAR38" localSheetId="6">[12]Precio!$F$11</definedName>
    <definedName name="____VAR38" localSheetId="7">[12]Precio!$F$11</definedName>
    <definedName name="____VAR38" localSheetId="0">[12]Precio!$F$11</definedName>
    <definedName name="____VAR38">[13]Precio!$F$11</definedName>
    <definedName name="____VOB1" localSheetId="2">[25]Volumenes!#REF!</definedName>
    <definedName name="____VOB1" localSheetId="3">[19]Volumenes!#REF!</definedName>
    <definedName name="____VOB1" localSheetId="4">[19]Volumenes!#REF!</definedName>
    <definedName name="____VOB1" localSheetId="5">[19]Volumenes!#REF!</definedName>
    <definedName name="____VOB1" localSheetId="6">[19]Volumenes!#REF!</definedName>
    <definedName name="____VOB1" localSheetId="7">[19]Volumenes!#REF!</definedName>
    <definedName name="____VOB1">[25]Volumenes!#REF!</definedName>
    <definedName name="____YE42" localSheetId="3">'[22]Pu-Sanit.'!$C$194</definedName>
    <definedName name="____YE42" localSheetId="4">'[22]Pu-Sanit.'!$C$194</definedName>
    <definedName name="____YE42" localSheetId="5">'[22]Pu-Sanit.'!$C$194</definedName>
    <definedName name="____YE42" localSheetId="6">'[22]Pu-Sanit.'!$C$194</definedName>
    <definedName name="____YE42" localSheetId="7">'[22]Pu-Sanit.'!$C$194</definedName>
    <definedName name="____YE42">'[23]Pu-Sanit.'!$C$194</definedName>
    <definedName name="____za1">'[24]Anal. horm.'!$F$222</definedName>
    <definedName name="____ZC1" localSheetId="2">#REF!</definedName>
    <definedName name="____ZC1" localSheetId="3">#REF!</definedName>
    <definedName name="____ZC1" localSheetId="4">#REF!</definedName>
    <definedName name="____ZC1" localSheetId="5">#REF!</definedName>
    <definedName name="____ZC1" localSheetId="6">#REF!</definedName>
    <definedName name="____ZC1" localSheetId="7">#REF!</definedName>
    <definedName name="____ZC1">#REF!</definedName>
    <definedName name="____ZE1" localSheetId="2">#REF!</definedName>
    <definedName name="____ZE1" localSheetId="4">#REF!</definedName>
    <definedName name="____ZE1" localSheetId="7">#REF!</definedName>
    <definedName name="____ZE1">#REF!</definedName>
    <definedName name="____ZE2" localSheetId="2">#REF!</definedName>
    <definedName name="____ZE2" localSheetId="4">#REF!</definedName>
    <definedName name="____ZE2" localSheetId="7">#REF!</definedName>
    <definedName name="____ZE2">#REF!</definedName>
    <definedName name="____ZE3" localSheetId="2">#REF!</definedName>
    <definedName name="____ZE3" localSheetId="4">#REF!</definedName>
    <definedName name="____ZE3" localSheetId="7">#REF!</definedName>
    <definedName name="____ZE3">#REF!</definedName>
    <definedName name="____ZE4" localSheetId="2">#REF!</definedName>
    <definedName name="____ZE4" localSheetId="4">#REF!</definedName>
    <definedName name="____ZE4" localSheetId="7">#REF!</definedName>
    <definedName name="____ZE4">#REF!</definedName>
    <definedName name="____ZE5" localSheetId="2">#REF!</definedName>
    <definedName name="____ZE5" localSheetId="4">#REF!</definedName>
    <definedName name="____ZE5" localSheetId="7">#REF!</definedName>
    <definedName name="____ZE5">#REF!</definedName>
    <definedName name="____ZE6" localSheetId="2">#REF!</definedName>
    <definedName name="____ZE6" localSheetId="4">#REF!</definedName>
    <definedName name="____ZE6" localSheetId="7">#REF!</definedName>
    <definedName name="____ZE6">#REF!</definedName>
    <definedName name="___Blo62" localSheetId="2">[28]Volumenes!#REF!</definedName>
    <definedName name="___Blo62" localSheetId="3">[29]Volumenes!#REF!</definedName>
    <definedName name="___Blo62" localSheetId="4">[29]Volumenes!#REF!</definedName>
    <definedName name="___Blo62" localSheetId="5">[29]Volumenes!#REF!</definedName>
    <definedName name="___Blo62" localSheetId="6">[29]Volumenes!#REF!</definedName>
    <definedName name="___Blo62" localSheetId="7">[29]Volumenes!#REF!</definedName>
    <definedName name="___Blo62">[28]Volumenes!#REF!</definedName>
    <definedName name="___BLO83" localSheetId="2">'[28]anal term'!#REF!</definedName>
    <definedName name="___BLO83" localSheetId="3">'[29]anal term'!#REF!</definedName>
    <definedName name="___BLO83" localSheetId="4">'[29]anal term'!#REF!</definedName>
    <definedName name="___BLO83" localSheetId="5">'[29]anal term'!#REF!</definedName>
    <definedName name="___BLO83" localSheetId="6">'[29]anal term'!#REF!</definedName>
    <definedName name="___BLO83" localSheetId="7">'[29]anal term'!#REF!</definedName>
    <definedName name="___BLO83">'[28]anal term'!#REF!</definedName>
    <definedName name="___CAL50" localSheetId="7">[10]insumo!$D$11</definedName>
    <definedName name="___CAL50">[11]insumo!$D$11</definedName>
    <definedName name="___CAN1" localSheetId="2">[28]Volumenes!#REF!</definedName>
    <definedName name="___CAN1" localSheetId="3">[29]Volumenes!#REF!</definedName>
    <definedName name="___CAN1" localSheetId="4">[29]Volumenes!#REF!</definedName>
    <definedName name="___CAN1" localSheetId="5">[29]Volumenes!#REF!</definedName>
    <definedName name="___CAN1" localSheetId="6">[29]Volumenes!#REF!</definedName>
    <definedName name="___CAN1" localSheetId="7">[29]Volumenes!#REF!</definedName>
    <definedName name="___CAN1" localSheetId="0">[28]Volumenes!#REF!</definedName>
    <definedName name="___CAN1">[28]Volumenes!#REF!</definedName>
    <definedName name="___CAN2" localSheetId="2">[28]Volumenes!#REF!</definedName>
    <definedName name="___CAN2" localSheetId="3">[29]Volumenes!#REF!</definedName>
    <definedName name="___CAN2" localSheetId="4">[29]Volumenes!#REF!</definedName>
    <definedName name="___CAN2" localSheetId="5">[29]Volumenes!#REF!</definedName>
    <definedName name="___CAN2" localSheetId="6">[29]Volumenes!#REF!</definedName>
    <definedName name="___CAN2" localSheetId="7">[29]Volumenes!#REF!</definedName>
    <definedName name="___CAN2" localSheetId="0">[28]Volumenes!#REF!</definedName>
    <definedName name="___CAN2">[28]Volumenes!#REF!</definedName>
    <definedName name="___CAN3" localSheetId="2">[28]Volumenes!#REF!</definedName>
    <definedName name="___CAN3" localSheetId="3">[29]Volumenes!#REF!</definedName>
    <definedName name="___CAN3" localSheetId="4">[29]Volumenes!#REF!</definedName>
    <definedName name="___CAN3" localSheetId="5">[29]Volumenes!#REF!</definedName>
    <definedName name="___CAN3" localSheetId="6">[29]Volumenes!#REF!</definedName>
    <definedName name="___CAN3" localSheetId="7">[29]Volumenes!#REF!</definedName>
    <definedName name="___CAN3" localSheetId="0">[28]Volumenes!#REF!</definedName>
    <definedName name="___CAN3">[28]Volumenes!#REF!</definedName>
    <definedName name="___CTC220" localSheetId="2">#REF!</definedName>
    <definedName name="___CTC220" localSheetId="3">#REF!</definedName>
    <definedName name="___CTC220" localSheetId="4">#REF!</definedName>
    <definedName name="___CTC220" localSheetId="5">#REF!</definedName>
    <definedName name="___CTC220" localSheetId="6">#REF!</definedName>
    <definedName name="___CTC220" localSheetId="7">#REF!</definedName>
    <definedName name="___CTC220">#REF!</definedName>
    <definedName name="___DES3" localSheetId="2">'[28]Ana-Sanit.'!#REF!</definedName>
    <definedName name="___DES3" localSheetId="3">'[29]Ana-Sanit.'!#REF!</definedName>
    <definedName name="___DES3" localSheetId="4">'[29]Ana-Sanit.'!#REF!</definedName>
    <definedName name="___DES3" localSheetId="5">'[29]Ana-Sanit.'!#REF!</definedName>
    <definedName name="___DES3" localSheetId="6">'[29]Ana-Sanit.'!#REF!</definedName>
    <definedName name="___DES3" localSheetId="7">'[29]Ana-Sanit.'!#REF!</definedName>
    <definedName name="___DES3">'[28]Ana-Sanit.'!#REF!</definedName>
    <definedName name="___F" localSheetId="2">[4]A!#REF!</definedName>
    <definedName name="___F" localSheetId="4">[4]A!#REF!</definedName>
    <definedName name="___F" localSheetId="7">[4]A!#REF!</definedName>
    <definedName name="___F">[4]A!#REF!</definedName>
    <definedName name="___hor140" localSheetId="2">#REF!</definedName>
    <definedName name="___hor140" localSheetId="3">#REF!</definedName>
    <definedName name="___hor140" localSheetId="4">#REF!</definedName>
    <definedName name="___hor140" localSheetId="5">#REF!</definedName>
    <definedName name="___hor140" localSheetId="6">#REF!</definedName>
    <definedName name="___hor140" localSheetId="7">#REF!</definedName>
    <definedName name="___hor140">#REF!</definedName>
    <definedName name="___hor210">'[6]anal term'!$G$1512</definedName>
    <definedName name="___hor280">[20]Analisis!$D$63</definedName>
    <definedName name="___k1">[26]Precios!$A$4:$F$1576</definedName>
    <definedName name="___k2">[27]Precios!$A$4:$F$1576</definedName>
    <definedName name="___k3">[26]Precios!$A$4:$F$1576</definedName>
    <definedName name="___MZ1155" localSheetId="7">[10]Mezcla!$F$37</definedName>
    <definedName name="___MZ1155">[11]Mezcla!$F$37</definedName>
    <definedName name="___mz125" localSheetId="2">[10]Mezcla!#REF!</definedName>
    <definedName name="___mz125" localSheetId="3">[11]Mezcla!#REF!</definedName>
    <definedName name="___mz125" localSheetId="4">[11]Mezcla!#REF!</definedName>
    <definedName name="___mz125" localSheetId="5">[11]Mezcla!#REF!</definedName>
    <definedName name="___mz125" localSheetId="6">[11]Mezcla!#REF!</definedName>
    <definedName name="___mz125" localSheetId="7">[10]Mezcla!#REF!</definedName>
    <definedName name="___mz125" localSheetId="0">[10]Mezcla!#REF!</definedName>
    <definedName name="___mz125">[11]Mezcla!#REF!</definedName>
    <definedName name="___MZ13" localSheetId="2">[10]Mezcla!#REF!</definedName>
    <definedName name="___MZ13" localSheetId="3">[11]Mezcla!#REF!</definedName>
    <definedName name="___MZ13" localSheetId="4">[11]Mezcla!#REF!</definedName>
    <definedName name="___MZ13" localSheetId="5">[11]Mezcla!#REF!</definedName>
    <definedName name="___MZ13" localSheetId="6">[11]Mezcla!#REF!</definedName>
    <definedName name="___MZ13" localSheetId="7">[10]Mezcla!#REF!</definedName>
    <definedName name="___MZ13">[11]Mezcla!#REF!</definedName>
    <definedName name="___MZ14" localSheetId="2">[10]Mezcla!#REF!</definedName>
    <definedName name="___MZ14" localSheetId="4">[11]Mezcla!#REF!</definedName>
    <definedName name="___MZ14" localSheetId="7">[10]Mezcla!#REF!</definedName>
    <definedName name="___MZ14">[11]Mezcla!#REF!</definedName>
    <definedName name="___MZ16" localSheetId="2">#REF!</definedName>
    <definedName name="___MZ16" localSheetId="3">#REF!</definedName>
    <definedName name="___MZ16" localSheetId="4">#REF!</definedName>
    <definedName name="___MZ16" localSheetId="5">#REF!</definedName>
    <definedName name="___MZ16" localSheetId="6">#REF!</definedName>
    <definedName name="___MZ16" localSheetId="7">#REF!</definedName>
    <definedName name="___MZ16">#REF!</definedName>
    <definedName name="___MZ17" localSheetId="2">[10]Mezcla!#REF!</definedName>
    <definedName name="___MZ17" localSheetId="3">[11]Mezcla!#REF!</definedName>
    <definedName name="___MZ17" localSheetId="4">[11]Mezcla!#REF!</definedName>
    <definedName name="___MZ17" localSheetId="5">[11]Mezcla!#REF!</definedName>
    <definedName name="___MZ17" localSheetId="6">[11]Mezcla!#REF!</definedName>
    <definedName name="___MZ17" localSheetId="7">[10]Mezcla!#REF!</definedName>
    <definedName name="___MZ17">[11]Mezcla!#REF!</definedName>
    <definedName name="___PA1" localSheetId="2">[28]Volumenes!#REF!</definedName>
    <definedName name="___PA1" localSheetId="3">[29]Volumenes!#REF!</definedName>
    <definedName name="___PA1" localSheetId="4">[29]Volumenes!#REF!</definedName>
    <definedName name="___PA1" localSheetId="5">[29]Volumenes!#REF!</definedName>
    <definedName name="___PA1" localSheetId="6">[29]Volumenes!#REF!</definedName>
    <definedName name="___PA1" localSheetId="7">[29]Volumenes!#REF!</definedName>
    <definedName name="___PA1">[28]Volumenes!#REF!</definedName>
    <definedName name="___PH140" localSheetId="2">#REF!</definedName>
    <definedName name="___PH140" localSheetId="3">#REF!</definedName>
    <definedName name="___PH140" localSheetId="4">#REF!</definedName>
    <definedName name="___PH140" localSheetId="5">#REF!</definedName>
    <definedName name="___PH140" localSheetId="6">#REF!</definedName>
    <definedName name="___PH140" localSheetId="7">#REF!</definedName>
    <definedName name="___PH140">#REF!</definedName>
    <definedName name="___PH160" localSheetId="2">#REF!</definedName>
    <definedName name="___PH160" localSheetId="4">#REF!</definedName>
    <definedName name="___PH160" localSheetId="7">#REF!</definedName>
    <definedName name="___PH160">#REF!</definedName>
    <definedName name="___PH180" localSheetId="2">#REF!</definedName>
    <definedName name="___PH180" localSheetId="4">#REF!</definedName>
    <definedName name="___PH180" localSheetId="7">#REF!</definedName>
    <definedName name="___PH180">#REF!</definedName>
    <definedName name="___PH210" localSheetId="2">#REF!</definedName>
    <definedName name="___PH210" localSheetId="4">#REF!</definedName>
    <definedName name="___PH210" localSheetId="7">#REF!</definedName>
    <definedName name="___PH210">#REF!</definedName>
    <definedName name="___PH240" localSheetId="2">#REF!</definedName>
    <definedName name="___PH240" localSheetId="4">#REF!</definedName>
    <definedName name="___PH240" localSheetId="7">#REF!</definedName>
    <definedName name="___PH240">#REF!</definedName>
    <definedName name="___PH250" localSheetId="2">#REF!</definedName>
    <definedName name="___PH250" localSheetId="4">#REF!</definedName>
    <definedName name="___PH250" localSheetId="7">#REF!</definedName>
    <definedName name="___PH250">#REF!</definedName>
    <definedName name="___PH260" localSheetId="2">#REF!</definedName>
    <definedName name="___PH260" localSheetId="4">#REF!</definedName>
    <definedName name="___PH260" localSheetId="7">#REF!</definedName>
    <definedName name="___PH260">#REF!</definedName>
    <definedName name="___PH280" localSheetId="2">#REF!</definedName>
    <definedName name="___PH280" localSheetId="4">#REF!</definedName>
    <definedName name="___PH280" localSheetId="7">#REF!</definedName>
    <definedName name="___PH280">#REF!</definedName>
    <definedName name="___PH300" localSheetId="2">#REF!</definedName>
    <definedName name="___PH300" localSheetId="4">#REF!</definedName>
    <definedName name="___PH300" localSheetId="7">#REF!</definedName>
    <definedName name="___PH300">#REF!</definedName>
    <definedName name="___PH315" localSheetId="2">#REF!</definedName>
    <definedName name="___PH315" localSheetId="4">#REF!</definedName>
    <definedName name="___PH315" localSheetId="7">#REF!</definedName>
    <definedName name="___PH315">#REF!</definedName>
    <definedName name="___PH350" localSheetId="2">#REF!</definedName>
    <definedName name="___PH350" localSheetId="4">#REF!</definedName>
    <definedName name="___PH350" localSheetId="7">#REF!</definedName>
    <definedName name="___PH350">#REF!</definedName>
    <definedName name="___PH400" localSheetId="2">#REF!</definedName>
    <definedName name="___PH400" localSheetId="4">#REF!</definedName>
    <definedName name="___PH400" localSheetId="7">#REF!</definedName>
    <definedName name="___PH400">#REF!</definedName>
    <definedName name="___PTC110" localSheetId="2">#REF!</definedName>
    <definedName name="___PTC110" localSheetId="4">#REF!</definedName>
    <definedName name="___PTC110" localSheetId="7">#REF!</definedName>
    <definedName name="___PTC110">#REF!</definedName>
    <definedName name="___PTC220" localSheetId="2">#REF!</definedName>
    <definedName name="___PTC220" localSheetId="4">#REF!</definedName>
    <definedName name="___PTC220" localSheetId="7">#REF!</definedName>
    <definedName name="___PTC220">#REF!</definedName>
    <definedName name="___pu1" localSheetId="2">#REF!</definedName>
    <definedName name="___pu1" localSheetId="4">#REF!</definedName>
    <definedName name="___pu1" localSheetId="7">#REF!</definedName>
    <definedName name="___pu1">#REF!</definedName>
    <definedName name="___pu10" localSheetId="2">#REF!</definedName>
    <definedName name="___pu10" localSheetId="4">#REF!</definedName>
    <definedName name="___pu10" localSheetId="7">#REF!</definedName>
    <definedName name="___pu10">#REF!</definedName>
    <definedName name="___pu2" localSheetId="2">#REF!</definedName>
    <definedName name="___pu2" localSheetId="4">#REF!</definedName>
    <definedName name="___pu2" localSheetId="7">#REF!</definedName>
    <definedName name="___pu2">#REF!</definedName>
    <definedName name="___pu4" localSheetId="3">[21]Sheet4!$E$1:$E$65536</definedName>
    <definedName name="___pu4" localSheetId="4">[21]Sheet4!$E$1:$E$65536</definedName>
    <definedName name="___pu4" localSheetId="5">[21]Sheet4!$E$1:$E$65536</definedName>
    <definedName name="___pu4" localSheetId="6">[21]Sheet4!$E$1:$E$65536</definedName>
    <definedName name="___pu4" localSheetId="7">[21]Sheet4!$E$1:$E$65536</definedName>
    <definedName name="___pu4" localSheetId="0">[21]Sheet4!$E$1:$E$65536</definedName>
    <definedName name="___pu4">[17]Sheet4!$E$1:$E$65536</definedName>
    <definedName name="___pu5" localSheetId="3">[21]Sheet5!$E$1:$E$65536</definedName>
    <definedName name="___pu5" localSheetId="4">[21]Sheet5!$E$1:$E$65536</definedName>
    <definedName name="___pu5" localSheetId="5">[21]Sheet5!$E$1:$E$65536</definedName>
    <definedName name="___pu5" localSheetId="6">[21]Sheet5!$E$1:$E$65536</definedName>
    <definedName name="___pu5" localSheetId="7">[21]Sheet5!$E$1:$E$65536</definedName>
    <definedName name="___pu5" localSheetId="0">[21]Sheet5!$E$1:$E$65536</definedName>
    <definedName name="___pu5">[17]Sheet5!$E$1:$E$65536</definedName>
    <definedName name="___PU6" localSheetId="2">#REF!</definedName>
    <definedName name="___PU6" localSheetId="3">#REF!</definedName>
    <definedName name="___PU6" localSheetId="4">#REF!</definedName>
    <definedName name="___PU6" localSheetId="5">#REF!</definedName>
    <definedName name="___PU6" localSheetId="6">#REF!</definedName>
    <definedName name="___PU6" localSheetId="7">#REF!</definedName>
    <definedName name="___PU6">#REF!</definedName>
    <definedName name="___pu7" localSheetId="2">#REF!</definedName>
    <definedName name="___pu7" localSheetId="4">#REF!</definedName>
    <definedName name="___pu7" localSheetId="7">#REF!</definedName>
    <definedName name="___pu7">#REF!</definedName>
    <definedName name="___pu8" localSheetId="2">#REF!</definedName>
    <definedName name="___pu8" localSheetId="4">#REF!</definedName>
    <definedName name="___pu8" localSheetId="7">#REF!</definedName>
    <definedName name="___pu8">#REF!</definedName>
    <definedName name="___PVC2" localSheetId="2">#REF!</definedName>
    <definedName name="___PVC2" localSheetId="4">#REF!</definedName>
    <definedName name="___PVC2" localSheetId="7">#REF!</definedName>
    <definedName name="___PVC2">#REF!</definedName>
    <definedName name="___PVC4" localSheetId="2">#REF!</definedName>
    <definedName name="___PVC4" localSheetId="4">#REF!</definedName>
    <definedName name="___PVC4" localSheetId="7">#REF!</definedName>
    <definedName name="___PVC4">#REF!</definedName>
    <definedName name="___PVC6" localSheetId="2">#REF!</definedName>
    <definedName name="___PVC6" localSheetId="4">#REF!</definedName>
    <definedName name="___PVC6" localSheetId="7">#REF!</definedName>
    <definedName name="___PVC6">#REF!</definedName>
    <definedName name="___TC110" localSheetId="2">#REF!</definedName>
    <definedName name="___TC110" localSheetId="4">#REF!</definedName>
    <definedName name="___TC110" localSheetId="7">#REF!</definedName>
    <definedName name="___TC110">#REF!</definedName>
    <definedName name="___TC220" localSheetId="2">#REF!</definedName>
    <definedName name="___TC220" localSheetId="4">#REF!</definedName>
    <definedName name="___TC220" localSheetId="7">#REF!</definedName>
    <definedName name="___TC220">#REF!</definedName>
    <definedName name="___VAR12">[13]Precio!$F$12</definedName>
    <definedName name="___VAR38">[13]Precio!$F$11</definedName>
    <definedName name="___VOB1" localSheetId="2">[28]Volumenes!#REF!</definedName>
    <definedName name="___VOB1" localSheetId="3">[29]Volumenes!#REF!</definedName>
    <definedName name="___VOB1" localSheetId="4">[29]Volumenes!#REF!</definedName>
    <definedName name="___VOB1" localSheetId="5">[29]Volumenes!#REF!</definedName>
    <definedName name="___VOB1" localSheetId="6">[29]Volumenes!#REF!</definedName>
    <definedName name="___VOB1" localSheetId="7">[29]Volumenes!#REF!</definedName>
    <definedName name="___VOB1" localSheetId="0">[28]Volumenes!#REF!</definedName>
    <definedName name="___VOB1">[28]Volumenes!#REF!</definedName>
    <definedName name="___YE42" localSheetId="3">'[5]Pu-Sanit.'!$C$194</definedName>
    <definedName name="___YE42" localSheetId="4">'[5]Pu-Sanit.'!$C$194</definedName>
    <definedName name="___YE42" localSheetId="5">'[5]Pu-Sanit.'!$C$194</definedName>
    <definedName name="___YE42" localSheetId="6">'[5]Pu-Sanit.'!$C$194</definedName>
    <definedName name="___YE42" localSheetId="7">'[5]Pu-Sanit.'!$C$194</definedName>
    <definedName name="___YE42" localSheetId="0">'[5]Pu-Sanit.'!$C$194</definedName>
    <definedName name="___YE42">'[6]Pu-Sanit.'!$C$194</definedName>
    <definedName name="___za1">'[24]Anal. horm.'!$F$222</definedName>
    <definedName name="___ZC1" localSheetId="2">#REF!</definedName>
    <definedName name="___ZC1" localSheetId="3">#REF!</definedName>
    <definedName name="___ZC1" localSheetId="4">#REF!</definedName>
    <definedName name="___ZC1" localSheetId="5">#REF!</definedName>
    <definedName name="___ZC1" localSheetId="6">#REF!</definedName>
    <definedName name="___ZC1" localSheetId="7">#REF!</definedName>
    <definedName name="___ZC1">#REF!</definedName>
    <definedName name="___ZE1" localSheetId="2">#REF!</definedName>
    <definedName name="___ZE1" localSheetId="4">#REF!</definedName>
    <definedName name="___ZE1" localSheetId="7">#REF!</definedName>
    <definedName name="___ZE1">#REF!</definedName>
    <definedName name="___ZE2" localSheetId="2">#REF!</definedName>
    <definedName name="___ZE2" localSheetId="4">#REF!</definedName>
    <definedName name="___ZE2" localSheetId="7">#REF!</definedName>
    <definedName name="___ZE2">#REF!</definedName>
    <definedName name="___ZE3" localSheetId="2">#REF!</definedName>
    <definedName name="___ZE3" localSheetId="4">#REF!</definedName>
    <definedName name="___ZE3" localSheetId="7">#REF!</definedName>
    <definedName name="___ZE3">#REF!</definedName>
    <definedName name="___ZE4" localSheetId="2">#REF!</definedName>
    <definedName name="___ZE4" localSheetId="4">#REF!</definedName>
    <definedName name="___ZE4" localSheetId="7">#REF!</definedName>
    <definedName name="___ZE4">#REF!</definedName>
    <definedName name="___ZE5" localSheetId="2">#REF!</definedName>
    <definedName name="___ZE5" localSheetId="4">#REF!</definedName>
    <definedName name="___ZE5" localSheetId="7">#REF!</definedName>
    <definedName name="___ZE5">#REF!</definedName>
    <definedName name="___ZE6" localSheetId="2">#REF!</definedName>
    <definedName name="___ZE6" localSheetId="4">#REF!</definedName>
    <definedName name="___ZE6" localSheetId="7">#REF!</definedName>
    <definedName name="___ZE6">#REF!</definedName>
    <definedName name="__123Graph_A" localSheetId="2" hidden="1">[3]A!#REF!</definedName>
    <definedName name="__123Graph_A" localSheetId="3" hidden="1">[3]A!#REF!</definedName>
    <definedName name="__123Graph_A" localSheetId="4" hidden="1">[3]A!#REF!</definedName>
    <definedName name="__123Graph_A" localSheetId="5" hidden="1">[3]A!#REF!</definedName>
    <definedName name="__123Graph_A" localSheetId="6" hidden="1">[3]A!#REF!</definedName>
    <definedName name="__123Graph_A" localSheetId="7" hidden="1">[3]A!#REF!</definedName>
    <definedName name="__123Graph_A" localSheetId="0" hidden="1">[3]A!#REF!</definedName>
    <definedName name="__123Graph_A" hidden="1">[3]A!#REF!</definedName>
    <definedName name="__123Graph_B" localSheetId="2" hidden="1">[3]A!#REF!</definedName>
    <definedName name="__123Graph_B" localSheetId="3" hidden="1">[3]A!#REF!</definedName>
    <definedName name="__123Graph_B" localSheetId="4" hidden="1">[3]A!#REF!</definedName>
    <definedName name="__123Graph_B" localSheetId="5" hidden="1">[3]A!#REF!</definedName>
    <definedName name="__123Graph_B" localSheetId="6" hidden="1">[3]A!#REF!</definedName>
    <definedName name="__123Graph_B" localSheetId="7" hidden="1">[3]A!#REF!</definedName>
    <definedName name="__123Graph_B" localSheetId="0" hidden="1">[3]A!#REF!</definedName>
    <definedName name="__123Graph_B" hidden="1">[3]A!#REF!</definedName>
    <definedName name="__123Graph_C" localSheetId="2" hidden="1">[3]A!#REF!</definedName>
    <definedName name="__123Graph_C" localSheetId="3" hidden="1">[3]A!#REF!</definedName>
    <definedName name="__123Graph_C" localSheetId="4" hidden="1">[3]A!#REF!</definedName>
    <definedName name="__123Graph_C" localSheetId="5" hidden="1">[3]A!#REF!</definedName>
    <definedName name="__123Graph_C" localSheetId="6" hidden="1">[3]A!#REF!</definedName>
    <definedName name="__123Graph_C" localSheetId="7" hidden="1">[3]A!#REF!</definedName>
    <definedName name="__123Graph_C" localSheetId="0" hidden="1">[3]A!#REF!</definedName>
    <definedName name="__123Graph_C" hidden="1">[3]A!#REF!</definedName>
    <definedName name="__123Graph_D" localSheetId="2" hidden="1">[3]A!#REF!</definedName>
    <definedName name="__123Graph_D" localSheetId="3" hidden="1">[3]A!#REF!</definedName>
    <definedName name="__123Graph_D" localSheetId="4" hidden="1">[3]A!#REF!</definedName>
    <definedName name="__123Graph_D" localSheetId="5" hidden="1">[3]A!#REF!</definedName>
    <definedName name="__123Graph_D" localSheetId="6" hidden="1">[3]A!#REF!</definedName>
    <definedName name="__123Graph_D" localSheetId="7" hidden="1">[3]A!#REF!</definedName>
    <definedName name="__123Graph_D" localSheetId="0" hidden="1">[3]A!#REF!</definedName>
    <definedName name="__123Graph_D" hidden="1">[3]A!#REF!</definedName>
    <definedName name="__123Graph_E" localSheetId="2" hidden="1">[3]A!#REF!</definedName>
    <definedName name="__123Graph_E" localSheetId="3" hidden="1">[3]A!#REF!</definedName>
    <definedName name="__123Graph_E" localSheetId="4" hidden="1">[3]A!#REF!</definedName>
    <definedName name="__123Graph_E" localSheetId="5" hidden="1">[3]A!#REF!</definedName>
    <definedName name="__123Graph_E" localSheetId="6" hidden="1">[3]A!#REF!</definedName>
    <definedName name="__123Graph_E" localSheetId="7" hidden="1">[3]A!#REF!</definedName>
    <definedName name="__123Graph_E" localSheetId="0" hidden="1">[3]A!#REF!</definedName>
    <definedName name="__123Graph_E" hidden="1">[3]A!#REF!</definedName>
    <definedName name="__123Graph_F" localSheetId="2" hidden="1">[3]A!#REF!</definedName>
    <definedName name="__123Graph_F" localSheetId="3" hidden="1">[3]A!#REF!</definedName>
    <definedName name="__123Graph_F" localSheetId="4" hidden="1">[3]A!#REF!</definedName>
    <definedName name="__123Graph_F" localSheetId="5" hidden="1">[3]A!#REF!</definedName>
    <definedName name="__123Graph_F" localSheetId="6" hidden="1">[3]A!#REF!</definedName>
    <definedName name="__123Graph_F" localSheetId="7" hidden="1">[3]A!#REF!</definedName>
    <definedName name="__123Graph_F" localSheetId="0" hidden="1">[3]A!#REF!</definedName>
    <definedName name="__123Graph_F" hidden="1">[3]A!#REF!</definedName>
    <definedName name="__Blo62" localSheetId="2">[25]Volumenes!#REF!</definedName>
    <definedName name="__Blo62" localSheetId="4">[25]Volumenes!#REF!</definedName>
    <definedName name="__Blo62" localSheetId="7">[25]Volumenes!#REF!</definedName>
    <definedName name="__Blo62">[25]Volumenes!#REF!</definedName>
    <definedName name="__BLO83" localSheetId="2">'[25]anal term'!#REF!</definedName>
    <definedName name="__BLO83" localSheetId="4">'[25]anal term'!#REF!</definedName>
    <definedName name="__BLO83" localSheetId="7">'[25]anal term'!#REF!</definedName>
    <definedName name="__BLO83">'[25]anal term'!#REF!</definedName>
    <definedName name="__CAL50" localSheetId="2">#REF!</definedName>
    <definedName name="__CAL50" localSheetId="3">#REF!</definedName>
    <definedName name="__CAL50" localSheetId="4">#REF!</definedName>
    <definedName name="__CAL50" localSheetId="5">#REF!</definedName>
    <definedName name="__CAL50" localSheetId="6">#REF!</definedName>
    <definedName name="__CAL50" localSheetId="7">#REF!</definedName>
    <definedName name="__CAL50" localSheetId="0">#REF!</definedName>
    <definedName name="__CAL50">#REF!</definedName>
    <definedName name="__CAN1" localSheetId="2">[25]Volumenes!#REF!</definedName>
    <definedName name="__CAN1" localSheetId="3">[25]Volumenes!#REF!</definedName>
    <definedName name="__CAN1" localSheetId="4">[25]Volumenes!#REF!</definedName>
    <definedName name="__CAN1" localSheetId="5">[25]Volumenes!#REF!</definedName>
    <definedName name="__CAN1" localSheetId="6">[25]Volumenes!#REF!</definedName>
    <definedName name="__CAN1" localSheetId="7">[25]Volumenes!#REF!</definedName>
    <definedName name="__CAN1" localSheetId="0">[25]Volumenes!#REF!</definedName>
    <definedName name="__CAN1">[25]Volumenes!#REF!</definedName>
    <definedName name="__CAN2" localSheetId="2">[25]Volumenes!#REF!</definedName>
    <definedName name="__CAN2" localSheetId="4">[25]Volumenes!#REF!</definedName>
    <definedName name="__CAN2" localSheetId="7">[25]Volumenes!#REF!</definedName>
    <definedName name="__CAN2">[25]Volumenes!#REF!</definedName>
    <definedName name="__CAN3" localSheetId="2">[25]Volumenes!#REF!</definedName>
    <definedName name="__CAN3" localSheetId="4">[25]Volumenes!#REF!</definedName>
    <definedName name="__CAN3" localSheetId="7">[25]Volumenes!#REF!</definedName>
    <definedName name="__CAN3">[25]Volumenes!#REF!</definedName>
    <definedName name="__CTC220" localSheetId="2">#REF!</definedName>
    <definedName name="__CTC220" localSheetId="3">#REF!</definedName>
    <definedName name="__CTC220" localSheetId="4">#REF!</definedName>
    <definedName name="__CTC220" localSheetId="5">#REF!</definedName>
    <definedName name="__CTC220" localSheetId="6">#REF!</definedName>
    <definedName name="__CTC220" localSheetId="7">#REF!</definedName>
    <definedName name="__CTC220">#REF!</definedName>
    <definedName name="__DES3" localSheetId="2">'[25]Ana-Sanit.'!#REF!</definedName>
    <definedName name="__DES3" localSheetId="3">'[25]Ana-Sanit.'!#REF!</definedName>
    <definedName name="__DES3" localSheetId="4">'[25]Ana-Sanit.'!#REF!</definedName>
    <definedName name="__DES3" localSheetId="5">'[25]Ana-Sanit.'!#REF!</definedName>
    <definedName name="__DES3" localSheetId="6">'[25]Ana-Sanit.'!#REF!</definedName>
    <definedName name="__DES3" localSheetId="7">'[25]Ana-Sanit.'!#REF!</definedName>
    <definedName name="__DES3">'[25]Ana-Sanit.'!#REF!</definedName>
    <definedName name="__F" localSheetId="1">[14]Senalizacion!#REF!</definedName>
    <definedName name="__F" localSheetId="2">[14]Senalizacion!#REF!</definedName>
    <definedName name="__F" localSheetId="3">[14]Senalizacion!#REF!</definedName>
    <definedName name="__F" localSheetId="4">[14]Senalizacion!#REF!</definedName>
    <definedName name="__F" localSheetId="5">[14]Senalizacion!#REF!</definedName>
    <definedName name="__F" localSheetId="6">[14]Senalizacion!#REF!</definedName>
    <definedName name="__F" localSheetId="7">[14]Senalizacion!#REF!</definedName>
    <definedName name="__F" localSheetId="0">[14]Senalizacion!#REF!</definedName>
    <definedName name="__F">[14]Senalizacion!#REF!</definedName>
    <definedName name="__FER90" localSheetId="2">#REF!</definedName>
    <definedName name="__FER90" localSheetId="3">#REF!</definedName>
    <definedName name="__FER90" localSheetId="4">#REF!</definedName>
    <definedName name="__FER90" localSheetId="5">#REF!</definedName>
    <definedName name="__FER90" localSheetId="6">#REF!</definedName>
    <definedName name="__FER90" localSheetId="7">#REF!</definedName>
    <definedName name="__FER90" localSheetId="0">#REF!</definedName>
    <definedName name="__FER90">#REF!</definedName>
    <definedName name="__FIN50" localSheetId="2">#REF!</definedName>
    <definedName name="__FIN50" localSheetId="3">#REF!</definedName>
    <definedName name="__FIN50" localSheetId="4">#REF!</definedName>
    <definedName name="__FIN50" localSheetId="5">#REF!</definedName>
    <definedName name="__FIN50" localSheetId="6">#REF!</definedName>
    <definedName name="__FIN50" localSheetId="7">#REF!</definedName>
    <definedName name="__FIN50" localSheetId="0">#REF!</definedName>
    <definedName name="__FIN50">#REF!</definedName>
    <definedName name="__hor140" localSheetId="2">#REF!</definedName>
    <definedName name="__hor140" localSheetId="4">#REF!</definedName>
    <definedName name="__hor140" localSheetId="7">#REF!</definedName>
    <definedName name="__hor140">#REF!</definedName>
    <definedName name="__hor210">'[6]anal term'!$G$1512</definedName>
    <definedName name="__hor280">[20]Analisis!$D$63</definedName>
    <definedName name="__inc2" localSheetId="2">#REF!</definedName>
    <definedName name="__inc2" localSheetId="3">#REF!</definedName>
    <definedName name="__inc2" localSheetId="4">#REF!</definedName>
    <definedName name="__inc2" localSheetId="5">#REF!</definedName>
    <definedName name="__inc2" localSheetId="6">#REF!</definedName>
    <definedName name="__inc2" localSheetId="7">#REF!</definedName>
    <definedName name="__inc2" localSheetId="0">#REF!</definedName>
    <definedName name="__inc2">#REF!</definedName>
    <definedName name="__inc3" localSheetId="2">#REF!</definedName>
    <definedName name="__inc3" localSheetId="4">#REF!</definedName>
    <definedName name="__inc3" localSheetId="7">#REF!</definedName>
    <definedName name="__inc3">#REF!</definedName>
    <definedName name="__inc4" localSheetId="2">#REF!</definedName>
    <definedName name="__inc4" localSheetId="4">#REF!</definedName>
    <definedName name="__inc4" localSheetId="7">#REF!</definedName>
    <definedName name="__inc4">#REF!</definedName>
    <definedName name="__inc5" localSheetId="2">#REF!</definedName>
    <definedName name="__inc5" localSheetId="4">#REF!</definedName>
    <definedName name="__inc5" localSheetId="7">#REF!</definedName>
    <definedName name="__inc5">#REF!</definedName>
    <definedName name="__inc6" localSheetId="2">#REF!</definedName>
    <definedName name="__inc6" localSheetId="4">#REF!</definedName>
    <definedName name="__inc6" localSheetId="7">#REF!</definedName>
    <definedName name="__inc6">#REF!</definedName>
    <definedName name="__inc7" localSheetId="2">#REF!</definedName>
    <definedName name="__inc7" localSheetId="4">#REF!</definedName>
    <definedName name="__inc7" localSheetId="7">#REF!</definedName>
    <definedName name="__inc7">#REF!</definedName>
    <definedName name="__INC8" localSheetId="2">#REF!</definedName>
    <definedName name="__INC8" localSheetId="4">#REF!</definedName>
    <definedName name="__INC8" localSheetId="7">#REF!</definedName>
    <definedName name="__INC8">#REF!</definedName>
    <definedName name="__IntlFixup" hidden="1">TRUE</definedName>
    <definedName name="__k1">[26]Precios!$A$4:$F$1576</definedName>
    <definedName name="__k2">[27]Precios!$A$4:$F$1576</definedName>
    <definedName name="__k3">[26]Precios!$A$4:$F$1576</definedName>
    <definedName name="__MOV02" localSheetId="2">#REF!</definedName>
    <definedName name="__MOV02" localSheetId="3">#REF!</definedName>
    <definedName name="__MOV02" localSheetId="4">#REF!</definedName>
    <definedName name="__MOV02" localSheetId="5">#REF!</definedName>
    <definedName name="__MOV02" localSheetId="6">#REF!</definedName>
    <definedName name="__MOV02" localSheetId="7">#REF!</definedName>
    <definedName name="__MOV02" localSheetId="0">#REF!</definedName>
    <definedName name="__MOV02">#REF!</definedName>
    <definedName name="__MOV03" localSheetId="2">#REF!</definedName>
    <definedName name="__MOV03" localSheetId="3">#REF!</definedName>
    <definedName name="__MOV03" localSheetId="4">#REF!</definedName>
    <definedName name="__MOV03" localSheetId="5">#REF!</definedName>
    <definedName name="__MOV03" localSheetId="6">#REF!</definedName>
    <definedName name="__MOV03" localSheetId="7">#REF!</definedName>
    <definedName name="__MOV03" localSheetId="0">#REF!</definedName>
    <definedName name="__MOV03">#REF!</definedName>
    <definedName name="__MUR100" localSheetId="2">#REF!</definedName>
    <definedName name="__MUR100" localSheetId="3">#REF!</definedName>
    <definedName name="__MUR100" localSheetId="4">#REF!</definedName>
    <definedName name="__MUR100" localSheetId="5">#REF!</definedName>
    <definedName name="__MUR100" localSheetId="6">#REF!</definedName>
    <definedName name="__MUR100" localSheetId="7">#REF!</definedName>
    <definedName name="__MUR100" localSheetId="0">#REF!</definedName>
    <definedName name="__MUR100">#REF!</definedName>
    <definedName name="__MUR12" localSheetId="2">#REF!</definedName>
    <definedName name="__MUR12" localSheetId="4">#REF!</definedName>
    <definedName name="__MUR12" localSheetId="5">#REF!</definedName>
    <definedName name="__MUR12" localSheetId="6">#REF!</definedName>
    <definedName name="__MUR12" localSheetId="7">#REF!</definedName>
    <definedName name="__MUR12">#REF!</definedName>
    <definedName name="__MUR14" localSheetId="2">#REF!</definedName>
    <definedName name="__MUR14" localSheetId="4">#REF!</definedName>
    <definedName name="__MUR14" localSheetId="5">#REF!</definedName>
    <definedName name="__MUR14" localSheetId="6">#REF!</definedName>
    <definedName name="__MUR14" localSheetId="7">#REF!</definedName>
    <definedName name="__MUR14">#REF!</definedName>
    <definedName name="__MUR36" localSheetId="2">#REF!</definedName>
    <definedName name="__MUR36" localSheetId="4">#REF!</definedName>
    <definedName name="__MUR36" localSheetId="5">#REF!</definedName>
    <definedName name="__MUR36" localSheetId="6">#REF!</definedName>
    <definedName name="__MUR36" localSheetId="7">#REF!</definedName>
    <definedName name="__MUR36">#REF!</definedName>
    <definedName name="__mur6" localSheetId="2">#REF!</definedName>
    <definedName name="__mur6" localSheetId="4">#REF!</definedName>
    <definedName name="__mur6" localSheetId="7">#REF!</definedName>
    <definedName name="__mur6">#REF!</definedName>
    <definedName name="__MUR90" localSheetId="2">#REF!</definedName>
    <definedName name="__MUR90" localSheetId="4">#REF!</definedName>
    <definedName name="__MUR90" localSheetId="5">#REF!</definedName>
    <definedName name="__MUR90" localSheetId="6">#REF!</definedName>
    <definedName name="__MUR90" localSheetId="7">#REF!</definedName>
    <definedName name="__MUR90">#REF!</definedName>
    <definedName name="__MZ1155" localSheetId="2">#REF!</definedName>
    <definedName name="__MZ1155" localSheetId="3">#REF!</definedName>
    <definedName name="__MZ1155" localSheetId="4">#REF!</definedName>
    <definedName name="__MZ1155" localSheetId="5">#REF!</definedName>
    <definedName name="__MZ1155" localSheetId="6">#REF!</definedName>
    <definedName name="__MZ1155" localSheetId="7">#REF!</definedName>
    <definedName name="__MZ1155" localSheetId="0">#REF!</definedName>
    <definedName name="__MZ1155">#REF!</definedName>
    <definedName name="__mz125" localSheetId="2">#REF!</definedName>
    <definedName name="__mz125" localSheetId="3">#REF!</definedName>
    <definedName name="__mz125" localSheetId="4">#REF!</definedName>
    <definedName name="__mz125" localSheetId="5">#REF!</definedName>
    <definedName name="__mz125" localSheetId="6">#REF!</definedName>
    <definedName name="__mz125" localSheetId="7">#REF!</definedName>
    <definedName name="__mz125" localSheetId="0">#REF!</definedName>
    <definedName name="__mz125">#REF!</definedName>
    <definedName name="__MZ13" localSheetId="2">#REF!</definedName>
    <definedName name="__MZ13" localSheetId="3">#REF!</definedName>
    <definedName name="__MZ13" localSheetId="4">#REF!</definedName>
    <definedName name="__MZ13" localSheetId="5">#REF!</definedName>
    <definedName name="__MZ13" localSheetId="6">#REF!</definedName>
    <definedName name="__MZ13" localSheetId="7">#REF!</definedName>
    <definedName name="__MZ13" localSheetId="0">#REF!</definedName>
    <definedName name="__MZ13">#REF!</definedName>
    <definedName name="__MZ14" localSheetId="2">#REF!</definedName>
    <definedName name="__MZ14" localSheetId="3">#REF!</definedName>
    <definedName name="__MZ14" localSheetId="4">#REF!</definedName>
    <definedName name="__MZ14" localSheetId="5">#REF!</definedName>
    <definedName name="__MZ14" localSheetId="6">#REF!</definedName>
    <definedName name="__MZ14" localSheetId="7">#REF!</definedName>
    <definedName name="__MZ14" localSheetId="0">#REF!</definedName>
    <definedName name="__MZ14">#REF!</definedName>
    <definedName name="__MZ16" localSheetId="2">#REF!</definedName>
    <definedName name="__MZ16" localSheetId="4">#REF!</definedName>
    <definedName name="__MZ16" localSheetId="7">#REF!</definedName>
    <definedName name="__MZ16">#REF!</definedName>
    <definedName name="__MZ17" localSheetId="2">#REF!</definedName>
    <definedName name="__MZ17" localSheetId="3">#REF!</definedName>
    <definedName name="__MZ17" localSheetId="4">#REF!</definedName>
    <definedName name="__MZ17" localSheetId="5">#REF!</definedName>
    <definedName name="__MZ17" localSheetId="6">#REF!</definedName>
    <definedName name="__MZ17" localSheetId="7">#REF!</definedName>
    <definedName name="__MZ17" localSheetId="0">#REF!</definedName>
    <definedName name="__MZ17">#REF!</definedName>
    <definedName name="__PA1" localSheetId="2">[25]Volumenes!#REF!</definedName>
    <definedName name="__PA1" localSheetId="3">[25]Volumenes!#REF!</definedName>
    <definedName name="__PA1" localSheetId="4">[25]Volumenes!#REF!</definedName>
    <definedName name="__PA1" localSheetId="5">[25]Volumenes!#REF!</definedName>
    <definedName name="__PA1" localSheetId="6">[25]Volumenes!#REF!</definedName>
    <definedName name="__PA1" localSheetId="7">[25]Volumenes!#REF!</definedName>
    <definedName name="__PA1" localSheetId="0">[25]Volumenes!#REF!</definedName>
    <definedName name="__PA1">[25]Volumenes!#REF!</definedName>
    <definedName name="__PAN101" localSheetId="2">#REF!</definedName>
    <definedName name="__PAN101" localSheetId="3">#REF!</definedName>
    <definedName name="__PAN101" localSheetId="4">#REF!</definedName>
    <definedName name="__PAN101" localSheetId="5">#REF!</definedName>
    <definedName name="__PAN101" localSheetId="6">#REF!</definedName>
    <definedName name="__PAN101" localSheetId="7">#REF!</definedName>
    <definedName name="__PAN101" localSheetId="0">#REF!</definedName>
    <definedName name="__PAN101">#REF!</definedName>
    <definedName name="__PAN11" localSheetId="2">#REF!</definedName>
    <definedName name="__PAN11" localSheetId="3">#REF!</definedName>
    <definedName name="__PAN11" localSheetId="4">#REF!</definedName>
    <definedName name="__PAN11" localSheetId="5">#REF!</definedName>
    <definedName name="__PAN11" localSheetId="6">#REF!</definedName>
    <definedName name="__PAN11" localSheetId="7">#REF!</definedName>
    <definedName name="__PAN11" localSheetId="0">#REF!</definedName>
    <definedName name="__PAN11">#REF!</definedName>
    <definedName name="__PAN36" localSheetId="2">#REF!</definedName>
    <definedName name="__PAN36" localSheetId="3">#REF!</definedName>
    <definedName name="__PAN36" localSheetId="4">#REF!</definedName>
    <definedName name="__PAN36" localSheetId="5">#REF!</definedName>
    <definedName name="__PAN36" localSheetId="6">#REF!</definedName>
    <definedName name="__PAN36" localSheetId="7">#REF!</definedName>
    <definedName name="__PAN36" localSheetId="0">#REF!</definedName>
    <definedName name="__PAN36">#REF!</definedName>
    <definedName name="__PAN51" localSheetId="2">#REF!</definedName>
    <definedName name="__PAN51" localSheetId="4">#REF!</definedName>
    <definedName name="__PAN51" localSheetId="5">#REF!</definedName>
    <definedName name="__PAN51" localSheetId="6">#REF!</definedName>
    <definedName name="__PAN51" localSheetId="7">#REF!</definedName>
    <definedName name="__PAN51">#REF!</definedName>
    <definedName name="__PAN71" localSheetId="2">#REF!</definedName>
    <definedName name="__PAN71" localSheetId="4">#REF!</definedName>
    <definedName name="__PAN71" localSheetId="5">#REF!</definedName>
    <definedName name="__PAN71" localSheetId="6">#REF!</definedName>
    <definedName name="__PAN71" localSheetId="7">#REF!</definedName>
    <definedName name="__PAN71">#REF!</definedName>
    <definedName name="__PH140" localSheetId="2">#REF!</definedName>
    <definedName name="__PH140" localSheetId="4">#REF!</definedName>
    <definedName name="__PH140" localSheetId="7">#REF!</definedName>
    <definedName name="__PH140">#REF!</definedName>
    <definedName name="__PH160" localSheetId="2">#REF!</definedName>
    <definedName name="__PH160" localSheetId="4">#REF!</definedName>
    <definedName name="__PH160" localSheetId="7">#REF!</definedName>
    <definedName name="__PH160">#REF!</definedName>
    <definedName name="__PH180" localSheetId="2">#REF!</definedName>
    <definedName name="__PH180" localSheetId="4">#REF!</definedName>
    <definedName name="__PH180" localSheetId="7">#REF!</definedName>
    <definedName name="__PH180">#REF!</definedName>
    <definedName name="__PH210" localSheetId="2">#REF!</definedName>
    <definedName name="__PH210" localSheetId="4">#REF!</definedName>
    <definedName name="__PH210" localSheetId="7">#REF!</definedName>
    <definedName name="__PH210">#REF!</definedName>
    <definedName name="__PH240" localSheetId="2">#REF!</definedName>
    <definedName name="__PH240" localSheetId="4">#REF!</definedName>
    <definedName name="__PH240" localSheetId="7">#REF!</definedName>
    <definedName name="__PH240">#REF!</definedName>
    <definedName name="__PH250" localSheetId="2">#REF!</definedName>
    <definedName name="__PH250" localSheetId="4">#REF!</definedName>
    <definedName name="__PH250" localSheetId="7">#REF!</definedName>
    <definedName name="__PH250">#REF!</definedName>
    <definedName name="__PH260" localSheetId="2">#REF!</definedName>
    <definedName name="__PH260" localSheetId="4">#REF!</definedName>
    <definedName name="__PH260" localSheetId="7">#REF!</definedName>
    <definedName name="__PH260">#REF!</definedName>
    <definedName name="__PH280" localSheetId="2">#REF!</definedName>
    <definedName name="__PH280" localSheetId="4">#REF!</definedName>
    <definedName name="__PH280" localSheetId="7">#REF!</definedName>
    <definedName name="__PH280">#REF!</definedName>
    <definedName name="__PH300" localSheetId="2">#REF!</definedName>
    <definedName name="__PH300" localSheetId="4">#REF!</definedName>
    <definedName name="__PH300" localSheetId="7">#REF!</definedName>
    <definedName name="__PH300">#REF!</definedName>
    <definedName name="__PH315" localSheetId="2">#REF!</definedName>
    <definedName name="__PH315" localSheetId="4">#REF!</definedName>
    <definedName name="__PH315" localSheetId="7">#REF!</definedName>
    <definedName name="__PH315">#REF!</definedName>
    <definedName name="__PH350" localSheetId="2">#REF!</definedName>
    <definedName name="__PH350" localSheetId="4">#REF!</definedName>
    <definedName name="__PH350" localSheetId="7">#REF!</definedName>
    <definedName name="__PH350">#REF!</definedName>
    <definedName name="__PH400" localSheetId="2">#REF!</definedName>
    <definedName name="__PH400" localSheetId="4">#REF!</definedName>
    <definedName name="__PH400" localSheetId="7">#REF!</definedName>
    <definedName name="__PH400">#REF!</definedName>
    <definedName name="__PTC110" localSheetId="2">#REF!</definedName>
    <definedName name="__PTC110" localSheetId="4">#REF!</definedName>
    <definedName name="__PTC110" localSheetId="7">#REF!</definedName>
    <definedName name="__PTC110">#REF!</definedName>
    <definedName name="__PTC220" localSheetId="2">#REF!</definedName>
    <definedName name="__PTC220" localSheetId="4">#REF!</definedName>
    <definedName name="__PTC220" localSheetId="7">#REF!</definedName>
    <definedName name="__PTC220">#REF!</definedName>
    <definedName name="__pu1" localSheetId="2">#REF!</definedName>
    <definedName name="__pu1" localSheetId="4">#REF!</definedName>
    <definedName name="__pu1" localSheetId="7">#REF!</definedName>
    <definedName name="__pu1">#REF!</definedName>
    <definedName name="__pu10" localSheetId="2">#REF!</definedName>
    <definedName name="__pu10" localSheetId="4">#REF!</definedName>
    <definedName name="__pu10" localSheetId="7">#REF!</definedName>
    <definedName name="__pu10">#REF!</definedName>
    <definedName name="__pu2" localSheetId="2">#REF!</definedName>
    <definedName name="__pu2" localSheetId="4">#REF!</definedName>
    <definedName name="__pu2" localSheetId="7">#REF!</definedName>
    <definedName name="__pu2">#REF!</definedName>
    <definedName name="__pu3" localSheetId="2">#REF!</definedName>
    <definedName name="__pu3" localSheetId="4">#REF!</definedName>
    <definedName name="__pu3" localSheetId="7">#REF!</definedName>
    <definedName name="__pu3">#REF!</definedName>
    <definedName name="__pu4" localSheetId="3">[21]Sheet4!$E$1:$E$65536</definedName>
    <definedName name="__pu4" localSheetId="4">[21]Sheet4!$E$1:$E$65536</definedName>
    <definedName name="__pu4" localSheetId="5">[21]Sheet4!$E$1:$E$65536</definedName>
    <definedName name="__pu4" localSheetId="6">[21]Sheet4!$E$1:$E$65536</definedName>
    <definedName name="__pu4" localSheetId="7">[21]Sheet4!$E$1:$E$65536</definedName>
    <definedName name="__pu4" localSheetId="0">[21]Sheet4!$E$1:$E$65536</definedName>
    <definedName name="__pu4">[17]Sheet4!$E$1:$E$65536</definedName>
    <definedName name="__pu5" localSheetId="3">[21]Sheet5!$E$1:$E$65536</definedName>
    <definedName name="__pu5" localSheetId="4">[21]Sheet5!$E$1:$E$65536</definedName>
    <definedName name="__pu5" localSheetId="5">[21]Sheet5!$E$1:$E$65536</definedName>
    <definedName name="__pu5" localSheetId="6">[21]Sheet5!$E$1:$E$65536</definedName>
    <definedName name="__pu5" localSheetId="7">[21]Sheet5!$E$1:$E$65536</definedName>
    <definedName name="__pu5" localSheetId="0">[21]Sheet5!$E$1:$E$65536</definedName>
    <definedName name="__pu5">[17]Sheet5!$E$1:$E$65536</definedName>
    <definedName name="__PU6" localSheetId="2">#REF!</definedName>
    <definedName name="__PU6" localSheetId="3">#REF!</definedName>
    <definedName name="__PU6" localSheetId="4">#REF!</definedName>
    <definedName name="__PU6" localSheetId="5">#REF!</definedName>
    <definedName name="__PU6" localSheetId="6">#REF!</definedName>
    <definedName name="__PU6" localSheetId="7">#REF!</definedName>
    <definedName name="__PU6">#REF!</definedName>
    <definedName name="__pu7" localSheetId="2">#REF!</definedName>
    <definedName name="__pu7" localSheetId="4">#REF!</definedName>
    <definedName name="__pu7" localSheetId="7">#REF!</definedName>
    <definedName name="__pu7">#REF!</definedName>
    <definedName name="__pu8" localSheetId="2">#REF!</definedName>
    <definedName name="__pu8" localSheetId="4">#REF!</definedName>
    <definedName name="__pu8" localSheetId="7">#REF!</definedName>
    <definedName name="__pu8">#REF!</definedName>
    <definedName name="__PVC2" localSheetId="2">#REF!</definedName>
    <definedName name="__PVC2" localSheetId="4">#REF!</definedName>
    <definedName name="__PVC2" localSheetId="7">#REF!</definedName>
    <definedName name="__PVC2">#REF!</definedName>
    <definedName name="__PVC4" localSheetId="2">#REF!</definedName>
    <definedName name="__PVC4" localSheetId="4">#REF!</definedName>
    <definedName name="__PVC4" localSheetId="7">#REF!</definedName>
    <definedName name="__PVC4">#REF!</definedName>
    <definedName name="__PVC6" localSheetId="2">#REF!</definedName>
    <definedName name="__PVC6" localSheetId="4">#REF!</definedName>
    <definedName name="__PVC6" localSheetId="7">#REF!</definedName>
    <definedName name="__PVC6">#REF!</definedName>
    <definedName name="__SUB1" localSheetId="2">[30]Análisis!#REF!</definedName>
    <definedName name="__SUB1" localSheetId="4">[30]Análisis!#REF!</definedName>
    <definedName name="__SUB1" localSheetId="7">[30]Análisis!#REF!</definedName>
    <definedName name="__SUB1">[30]Análisis!#REF!</definedName>
    <definedName name="__TC110" localSheetId="2">#REF!</definedName>
    <definedName name="__TC110" localSheetId="3">#REF!</definedName>
    <definedName name="__TC110" localSheetId="4">#REF!</definedName>
    <definedName name="__TC110" localSheetId="5">#REF!</definedName>
    <definedName name="__TC110" localSheetId="6">#REF!</definedName>
    <definedName name="__TC110" localSheetId="7">#REF!</definedName>
    <definedName name="__TC110" localSheetId="0">#REF!</definedName>
    <definedName name="__TC110">#REF!</definedName>
    <definedName name="__TC220" localSheetId="2">#REF!</definedName>
    <definedName name="__TC220" localSheetId="4">#REF!</definedName>
    <definedName name="__TC220" localSheetId="7">#REF!</definedName>
    <definedName name="__TC220">#REF!</definedName>
    <definedName name="__VAR12">[13]Precio!$F$12</definedName>
    <definedName name="__VAR38">[13]Precio!$F$11</definedName>
    <definedName name="__VOB1" localSheetId="2">[25]Volumenes!#REF!</definedName>
    <definedName name="__VOB1" localSheetId="3">[25]Volumenes!#REF!</definedName>
    <definedName name="__VOB1" localSheetId="4">[25]Volumenes!#REF!</definedName>
    <definedName name="__VOB1" localSheetId="5">[25]Volumenes!#REF!</definedName>
    <definedName name="__VOB1" localSheetId="6">[25]Volumenes!#REF!</definedName>
    <definedName name="__VOB1" localSheetId="7">[25]Volumenes!#REF!</definedName>
    <definedName name="__VOB1">[25]Volumenes!#REF!</definedName>
    <definedName name="__YE42" localSheetId="3">'[31]Pu-Sanit.'!$C$194</definedName>
    <definedName name="__YE42" localSheetId="4">'[31]Pu-Sanit.'!$C$194</definedName>
    <definedName name="__YE42" localSheetId="5">'[31]Pu-Sanit.'!$C$194</definedName>
    <definedName name="__YE42" localSheetId="6">'[31]Pu-Sanit.'!$C$194</definedName>
    <definedName name="__YE42" localSheetId="7">'[31]Pu-Sanit.'!$C$194</definedName>
    <definedName name="__YE42">'[31]Pu-Sanit.'!$C$194</definedName>
    <definedName name="__za1">'[24]Anal. horm.'!$F$222</definedName>
    <definedName name="__ZC1" localSheetId="2">#REF!</definedName>
    <definedName name="__ZC1" localSheetId="3">#REF!</definedName>
    <definedName name="__ZC1" localSheetId="4">#REF!</definedName>
    <definedName name="__ZC1" localSheetId="5">#REF!</definedName>
    <definedName name="__ZC1" localSheetId="6">#REF!</definedName>
    <definedName name="__ZC1" localSheetId="7">#REF!</definedName>
    <definedName name="__ZC1">#REF!</definedName>
    <definedName name="__ZE1" localSheetId="2">#REF!</definedName>
    <definedName name="__ZE1" localSheetId="4">#REF!</definedName>
    <definedName name="__ZE1" localSheetId="7">#REF!</definedName>
    <definedName name="__ZE1">#REF!</definedName>
    <definedName name="__ZE2" localSheetId="2">#REF!</definedName>
    <definedName name="__ZE2" localSheetId="4">#REF!</definedName>
    <definedName name="__ZE2" localSheetId="7">#REF!</definedName>
    <definedName name="__ZE2">#REF!</definedName>
    <definedName name="__ZE3" localSheetId="2">#REF!</definedName>
    <definedName name="__ZE3" localSheetId="4">#REF!</definedName>
    <definedName name="__ZE3" localSheetId="7">#REF!</definedName>
    <definedName name="__ZE3">#REF!</definedName>
    <definedName name="__ZE4" localSheetId="2">#REF!</definedName>
    <definedName name="__ZE4" localSheetId="4">#REF!</definedName>
    <definedName name="__ZE4" localSheetId="7">#REF!</definedName>
    <definedName name="__ZE4">#REF!</definedName>
    <definedName name="__ZE5" localSheetId="2">#REF!</definedName>
    <definedName name="__ZE5" localSheetId="4">#REF!</definedName>
    <definedName name="__ZE5" localSheetId="7">#REF!</definedName>
    <definedName name="__ZE5">#REF!</definedName>
    <definedName name="__ZE6" localSheetId="2">#REF!</definedName>
    <definedName name="__ZE6" localSheetId="4">#REF!</definedName>
    <definedName name="__ZE6" localSheetId="7">#REF!</definedName>
    <definedName name="__ZE6">#REF!</definedName>
    <definedName name="_1" localSheetId="2">[32]A!#REF!</definedName>
    <definedName name="_1" localSheetId="3">[32]A!#REF!</definedName>
    <definedName name="_1" localSheetId="4">[32]A!#REF!</definedName>
    <definedName name="_1" localSheetId="5">[32]A!#REF!</definedName>
    <definedName name="_1" localSheetId="6">[32]A!#REF!</definedName>
    <definedName name="_1" localSheetId="7">[32]A!#REF!</definedName>
    <definedName name="_1" localSheetId="0">[32]A!#REF!</definedName>
    <definedName name="_1">[32]A!#REF!</definedName>
    <definedName name="_ALB01" localSheetId="2">#REF!</definedName>
    <definedName name="_ALB01" localSheetId="3">#REF!</definedName>
    <definedName name="_ALB01" localSheetId="4">#REF!</definedName>
    <definedName name="_ALB01" localSheetId="5">#REF!</definedName>
    <definedName name="_ALB01" localSheetId="6">#REF!</definedName>
    <definedName name="_ALB01" localSheetId="7">#REF!</definedName>
    <definedName name="_ALB01" localSheetId="0">#REF!</definedName>
    <definedName name="_ALB01">#REF!</definedName>
    <definedName name="_ALB02" localSheetId="2">#REF!</definedName>
    <definedName name="_ALB02" localSheetId="3">#REF!</definedName>
    <definedName name="_ALB02" localSheetId="4">#REF!</definedName>
    <definedName name="_ALB02" localSheetId="5">#REF!</definedName>
    <definedName name="_ALB02" localSheetId="6">#REF!</definedName>
    <definedName name="_ALB02" localSheetId="7">#REF!</definedName>
    <definedName name="_ALB02" localSheetId="0">#REF!</definedName>
    <definedName name="_ALB02">#REF!</definedName>
    <definedName name="_ALB03" localSheetId="2">#REF!</definedName>
    <definedName name="_ALB03" localSheetId="3">#REF!</definedName>
    <definedName name="_ALB03" localSheetId="4">#REF!</definedName>
    <definedName name="_ALB03" localSheetId="5">#REF!</definedName>
    <definedName name="_ALB03" localSheetId="6">#REF!</definedName>
    <definedName name="_ALB03" localSheetId="7">#REF!</definedName>
    <definedName name="_ALB03" localSheetId="0">#REF!</definedName>
    <definedName name="_ALB03">#REF!</definedName>
    <definedName name="_AZM3" localSheetId="2">#REF!</definedName>
    <definedName name="_AZM3" localSheetId="4">#REF!</definedName>
    <definedName name="_AZM3" localSheetId="7">#REF!</definedName>
    <definedName name="_AZM3">#REF!</definedName>
    <definedName name="_blo2">[33]Precio!$F$137</definedName>
    <definedName name="_BLO6" localSheetId="3">[5]Mat!$D$38</definedName>
    <definedName name="_BLO6" localSheetId="4">[5]Mat!$D$38</definedName>
    <definedName name="_BLO6" localSheetId="5">[5]Mat!$D$38</definedName>
    <definedName name="_BLO6" localSheetId="6">[5]Mat!$D$38</definedName>
    <definedName name="_BLO6" localSheetId="7">[5]Mat!$D$38</definedName>
    <definedName name="_BLO6" localSheetId="0">[5]Mat!$D$38</definedName>
    <definedName name="_BLO6">[6]Mat!$D$38</definedName>
    <definedName name="_Blo62" localSheetId="2">[25]Volumenes!#REF!</definedName>
    <definedName name="_Blo62" localSheetId="3">[25]Volumenes!#REF!</definedName>
    <definedName name="_Blo62" localSheetId="4">[25]Volumenes!#REF!</definedName>
    <definedName name="_Blo62" localSheetId="5">[25]Volumenes!#REF!</definedName>
    <definedName name="_Blo62" localSheetId="6">[25]Volumenes!#REF!</definedName>
    <definedName name="_Blo62" localSheetId="7">[25]Volumenes!#REF!</definedName>
    <definedName name="_Blo62" localSheetId="0">[25]Volumenes!#REF!</definedName>
    <definedName name="_Blo62">[25]Volumenes!#REF!</definedName>
    <definedName name="_BLO83" localSheetId="2">'[25]anal term'!#REF!</definedName>
    <definedName name="_BLO83" localSheetId="3">'[25]anal term'!#REF!</definedName>
    <definedName name="_BLO83" localSheetId="4">'[25]anal term'!#REF!</definedName>
    <definedName name="_BLO83" localSheetId="5">'[25]anal term'!#REF!</definedName>
    <definedName name="_BLO83" localSheetId="6">'[25]anal term'!#REF!</definedName>
    <definedName name="_BLO83" localSheetId="7">'[25]anal term'!#REF!</definedName>
    <definedName name="_BLO83">'[25]anal term'!#REF!</definedName>
    <definedName name="_BTU18" localSheetId="2">'[34]Pres. '!#REF!</definedName>
    <definedName name="_BTU18" localSheetId="4">'[34]Pres. '!#REF!</definedName>
    <definedName name="_BTU18" localSheetId="7">'[34]Pres. '!#REF!</definedName>
    <definedName name="_BTU18">'[34]Pres. '!#REF!</definedName>
    <definedName name="_btu36" localSheetId="2">'[34]Pres. '!#REF!</definedName>
    <definedName name="_btu36" localSheetId="4">'[34]Pres. '!#REF!</definedName>
    <definedName name="_btu36" localSheetId="7">'[34]Pres. '!#REF!</definedName>
    <definedName name="_btu36">'[34]Pres. '!#REF!</definedName>
    <definedName name="_CAL50" localSheetId="7">[10]insumo!$D$11</definedName>
    <definedName name="_CAL50">[11]insumo!$D$11</definedName>
    <definedName name="_CAN1" localSheetId="2">[25]Volumenes!#REF!</definedName>
    <definedName name="_CAN1" localSheetId="3">[25]Volumenes!#REF!</definedName>
    <definedName name="_CAN1" localSheetId="4">[25]Volumenes!#REF!</definedName>
    <definedName name="_CAN1" localSheetId="5">[25]Volumenes!#REF!</definedName>
    <definedName name="_CAN1" localSheetId="6">[25]Volumenes!#REF!</definedName>
    <definedName name="_CAN1" localSheetId="7">[25]Volumenes!#REF!</definedName>
    <definedName name="_CAN1" localSheetId="0">[25]Volumenes!#REF!</definedName>
    <definedName name="_CAN1">[25]Volumenes!#REF!</definedName>
    <definedName name="_CAN2" localSheetId="2">[25]Volumenes!#REF!</definedName>
    <definedName name="_CAN2" localSheetId="3">[25]Volumenes!#REF!</definedName>
    <definedName name="_CAN2" localSheetId="4">[25]Volumenes!#REF!</definedName>
    <definedName name="_CAN2" localSheetId="5">[25]Volumenes!#REF!</definedName>
    <definedName name="_CAN2" localSheetId="6">[25]Volumenes!#REF!</definedName>
    <definedName name="_CAN2" localSheetId="7">[25]Volumenes!#REF!</definedName>
    <definedName name="_CAN2">[25]Volumenes!#REF!</definedName>
    <definedName name="_CAN3" localSheetId="2">[25]Volumenes!#REF!</definedName>
    <definedName name="_CAN3" localSheetId="4">[25]Volumenes!#REF!</definedName>
    <definedName name="_CAN3" localSheetId="7">[25]Volumenes!#REF!</definedName>
    <definedName name="_CAN3">[25]Volumenes!#REF!</definedName>
    <definedName name="_car" localSheetId="2">#REF!</definedName>
    <definedName name="_car" localSheetId="3">#REF!</definedName>
    <definedName name="_car" localSheetId="4">#REF!</definedName>
    <definedName name="_car" localSheetId="5">#REF!</definedName>
    <definedName name="_car" localSheetId="6">#REF!</definedName>
    <definedName name="_car" localSheetId="7">#REF!</definedName>
    <definedName name="_car" localSheetId="0">#REF!</definedName>
    <definedName name="_car">#REF!</definedName>
    <definedName name="_CBN1" localSheetId="2">#REF!</definedName>
    <definedName name="_CBN1" localSheetId="4">#REF!</definedName>
    <definedName name="_CBN1" localSheetId="7">#REF!</definedName>
    <definedName name="_CBN1">#REF!</definedName>
    <definedName name="_CBN2" localSheetId="2">#REF!</definedName>
    <definedName name="_CBN2" localSheetId="4">#REF!</definedName>
    <definedName name="_CBN2" localSheetId="7">#REF!</definedName>
    <definedName name="_CBN2">#REF!</definedName>
    <definedName name="_CBN3" localSheetId="2">#REF!</definedName>
    <definedName name="_CBN3" localSheetId="4">#REF!</definedName>
    <definedName name="_CBN3" localSheetId="7">#REF!</definedName>
    <definedName name="_CBN3">#REF!</definedName>
    <definedName name="_CBN4" localSheetId="2">#REF!</definedName>
    <definedName name="_CBN4" localSheetId="4">#REF!</definedName>
    <definedName name="_CBN4" localSheetId="7">#REF!</definedName>
    <definedName name="_CBN4">#REF!</definedName>
    <definedName name="_CCN1" localSheetId="2">#REF!</definedName>
    <definedName name="_CCN1" localSheetId="4">#REF!</definedName>
    <definedName name="_CCN1" localSheetId="7">#REF!</definedName>
    <definedName name="_CCN1">#REF!</definedName>
    <definedName name="_CCN2" localSheetId="2">#REF!</definedName>
    <definedName name="_CCN2" localSheetId="4">#REF!</definedName>
    <definedName name="_CCN2" localSheetId="7">#REF!</definedName>
    <definedName name="_CCN2">#REF!</definedName>
    <definedName name="_CDN1" localSheetId="2">#REF!</definedName>
    <definedName name="_CDN1" localSheetId="4">#REF!</definedName>
    <definedName name="_CDN1" localSheetId="7">#REF!</definedName>
    <definedName name="_CDN1">#REF!</definedName>
    <definedName name="_CDN2" localSheetId="2">#REF!</definedName>
    <definedName name="_CDN2" localSheetId="4">#REF!</definedName>
    <definedName name="_CDN2" localSheetId="7">#REF!</definedName>
    <definedName name="_CDN2">#REF!</definedName>
    <definedName name="_CTC220">[35]M.O.!$C$517</definedName>
    <definedName name="_DES3" localSheetId="2">'[25]Ana-Sanit.'!#REF!</definedName>
    <definedName name="_DES3" localSheetId="3">'[25]Ana-Sanit.'!#REF!</definedName>
    <definedName name="_DES3" localSheetId="4">'[25]Ana-Sanit.'!#REF!</definedName>
    <definedName name="_DES3" localSheetId="5">'[25]Ana-Sanit.'!#REF!</definedName>
    <definedName name="_DES3" localSheetId="6">'[25]Ana-Sanit.'!#REF!</definedName>
    <definedName name="_DES3" localSheetId="7">'[25]Ana-Sanit.'!#REF!</definedName>
    <definedName name="_DES3" localSheetId="0">'[25]Ana-Sanit.'!#REF!</definedName>
    <definedName name="_DES3">'[25]Ana-Sanit.'!#REF!</definedName>
    <definedName name="_F" localSheetId="2">[3]A!#REF!</definedName>
    <definedName name="_F" localSheetId="3">[3]A!#REF!</definedName>
    <definedName name="_F" localSheetId="4">[3]A!#REF!</definedName>
    <definedName name="_F" localSheetId="5">[3]A!#REF!</definedName>
    <definedName name="_F" localSheetId="6">[3]A!#REF!</definedName>
    <definedName name="_F" localSheetId="7">[3]A!#REF!</definedName>
    <definedName name="_F" localSheetId="0">[3]A!#REF!</definedName>
    <definedName name="_F">[3]A!#REF!</definedName>
    <definedName name="_f547406" localSheetId="2">#REF!</definedName>
    <definedName name="_f547406" localSheetId="3">#REF!</definedName>
    <definedName name="_f547406" localSheetId="4">#REF!</definedName>
    <definedName name="_f547406" localSheetId="5">#REF!</definedName>
    <definedName name="_f547406" localSheetId="6">#REF!</definedName>
    <definedName name="_f547406" localSheetId="7">#REF!</definedName>
    <definedName name="_f547406" localSheetId="0">#REF!</definedName>
    <definedName name="_f547406">#REF!</definedName>
    <definedName name="_f547409" localSheetId="2">#REF!</definedName>
    <definedName name="_f547409" localSheetId="4">#REF!</definedName>
    <definedName name="_f547409" localSheetId="7">#REF!</definedName>
    <definedName name="_f547409">#REF!</definedName>
    <definedName name="_FER90" localSheetId="2">#REF!</definedName>
    <definedName name="_FER90" localSheetId="4">#REF!</definedName>
    <definedName name="_FER90" localSheetId="7">#REF!</definedName>
    <definedName name="_FER90">#REF!</definedName>
    <definedName name="_xlnm._FilterDatabase" localSheetId="1" hidden="1">'LOTE A'!$C$9:$G$987</definedName>
    <definedName name="_xlnm._FilterDatabase" localSheetId="2" hidden="1">'LOTE B'!$C$9:$C$522</definedName>
    <definedName name="_xlnm._FilterDatabase" localSheetId="3" hidden="1">'LOTE C'!$A$7:$H$7</definedName>
    <definedName name="_xlnm._FilterDatabase" localSheetId="4" hidden="1">'LOTE D'!$A$8:$H$983</definedName>
    <definedName name="_xlnm._FilterDatabase" localSheetId="5" hidden="1">'LOTE E'!$A$7:$H$706</definedName>
    <definedName name="_xlnm._FilterDatabase" localSheetId="6" hidden="1">'LOTE F'!$A$7:$H$233</definedName>
    <definedName name="_xlnm._FilterDatabase" localSheetId="7" hidden="1">'LOTE G'!#REF!</definedName>
    <definedName name="_FIN50" localSheetId="2">#REF!</definedName>
    <definedName name="_FIN50" localSheetId="3">#REF!</definedName>
    <definedName name="_FIN50" localSheetId="4">#REF!</definedName>
    <definedName name="_FIN50" localSheetId="5">#REF!</definedName>
    <definedName name="_FIN50" localSheetId="6">#REF!</definedName>
    <definedName name="_FIN50" localSheetId="7">#REF!</definedName>
    <definedName name="_FIN50">#REF!</definedName>
    <definedName name="_hor140" localSheetId="2">#REF!</definedName>
    <definedName name="_hor140" localSheetId="4">#REF!</definedName>
    <definedName name="_hor140" localSheetId="7">#REF!</definedName>
    <definedName name="_hor140">#REF!</definedName>
    <definedName name="_hor210">'[6]anal term'!$G$1512</definedName>
    <definedName name="_hor280">[20]Analisis!$D$63</definedName>
    <definedName name="_inc2" localSheetId="2">#REF!</definedName>
    <definedName name="_inc2" localSheetId="3">#REF!</definedName>
    <definedName name="_inc2" localSheetId="4">#REF!</definedName>
    <definedName name="_inc2" localSheetId="5">#REF!</definedName>
    <definedName name="_inc2" localSheetId="6">#REF!</definedName>
    <definedName name="_inc2" localSheetId="7">#REF!</definedName>
    <definedName name="_inc2" localSheetId="0">#REF!</definedName>
    <definedName name="_inc2">#REF!</definedName>
    <definedName name="_inc3" localSheetId="2">#REF!</definedName>
    <definedName name="_inc3" localSheetId="4">#REF!</definedName>
    <definedName name="_inc3" localSheetId="7">#REF!</definedName>
    <definedName name="_inc3">#REF!</definedName>
    <definedName name="_inc4" localSheetId="2">#REF!</definedName>
    <definedName name="_inc4" localSheetId="4">#REF!</definedName>
    <definedName name="_inc4" localSheetId="7">#REF!</definedName>
    <definedName name="_inc4">#REF!</definedName>
    <definedName name="_inc5" localSheetId="2">#REF!</definedName>
    <definedName name="_inc5" localSheetId="4">#REF!</definedName>
    <definedName name="_inc5" localSheetId="7">#REF!</definedName>
    <definedName name="_inc5">#REF!</definedName>
    <definedName name="_inc6" localSheetId="2">#REF!</definedName>
    <definedName name="_inc6" localSheetId="4">#REF!</definedName>
    <definedName name="_inc6" localSheetId="7">#REF!</definedName>
    <definedName name="_inc6">#REF!</definedName>
    <definedName name="_inc7" localSheetId="2">#REF!</definedName>
    <definedName name="_inc7" localSheetId="4">#REF!</definedName>
    <definedName name="_inc7" localSheetId="7">#REF!</definedName>
    <definedName name="_inc7">#REF!</definedName>
    <definedName name="_INC8" localSheetId="2">#REF!</definedName>
    <definedName name="_INC8" localSheetId="4">#REF!</definedName>
    <definedName name="_INC8" localSheetId="7">#REF!</definedName>
    <definedName name="_INC8">#REF!</definedName>
    <definedName name="_k1">[26]Precios!$A$4:$F$1576</definedName>
    <definedName name="_k2">[27]Precios!$A$4:$F$1576</definedName>
    <definedName name="_k3">[26]Precios!$A$4:$F$1576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2" hidden="1">'[36]ANALISIS STO DGO'!#REF!</definedName>
    <definedName name="_Key2" localSheetId="3" hidden="1">'[36]ANALISIS STO DGO'!#REF!</definedName>
    <definedName name="_Key2" localSheetId="4" hidden="1">'[36]ANALISIS STO DGO'!#REF!</definedName>
    <definedName name="_Key2" localSheetId="5" hidden="1">'[36]ANALISIS STO DGO'!#REF!</definedName>
    <definedName name="_Key2" localSheetId="6" hidden="1">'[36]ANALISIS STO DGO'!#REF!</definedName>
    <definedName name="_Key2" localSheetId="7" hidden="1">'[36]ANALISIS STO DGO'!#REF!</definedName>
    <definedName name="_Key2" hidden="1">'[36]ANALISIS STO DGO'!#REF!</definedName>
    <definedName name="_MAD01">#REF!</definedName>
    <definedName name="_MAN1" localSheetId="2">#REF!</definedName>
    <definedName name="_MAN1" localSheetId="3">#REF!</definedName>
    <definedName name="_MAN1" localSheetId="4">#REF!</definedName>
    <definedName name="_MAN1" localSheetId="5">#REF!</definedName>
    <definedName name="_MAN1" localSheetId="6">#REF!</definedName>
    <definedName name="_MAN1" localSheetId="7">#REF!</definedName>
    <definedName name="_MAN1">#REF!</definedName>
    <definedName name="_MAN2" localSheetId="2">#REF!</definedName>
    <definedName name="_MAN2" localSheetId="4">#REF!</definedName>
    <definedName name="_MAN2" localSheetId="7">#REF!</definedName>
    <definedName name="_MAN2">#REF!</definedName>
    <definedName name="_MAN3" localSheetId="2">#REF!</definedName>
    <definedName name="_MAN3" localSheetId="4">#REF!</definedName>
    <definedName name="_MAN3" localSheetId="7">#REF!</definedName>
    <definedName name="_MAN3">#REF!</definedName>
    <definedName name="_MBN1" localSheetId="2">#REF!</definedName>
    <definedName name="_MBN1" localSheetId="4">#REF!</definedName>
    <definedName name="_MBN1" localSheetId="7">#REF!</definedName>
    <definedName name="_MBN1">#REF!</definedName>
    <definedName name="_MBN2" localSheetId="2">#REF!</definedName>
    <definedName name="_MBN2" localSheetId="4">#REF!</definedName>
    <definedName name="_MBN2" localSheetId="7">#REF!</definedName>
    <definedName name="_MBN2">#REF!</definedName>
    <definedName name="_MBN3" localSheetId="2">#REF!</definedName>
    <definedName name="_MBN3" localSheetId="4">#REF!</definedName>
    <definedName name="_MBN3" localSheetId="7">#REF!</definedName>
    <definedName name="_MBN3">#REF!</definedName>
    <definedName name="_MBN4" localSheetId="2">#REF!</definedName>
    <definedName name="_MBN4" localSheetId="4">#REF!</definedName>
    <definedName name="_MBN4" localSheetId="7">#REF!</definedName>
    <definedName name="_MBN4">#REF!</definedName>
    <definedName name="_MCN1" localSheetId="2">#REF!</definedName>
    <definedName name="_MCN1" localSheetId="4">#REF!</definedName>
    <definedName name="_MCN1" localSheetId="7">#REF!</definedName>
    <definedName name="_MCN1">#REF!</definedName>
    <definedName name="_MCN2" localSheetId="2">#REF!</definedName>
    <definedName name="_MCN2" localSheetId="4">#REF!</definedName>
    <definedName name="_MCN2" localSheetId="7">#REF!</definedName>
    <definedName name="_MCN2">#REF!</definedName>
    <definedName name="_MDN1" localSheetId="2">#REF!</definedName>
    <definedName name="_MDN1" localSheetId="4">#REF!</definedName>
    <definedName name="_MDN1" localSheetId="7">#REF!</definedName>
    <definedName name="_MDN1">#REF!</definedName>
    <definedName name="_MDN2" localSheetId="2">#REF!</definedName>
    <definedName name="_MDN2" localSheetId="4">#REF!</definedName>
    <definedName name="_MDN2" localSheetId="7">#REF!</definedName>
    <definedName name="_MDN2">#REF!</definedName>
    <definedName name="_mob2">[33]Precio!$F$143</definedName>
    <definedName name="_MOV02" localSheetId="2">#REF!</definedName>
    <definedName name="_MOV02" localSheetId="3">#REF!</definedName>
    <definedName name="_MOV02" localSheetId="4">#REF!</definedName>
    <definedName name="_MOV02" localSheetId="5">#REF!</definedName>
    <definedName name="_MOV02" localSheetId="6">#REF!</definedName>
    <definedName name="_MOV02" localSheetId="7">#REF!</definedName>
    <definedName name="_MOV02">#REF!</definedName>
    <definedName name="_MOV03" localSheetId="2">#REF!</definedName>
    <definedName name="_MOV03" localSheetId="4">#REF!</definedName>
    <definedName name="_MOV03" localSheetId="7">#REF!</definedName>
    <definedName name="_MOV03">#REF!</definedName>
    <definedName name="_MUB1" localSheetId="2">#REF!</definedName>
    <definedName name="_MUB1" localSheetId="4">#REF!</definedName>
    <definedName name="_MUB1" localSheetId="7">#REF!</definedName>
    <definedName name="_MUB1">#REF!</definedName>
    <definedName name="_MUB2" localSheetId="2">#REF!</definedName>
    <definedName name="_MUB2" localSheetId="4">#REF!</definedName>
    <definedName name="_MUB2" localSheetId="7">#REF!</definedName>
    <definedName name="_MUB2">#REF!</definedName>
    <definedName name="_MUB3" localSheetId="2">#REF!</definedName>
    <definedName name="_MUB3" localSheetId="4">#REF!</definedName>
    <definedName name="_MUB3" localSheetId="7">#REF!</definedName>
    <definedName name="_MUB3">#REF!</definedName>
    <definedName name="_MUB4" localSheetId="2">#REF!</definedName>
    <definedName name="_MUB4" localSheetId="4">#REF!</definedName>
    <definedName name="_MUB4" localSheetId="7">#REF!</definedName>
    <definedName name="_MUB4">#REF!</definedName>
    <definedName name="_MUR100" localSheetId="2">#REF!</definedName>
    <definedName name="_MUR100" localSheetId="4">#REF!</definedName>
    <definedName name="_MUR100" localSheetId="5">#REF!</definedName>
    <definedName name="_MUR100" localSheetId="6">#REF!</definedName>
    <definedName name="_MUR100" localSheetId="7">#REF!</definedName>
    <definedName name="_MUR100">#REF!</definedName>
    <definedName name="_MUR12" localSheetId="2">#REF!</definedName>
    <definedName name="_MUR12" localSheetId="4">#REF!</definedName>
    <definedName name="_MUR12" localSheetId="5">#REF!</definedName>
    <definedName name="_MUR12" localSheetId="6">#REF!</definedName>
    <definedName name="_MUR12" localSheetId="7">#REF!</definedName>
    <definedName name="_MUR12">#REF!</definedName>
    <definedName name="_MUR14" localSheetId="2">#REF!</definedName>
    <definedName name="_MUR14" localSheetId="4">#REF!</definedName>
    <definedName name="_MUR14" localSheetId="5">#REF!</definedName>
    <definedName name="_MUR14" localSheetId="6">#REF!</definedName>
    <definedName name="_MUR14" localSheetId="7">#REF!</definedName>
    <definedName name="_MUR14">#REF!</definedName>
    <definedName name="_MUR36" localSheetId="2">#REF!</definedName>
    <definedName name="_MUR36" localSheetId="4">#REF!</definedName>
    <definedName name="_MUR36" localSheetId="5">#REF!</definedName>
    <definedName name="_MUR36" localSheetId="6">#REF!</definedName>
    <definedName name="_MUR36" localSheetId="7">#REF!</definedName>
    <definedName name="_MUR36">#REF!</definedName>
    <definedName name="_mur6" localSheetId="2">#REF!</definedName>
    <definedName name="_mur6" localSheetId="4">#REF!</definedName>
    <definedName name="_mur6" localSheetId="7">#REF!</definedName>
    <definedName name="_mur6">#REF!</definedName>
    <definedName name="_MUR90" localSheetId="2">#REF!</definedName>
    <definedName name="_MUR90" localSheetId="4">#REF!</definedName>
    <definedName name="_MUR90" localSheetId="5">#REF!</definedName>
    <definedName name="_MUR90" localSheetId="6">#REF!</definedName>
    <definedName name="_MUR90" localSheetId="7">#REF!</definedName>
    <definedName name="_MUR90">#REF!</definedName>
    <definedName name="_MZ1155" localSheetId="7">[10]Mezcla!$F$37</definedName>
    <definedName name="_MZ1155">[11]Mezcla!$F$37</definedName>
    <definedName name="_mz125" localSheetId="2">[10]Mezcla!#REF!</definedName>
    <definedName name="_mz125" localSheetId="3">[11]Mezcla!#REF!</definedName>
    <definedName name="_mz125" localSheetId="4">[11]Mezcla!#REF!</definedName>
    <definedName name="_mz125" localSheetId="5">[11]Mezcla!#REF!</definedName>
    <definedName name="_mz125" localSheetId="6">[11]Mezcla!#REF!</definedName>
    <definedName name="_mz125" localSheetId="7">[10]Mezcla!#REF!</definedName>
    <definedName name="_mz125" localSheetId="0">[10]Mezcla!#REF!</definedName>
    <definedName name="_mz125">[11]Mezcla!#REF!</definedName>
    <definedName name="_MZ13" localSheetId="2">[10]Mezcla!#REF!</definedName>
    <definedName name="_MZ13" localSheetId="3">[11]Mezcla!#REF!</definedName>
    <definedName name="_MZ13" localSheetId="4">[11]Mezcla!#REF!</definedName>
    <definedName name="_MZ13" localSheetId="5">[11]Mezcla!#REF!</definedName>
    <definedName name="_MZ13" localSheetId="6">[11]Mezcla!#REF!</definedName>
    <definedName name="_MZ13" localSheetId="7">[10]Mezcla!#REF!</definedName>
    <definedName name="_MZ13">[11]Mezcla!#REF!</definedName>
    <definedName name="_MZ14" localSheetId="2">[10]Mezcla!#REF!</definedName>
    <definedName name="_MZ14" localSheetId="4">[11]Mezcla!#REF!</definedName>
    <definedName name="_MZ14" localSheetId="7">[10]Mezcla!#REF!</definedName>
    <definedName name="_MZ14">[11]Mezcla!#REF!</definedName>
    <definedName name="_MZ16" localSheetId="2">#REF!</definedName>
    <definedName name="_MZ16" localSheetId="3">#REF!</definedName>
    <definedName name="_MZ16" localSheetId="4">#REF!</definedName>
    <definedName name="_MZ16" localSheetId="5">#REF!</definedName>
    <definedName name="_MZ16" localSheetId="6">#REF!</definedName>
    <definedName name="_MZ16" localSheetId="7">#REF!</definedName>
    <definedName name="_MZ16">#REF!</definedName>
    <definedName name="_MZ17" localSheetId="2">[10]Mezcla!#REF!</definedName>
    <definedName name="_MZ17" localSheetId="3">[11]Mezcla!#REF!</definedName>
    <definedName name="_MZ17" localSheetId="4">[11]Mezcla!#REF!</definedName>
    <definedName name="_MZ17" localSheetId="5">[11]Mezcla!#REF!</definedName>
    <definedName name="_MZ17" localSheetId="6">[11]Mezcla!#REF!</definedName>
    <definedName name="_MZ17" localSheetId="7">[10]Mezcla!#REF!</definedName>
    <definedName name="_MZ17">[11]Mezcla!#REF!</definedName>
    <definedName name="_o">#REF!</definedName>
    <definedName name="_OP1" localSheetId="2">#REF!</definedName>
    <definedName name="_OP1" localSheetId="3">#REF!</definedName>
    <definedName name="_OP1" localSheetId="4">#REF!</definedName>
    <definedName name="_OP1" localSheetId="5">#REF!</definedName>
    <definedName name="_OP1" localSheetId="6">#REF!</definedName>
    <definedName name="_OP1" localSheetId="7">#REF!</definedName>
    <definedName name="_OP1" localSheetId="0">#REF!</definedName>
    <definedName name="_OP1">#REF!</definedName>
    <definedName name="_OP2" localSheetId="2">#REF!</definedName>
    <definedName name="_OP2" localSheetId="3">#REF!</definedName>
    <definedName name="_OP2" localSheetId="4">#REF!</definedName>
    <definedName name="_OP2" localSheetId="5">#REF!</definedName>
    <definedName name="_OP2" localSheetId="6">#REF!</definedName>
    <definedName name="_OP2" localSheetId="7">#REF!</definedName>
    <definedName name="_OP2" localSheetId="0">#REF!</definedName>
    <definedName name="_OP2">#REF!</definedName>
    <definedName name="_OP3" localSheetId="2">#REF!</definedName>
    <definedName name="_OP3" localSheetId="3">#REF!</definedName>
    <definedName name="_OP3" localSheetId="4">#REF!</definedName>
    <definedName name="_OP3" localSheetId="5">#REF!</definedName>
    <definedName name="_OP3" localSheetId="6">#REF!</definedName>
    <definedName name="_OP3" localSheetId="7">#REF!</definedName>
    <definedName name="_OP3" localSheetId="0">#REF!</definedName>
    <definedName name="_OP3">#REF!</definedName>
    <definedName name="_Order1" hidden="1">255</definedName>
    <definedName name="_Order2" hidden="1">255</definedName>
    <definedName name="_PA1" localSheetId="2">[25]Volumenes!#REF!</definedName>
    <definedName name="_PA1" localSheetId="4">[25]Volumenes!#REF!</definedName>
    <definedName name="_PA1" localSheetId="7">[25]Volumenes!#REF!</definedName>
    <definedName name="_PA1">[25]Volumenes!#REF!</definedName>
    <definedName name="_pan1">[33]Precio!$F$149</definedName>
    <definedName name="_PAN101" localSheetId="2">#REF!</definedName>
    <definedName name="_PAN101" localSheetId="3">#REF!</definedName>
    <definedName name="_PAN101" localSheetId="4">#REF!</definedName>
    <definedName name="_PAN101" localSheetId="5">#REF!</definedName>
    <definedName name="_PAN101" localSheetId="6">#REF!</definedName>
    <definedName name="_PAN101" localSheetId="7">#REF!</definedName>
    <definedName name="_PAN101">#REF!</definedName>
    <definedName name="_PAN11" localSheetId="2">#REF!</definedName>
    <definedName name="_PAN11" localSheetId="4">#REF!</definedName>
    <definedName name="_PAN11" localSheetId="7">#REF!</definedName>
    <definedName name="_PAN11">#REF!</definedName>
    <definedName name="_pan12">[33]Precio!$F$160</definedName>
    <definedName name="_pan22">[33]Precio!$F$170</definedName>
    <definedName name="_pan3">[33]Precio!$F$151</definedName>
    <definedName name="_PAN36" localSheetId="2">#REF!</definedName>
    <definedName name="_PAN36" localSheetId="3">#REF!</definedName>
    <definedName name="_PAN36" localSheetId="4">#REF!</definedName>
    <definedName name="_PAN36" localSheetId="5">#REF!</definedName>
    <definedName name="_PAN36" localSheetId="6">#REF!</definedName>
    <definedName name="_PAN36" localSheetId="7">#REF!</definedName>
    <definedName name="_PAN36">#REF!</definedName>
    <definedName name="_PAN51" localSheetId="2">#REF!</definedName>
    <definedName name="_PAN51" localSheetId="4">#REF!</definedName>
    <definedName name="_PAN51" localSheetId="5">#REF!</definedName>
    <definedName name="_PAN51" localSheetId="6">#REF!</definedName>
    <definedName name="_PAN51" localSheetId="7">#REF!</definedName>
    <definedName name="_PAN51">#REF!</definedName>
    <definedName name="_pan6">[33]Precio!$F$154</definedName>
    <definedName name="_pan7">[33]Precio!$F$155</definedName>
    <definedName name="_PAN71" localSheetId="2">#REF!</definedName>
    <definedName name="_PAN71" localSheetId="4">#REF!</definedName>
    <definedName name="_PAN71" localSheetId="5">#REF!</definedName>
    <definedName name="_PAN71" localSheetId="6">#REF!</definedName>
    <definedName name="_PAN71" localSheetId="7">#REF!</definedName>
    <definedName name="_PAN71">#REF!</definedName>
    <definedName name="_PH080" localSheetId="2">#REF!</definedName>
    <definedName name="_PH080" localSheetId="4">#REF!</definedName>
    <definedName name="_PH080" localSheetId="5">#REF!</definedName>
    <definedName name="_PH080" localSheetId="6">#REF!</definedName>
    <definedName name="_PH080" localSheetId="7">#REF!</definedName>
    <definedName name="_PH080">#REF!</definedName>
    <definedName name="_PH100" localSheetId="2">#REF!</definedName>
    <definedName name="_PH100" localSheetId="4">#REF!</definedName>
    <definedName name="_PH100" localSheetId="5">#REF!</definedName>
    <definedName name="_PH100" localSheetId="6">#REF!</definedName>
    <definedName name="_PH100" localSheetId="7">#REF!</definedName>
    <definedName name="_PH100">#REF!</definedName>
    <definedName name="_PH140" localSheetId="2">#REF!</definedName>
    <definedName name="_PH140" localSheetId="4">#REF!</definedName>
    <definedName name="_PH140" localSheetId="7">#REF!</definedName>
    <definedName name="_PH140">#REF!</definedName>
    <definedName name="_PH160" localSheetId="2">#REF!</definedName>
    <definedName name="_PH160" localSheetId="4">#REF!</definedName>
    <definedName name="_PH160" localSheetId="7">#REF!</definedName>
    <definedName name="_PH160">#REF!</definedName>
    <definedName name="_PH180" localSheetId="2">#REF!</definedName>
    <definedName name="_PH180" localSheetId="4">#REF!</definedName>
    <definedName name="_PH180" localSheetId="7">#REF!</definedName>
    <definedName name="_PH180">#REF!</definedName>
    <definedName name="_PH210" localSheetId="2">#REF!</definedName>
    <definedName name="_PH210" localSheetId="4">#REF!</definedName>
    <definedName name="_PH210" localSheetId="7">#REF!</definedName>
    <definedName name="_PH210">#REF!</definedName>
    <definedName name="_PH240" localSheetId="2">#REF!</definedName>
    <definedName name="_PH240" localSheetId="4">#REF!</definedName>
    <definedName name="_PH240" localSheetId="7">#REF!</definedName>
    <definedName name="_PH240">#REF!</definedName>
    <definedName name="_PH245" localSheetId="2">#REF!</definedName>
    <definedName name="_PH245" localSheetId="4">#REF!</definedName>
    <definedName name="_PH245" localSheetId="5">#REF!</definedName>
    <definedName name="_PH245" localSheetId="6">#REF!</definedName>
    <definedName name="_PH245" localSheetId="7">#REF!</definedName>
    <definedName name="_PH245">#REF!</definedName>
    <definedName name="_PH250" localSheetId="2">#REF!</definedName>
    <definedName name="_PH250" localSheetId="4">#REF!</definedName>
    <definedName name="_PH250" localSheetId="7">#REF!</definedName>
    <definedName name="_PH250">#REF!</definedName>
    <definedName name="_PH260" localSheetId="2">#REF!</definedName>
    <definedName name="_PH260" localSheetId="4">#REF!</definedName>
    <definedName name="_PH260" localSheetId="7">#REF!</definedName>
    <definedName name="_PH260">#REF!</definedName>
    <definedName name="_PH280" localSheetId="2">#REF!</definedName>
    <definedName name="_PH280" localSheetId="4">#REF!</definedName>
    <definedName name="_PH280" localSheetId="7">#REF!</definedName>
    <definedName name="_PH280">#REF!</definedName>
    <definedName name="_PH300" localSheetId="2">#REF!</definedName>
    <definedName name="_PH300" localSheetId="4">#REF!</definedName>
    <definedName name="_PH300" localSheetId="7">#REF!</definedName>
    <definedName name="_PH300">#REF!</definedName>
    <definedName name="_PH315" localSheetId="2">#REF!</definedName>
    <definedName name="_PH315" localSheetId="4">#REF!</definedName>
    <definedName name="_PH315" localSheetId="7">#REF!</definedName>
    <definedName name="_PH315">#REF!</definedName>
    <definedName name="_PH350" localSheetId="2">#REF!</definedName>
    <definedName name="_PH350" localSheetId="4">#REF!</definedName>
    <definedName name="_PH350" localSheetId="7">#REF!</definedName>
    <definedName name="_PH350">#REF!</definedName>
    <definedName name="_PH400" localSheetId="2">#REF!</definedName>
    <definedName name="_PH400" localSheetId="4">#REF!</definedName>
    <definedName name="_PH400" localSheetId="7">#REF!</definedName>
    <definedName name="_PH400">#REF!</definedName>
    <definedName name="_PH450" localSheetId="2">#REF!</definedName>
    <definedName name="_PH450" localSheetId="4">#REF!</definedName>
    <definedName name="_PH450" localSheetId="5">#REF!</definedName>
    <definedName name="_PH450" localSheetId="6">#REF!</definedName>
    <definedName name="_PH450" localSheetId="7">#REF!</definedName>
    <definedName name="_PH450">#REF!</definedName>
    <definedName name="_PH500" localSheetId="2">#REF!</definedName>
    <definedName name="_PH500" localSheetId="4">#REF!</definedName>
    <definedName name="_PH500" localSheetId="5">#REF!</definedName>
    <definedName name="_PH500" localSheetId="6">#REF!</definedName>
    <definedName name="_PH500" localSheetId="7">#REF!</definedName>
    <definedName name="_PH500">#REF!</definedName>
    <definedName name="_pl1" localSheetId="7">[37]analisis!$G$2432</definedName>
    <definedName name="_pl1">[38]analisis!$G$2432</definedName>
    <definedName name="_pl12" localSheetId="7">[37]analisis!$G$2477</definedName>
    <definedName name="_pl12">[38]analisis!$G$2477</definedName>
    <definedName name="_pl316" localSheetId="7">[37]analisis!$G$2513</definedName>
    <definedName name="_pl316">[38]analisis!$G$2513</definedName>
    <definedName name="_pl38" localSheetId="7">[37]analisis!$G$2486</definedName>
    <definedName name="_pl38">[38]analisis!$G$2486</definedName>
    <definedName name="_PTC110" localSheetId="2">#REF!</definedName>
    <definedName name="_PTC110" localSheetId="3">#REF!</definedName>
    <definedName name="_PTC110" localSheetId="4">#REF!</definedName>
    <definedName name="_PTC110" localSheetId="5">#REF!</definedName>
    <definedName name="_PTC110" localSheetId="6">#REF!</definedName>
    <definedName name="_PTC110" localSheetId="7">#REF!</definedName>
    <definedName name="_PTC110" localSheetId="0">#REF!</definedName>
    <definedName name="_PTC110">#REF!</definedName>
    <definedName name="_PTC220" localSheetId="2">#REF!</definedName>
    <definedName name="_PTC220" localSheetId="4">#REF!</definedName>
    <definedName name="_PTC220" localSheetId="7">#REF!</definedName>
    <definedName name="_PTC220">#REF!</definedName>
    <definedName name="_pu1" localSheetId="2">#REF!</definedName>
    <definedName name="_pu1" localSheetId="4">#REF!</definedName>
    <definedName name="_pu1" localSheetId="7">#REF!</definedName>
    <definedName name="_pu1">#REF!</definedName>
    <definedName name="_pu10" localSheetId="2">#REF!</definedName>
    <definedName name="_pu10" localSheetId="4">#REF!</definedName>
    <definedName name="_pu10" localSheetId="7">#REF!</definedName>
    <definedName name="_pu10">#REF!</definedName>
    <definedName name="_pu2" localSheetId="2">#REF!</definedName>
    <definedName name="_pu2" localSheetId="4">#REF!</definedName>
    <definedName name="_pu2" localSheetId="7">#REF!</definedName>
    <definedName name="_pu2">#REF!</definedName>
    <definedName name="_pu3" localSheetId="2">#REF!</definedName>
    <definedName name="_pu3" localSheetId="4">#REF!</definedName>
    <definedName name="_pu3" localSheetId="7">#REF!</definedName>
    <definedName name="_pu3">#REF!</definedName>
    <definedName name="_pu4">[21]Sheet4!$E$1:$E$65536</definedName>
    <definedName name="_pu5" localSheetId="3">[21]Sheet5!$E$1:$E$65536</definedName>
    <definedName name="_pu5" localSheetId="4">[21]Sheet5!$E$1:$E$65536</definedName>
    <definedName name="_pu5" localSheetId="5">[21]Sheet5!$E$1:$E$65536</definedName>
    <definedName name="_pu5" localSheetId="6">[21]Sheet5!$E$1:$E$65536</definedName>
    <definedName name="_pu5" localSheetId="7">[21]Sheet5!$E$1:$E$65536</definedName>
    <definedName name="_pu5" localSheetId="0">[21]Sheet5!$E$1:$E$65536</definedName>
    <definedName name="_pu5">[17]Sheet5!$E$1:$E$65536</definedName>
    <definedName name="_PU6" localSheetId="2">#REF!</definedName>
    <definedName name="_PU6" localSheetId="3">#REF!</definedName>
    <definedName name="_PU6" localSheetId="4">#REF!</definedName>
    <definedName name="_PU6" localSheetId="5">#REF!</definedName>
    <definedName name="_PU6" localSheetId="6">#REF!</definedName>
    <definedName name="_PU6" localSheetId="7">#REF!</definedName>
    <definedName name="_PU6">#REF!</definedName>
    <definedName name="_pu7" localSheetId="2">#REF!</definedName>
    <definedName name="_pu7" localSheetId="4">#REF!</definedName>
    <definedName name="_pu7" localSheetId="7">#REF!</definedName>
    <definedName name="_pu7">#REF!</definedName>
    <definedName name="_pu8" localSheetId="2">#REF!</definedName>
    <definedName name="_pu8" localSheetId="4">#REF!</definedName>
    <definedName name="_pu8" localSheetId="7">#REF!</definedName>
    <definedName name="_pu8">#REF!</definedName>
    <definedName name="_PVC2" localSheetId="2">#REF!</definedName>
    <definedName name="_PVC2" localSheetId="4">#REF!</definedName>
    <definedName name="_PVC2" localSheetId="7">#REF!</definedName>
    <definedName name="_PVC2">#REF!</definedName>
    <definedName name="_PVC4" localSheetId="2">#REF!</definedName>
    <definedName name="_PVC4" localSheetId="4">#REF!</definedName>
    <definedName name="_PVC4" localSheetId="7">#REF!</definedName>
    <definedName name="_PVC4">#REF!</definedName>
    <definedName name="_PVC6" localSheetId="2">#REF!</definedName>
    <definedName name="_PVC6" localSheetId="4">#REF!</definedName>
    <definedName name="_PVC6" localSheetId="7">#REF!</definedName>
    <definedName name="_PVC6">#REF!</definedName>
    <definedName name="_Regression_Int" hidden="1">1</definedName>
    <definedName name="_SLU48" localSheetId="2">#REF!</definedName>
    <definedName name="_SLU48" localSheetId="3">#REF!</definedName>
    <definedName name="_SLU48" localSheetId="4">#REF!</definedName>
    <definedName name="_SLU48" localSheetId="5">#REF!</definedName>
    <definedName name="_SLU48" localSheetId="6">#REF!</definedName>
    <definedName name="_SLU48" localSheetId="7">#REF!</definedName>
    <definedName name="_SLU48" localSheetId="0">#REF!</definedName>
    <definedName name="_SLU48">#REF!</definedName>
    <definedName name="_SLU910" localSheetId="2">#REF!</definedName>
    <definedName name="_SLU910" localSheetId="4">#REF!</definedName>
    <definedName name="_SLU910" localSheetId="7">#REF!</definedName>
    <definedName name="_SLU910">#REF!</definedName>
    <definedName name="_Sort" localSheetId="2" hidden="1">#REF!</definedName>
    <definedName name="_Sort" localSheetId="4" hidden="1">#REF!</definedName>
    <definedName name="_Sort" localSheetId="7" hidden="1">#REF!</definedName>
    <definedName name="_Sort" hidden="1">#REF!</definedName>
    <definedName name="_SUB1" localSheetId="2">[30]Análisis!#REF!</definedName>
    <definedName name="_SUB1" localSheetId="4">[30]Análisis!#REF!</definedName>
    <definedName name="_SUB1" localSheetId="7">[30]Análisis!#REF!</definedName>
    <definedName name="_SUB1">[30]Análisis!#REF!</definedName>
    <definedName name="_tax1" localSheetId="2">[39]Factura!#REF!</definedName>
    <definedName name="_tax1" localSheetId="4">[39]Factura!#REF!</definedName>
    <definedName name="_tax1" localSheetId="7">[39]Factura!#REF!</definedName>
    <definedName name="_tax1">[39]Factura!#REF!</definedName>
    <definedName name="_tax2" localSheetId="2">[39]Factura!#REF!</definedName>
    <definedName name="_tax2" localSheetId="4">[39]Factura!#REF!</definedName>
    <definedName name="_tax2" localSheetId="7">[39]Factura!#REF!</definedName>
    <definedName name="_tax2">[39]Factura!#REF!</definedName>
    <definedName name="_tax3" localSheetId="2">[39]Factura!#REF!</definedName>
    <definedName name="_tax3" localSheetId="4">[39]Factura!#REF!</definedName>
    <definedName name="_tax3" localSheetId="7">[39]Factura!#REF!</definedName>
    <definedName name="_tax3">[39]Factura!#REF!</definedName>
    <definedName name="_tax4" localSheetId="2">[39]Factura!#REF!</definedName>
    <definedName name="_tax4" localSheetId="4">[39]Factura!#REF!</definedName>
    <definedName name="_tax4" localSheetId="7">[39]Factura!#REF!</definedName>
    <definedName name="_tax4">[39]Factura!#REF!</definedName>
    <definedName name="_tc110" localSheetId="2">#REF!</definedName>
    <definedName name="_tc110" localSheetId="3">#REF!</definedName>
    <definedName name="_tc110" localSheetId="4">#REF!</definedName>
    <definedName name="_tc110" localSheetId="5">#REF!</definedName>
    <definedName name="_tc110" localSheetId="6">#REF!</definedName>
    <definedName name="_tc110" localSheetId="7">#REF!</definedName>
    <definedName name="_tc110" localSheetId="0">#REF!</definedName>
    <definedName name="_tc110">#REF!</definedName>
    <definedName name="_TC220" localSheetId="2">#REF!</definedName>
    <definedName name="_TC220" localSheetId="4">#REF!</definedName>
    <definedName name="_TC220" localSheetId="7">#REF!</definedName>
    <definedName name="_TC220">#REF!</definedName>
    <definedName name="_td6">[40]Equipos!$E$11</definedName>
    <definedName name="_TUB24">#REF!</definedName>
    <definedName name="_VAR12">[13]Precio!$F$12</definedName>
    <definedName name="_VAR38">[13]Precio!$F$11</definedName>
    <definedName name="_VOB1" localSheetId="2">[25]Volumenes!#REF!</definedName>
    <definedName name="_VOB1" localSheetId="3">[25]Volumenes!#REF!</definedName>
    <definedName name="_VOB1" localSheetId="4">[25]Volumenes!#REF!</definedName>
    <definedName name="_VOB1" localSheetId="5">[25]Volumenes!#REF!</definedName>
    <definedName name="_VOB1" localSheetId="6">[25]Volumenes!#REF!</definedName>
    <definedName name="_VOB1" localSheetId="7">[25]Volumenes!#REF!</definedName>
    <definedName name="_VOB1" localSheetId="0">[25]Volumenes!#REF!</definedName>
    <definedName name="_VOB1">[25]Volumenes!#REF!</definedName>
    <definedName name="_YE42">'[31]Pu-Sanit.'!$C$194</definedName>
    <definedName name="_za1">'[24]Anal. horm.'!$F$222</definedName>
    <definedName name="_ZC1" localSheetId="2">#REF!</definedName>
    <definedName name="_ZC1" localSheetId="3">#REF!</definedName>
    <definedName name="_ZC1" localSheetId="4">#REF!</definedName>
    <definedName name="_ZC1" localSheetId="5">#REF!</definedName>
    <definedName name="_ZC1" localSheetId="6">#REF!</definedName>
    <definedName name="_ZC1" localSheetId="7">#REF!</definedName>
    <definedName name="_ZC1">#REF!</definedName>
    <definedName name="_ZE1" localSheetId="2">#REF!</definedName>
    <definedName name="_ZE1" localSheetId="4">#REF!</definedName>
    <definedName name="_ZE1" localSheetId="7">#REF!</definedName>
    <definedName name="_ZE1">#REF!</definedName>
    <definedName name="_ZE2" localSheetId="2">#REF!</definedName>
    <definedName name="_ZE2" localSheetId="4">#REF!</definedName>
    <definedName name="_ZE2" localSheetId="7">#REF!</definedName>
    <definedName name="_ZE2">#REF!</definedName>
    <definedName name="_ZE3" localSheetId="2">#REF!</definedName>
    <definedName name="_ZE3" localSheetId="4">#REF!</definedName>
    <definedName name="_ZE3" localSheetId="7">#REF!</definedName>
    <definedName name="_ZE3">#REF!</definedName>
    <definedName name="_ZE4" localSheetId="2">#REF!</definedName>
    <definedName name="_ZE4" localSheetId="4">#REF!</definedName>
    <definedName name="_ZE4" localSheetId="7">#REF!</definedName>
    <definedName name="_ZE4">#REF!</definedName>
    <definedName name="_ZE5" localSheetId="2">#REF!</definedName>
    <definedName name="_ZE5" localSheetId="4">#REF!</definedName>
    <definedName name="_ZE5" localSheetId="7">#REF!</definedName>
    <definedName name="_ZE5">#REF!</definedName>
    <definedName name="_ZE6" localSheetId="2">#REF!</definedName>
    <definedName name="_ZE6" localSheetId="4">#REF!</definedName>
    <definedName name="_ZE6" localSheetId="7">#REF!</definedName>
    <definedName name="_ZE6">#REF!</definedName>
    <definedName name="A" localSheetId="2">[3]A!#REF!</definedName>
    <definedName name="A" localSheetId="3">[3]A!#REF!</definedName>
    <definedName name="A" localSheetId="4">[3]A!#REF!</definedName>
    <definedName name="A" localSheetId="5">[3]A!#REF!</definedName>
    <definedName name="A" localSheetId="6">[3]A!#REF!</definedName>
    <definedName name="A" localSheetId="7">[3]A!#REF!</definedName>
    <definedName name="A" localSheetId="0">[3]A!#REF!</definedName>
    <definedName name="A">[3]A!#REF!</definedName>
    <definedName name="A.I.US" localSheetId="2">[41]Resumen!#REF!</definedName>
    <definedName name="A.I.US" localSheetId="4">[41]Resumen!#REF!</definedName>
    <definedName name="A.I.US" localSheetId="7">[41]Resumen!#REF!</definedName>
    <definedName name="A.I.US">[41]Resumen!#REF!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>#REF!</definedName>
    <definedName name="aa_2">"$#REF!.$B$109"</definedName>
    <definedName name="aa_3">"$#REF!.$B$109"</definedName>
    <definedName name="AAAA">[42]ANA!$F$932</definedName>
    <definedName name="aaaaa" localSheetId="2">#REF!</definedName>
    <definedName name="aaaaa" localSheetId="3">#REF!</definedName>
    <definedName name="aaaaa" localSheetId="4">#REF!</definedName>
    <definedName name="aaaaa" localSheetId="5">#REF!</definedName>
    <definedName name="aaaaa" localSheetId="6">#REF!</definedName>
    <definedName name="aaaaa" localSheetId="7">#REF!</definedName>
    <definedName name="aaaaa">#REF!</definedName>
    <definedName name="aaaaaaa" localSheetId="2">#REF!</definedName>
    <definedName name="aaaaaaa" localSheetId="4">#REF!</definedName>
    <definedName name="aaaaaaa" localSheetId="7">#REF!</definedName>
    <definedName name="aaaaaaa">#REF!</definedName>
    <definedName name="AAG">[13]Precio!$F$20</definedName>
    <definedName name="AAPA">[33]Precio!$F$25</definedName>
    <definedName name="AAPE">[33]Precio!$F$24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7">#REF!</definedName>
    <definedName name="ab">#REF!</definedName>
    <definedName name="ababa1" localSheetId="2">[25]Volumenes!#REF!</definedName>
    <definedName name="ababa1" localSheetId="3">[25]Volumenes!#REF!</definedName>
    <definedName name="ababa1" localSheetId="4">[25]Volumenes!#REF!</definedName>
    <definedName name="ababa1" localSheetId="5">[25]Volumenes!#REF!</definedName>
    <definedName name="ababa1" localSheetId="6">[25]Volumenes!#REF!</definedName>
    <definedName name="ababa1" localSheetId="7">[25]Volumenes!#REF!</definedName>
    <definedName name="ababa1">[25]Volumenes!#REF!</definedName>
    <definedName name="ababa2" localSheetId="2">[25]Volumenes!#REF!</definedName>
    <definedName name="ababa2" localSheetId="3">[25]Volumenes!#REF!</definedName>
    <definedName name="ababa2" localSheetId="4">[25]Volumenes!#REF!</definedName>
    <definedName name="ababa2" localSheetId="5">[25]Volumenes!#REF!</definedName>
    <definedName name="ababa2" localSheetId="6">[25]Volumenes!#REF!</definedName>
    <definedName name="ababa2" localSheetId="7">[25]Volumenes!#REF!</definedName>
    <definedName name="ababa2">[25]Volumenes!#REF!</definedName>
    <definedName name="ababa3" localSheetId="2">[25]Volumenes!#REF!</definedName>
    <definedName name="ababa3" localSheetId="3">[25]Volumenes!#REF!</definedName>
    <definedName name="ababa3" localSheetId="4">[25]Volumenes!#REF!</definedName>
    <definedName name="ababa3" localSheetId="5">[25]Volumenes!#REF!</definedName>
    <definedName name="ababa3" localSheetId="6">[25]Volumenes!#REF!</definedName>
    <definedName name="ababa3" localSheetId="7">[25]Volumenes!#REF!</definedName>
    <definedName name="ababa3">[25]Volumenes!#REF!</definedName>
    <definedName name="abaco1" localSheetId="2">[25]Volumenes!#REF!</definedName>
    <definedName name="abaco1" localSheetId="4">[25]Volumenes!#REF!</definedName>
    <definedName name="abaco1" localSheetId="7">[25]Volumenes!#REF!</definedName>
    <definedName name="abaco1">[25]Volumenes!#REF!</definedName>
    <definedName name="abaco2" localSheetId="2">[25]Volumenes!#REF!</definedName>
    <definedName name="abaco2" localSheetId="4">[25]Volumenes!#REF!</definedName>
    <definedName name="abaco2" localSheetId="7">[25]Volumenes!#REF!</definedName>
    <definedName name="abaco2">[25]Volumenes!#REF!</definedName>
    <definedName name="abaco3" localSheetId="2">[25]Volumenes!#REF!</definedName>
    <definedName name="abaco3" localSheetId="4">[25]Volumenes!#REF!</definedName>
    <definedName name="abaco3" localSheetId="7">[25]Volumenes!#REF!</definedName>
    <definedName name="abaco3">[25]Volumenes!#REF!</definedName>
    <definedName name="abanico" localSheetId="2">'[34]Pres. '!#REF!</definedName>
    <definedName name="abanico" localSheetId="4">'[34]Pres. '!#REF!</definedName>
    <definedName name="abanico" localSheetId="7">'[34]Pres. '!#REF!</definedName>
    <definedName name="abanico">'[34]Pres. '!#REF!</definedName>
    <definedName name="ABANICOCONLUZ">[35]Materiales!$E$58</definedName>
    <definedName name="ABANICODEPARED">[43]Analisis!$F$474</definedName>
    <definedName name="ABANICOSINLUZ">[35]Materiales!$E$59</definedName>
    <definedName name="ABANICOTECHO">[44]Analisis!$F$446</definedName>
    <definedName name="ABANICOTECHOS">[43]Analisis!$F$469</definedName>
    <definedName name="ABN" localSheetId="2">#REF!</definedName>
    <definedName name="ABN" localSheetId="3">#REF!</definedName>
    <definedName name="ABN" localSheetId="4">#REF!</definedName>
    <definedName name="ABN" localSheetId="5">#REF!</definedName>
    <definedName name="ABN" localSheetId="6">#REF!</definedName>
    <definedName name="ABN" localSheetId="7">#REF!</definedName>
    <definedName name="ABN">#REF!</definedName>
    <definedName name="ABULT" localSheetId="2">#REF!</definedName>
    <definedName name="ABULT" localSheetId="4">#REF!</definedName>
    <definedName name="ABULT" localSheetId="7">#REF!</definedName>
    <definedName name="ABULT">#REF!</definedName>
    <definedName name="AC" localSheetId="2">#REF!</definedName>
    <definedName name="AC" localSheetId="4">#REF!</definedName>
    <definedName name="AC" localSheetId="7">#REF!</definedName>
    <definedName name="AC">#REF!</definedName>
    <definedName name="ACA_1">'[45]A-civil'!$A$2024:$G$2024</definedName>
    <definedName name="ACA_2">'[45]A-civil'!$A$2025:$G$2025</definedName>
    <definedName name="ACA_6">'[45]A-civil'!$A$2029:$G$2029</definedName>
    <definedName name="ACA_7">'[45]A-civil'!$A$2030:$G$2030</definedName>
    <definedName name="ACAHOR175" localSheetId="2">#REF!</definedName>
    <definedName name="ACAHOR175" localSheetId="3">#REF!</definedName>
    <definedName name="ACAHOR175" localSheetId="4">#REF!</definedName>
    <definedName name="ACAHOR175" localSheetId="5">#REF!</definedName>
    <definedName name="ACAHOR175" localSheetId="6">#REF!</definedName>
    <definedName name="ACAHOR175" localSheetId="7">#REF!</definedName>
    <definedName name="ACAHOR175" localSheetId="0">#REF!</definedName>
    <definedName name="ACAHOR175">#REF!</definedName>
    <definedName name="ACAHOR3" localSheetId="2">#REF!</definedName>
    <definedName name="ACAHOR3" localSheetId="4">#REF!</definedName>
    <definedName name="ACAHOR3" localSheetId="5">#REF!</definedName>
    <definedName name="ACAHOR3" localSheetId="6">#REF!</definedName>
    <definedName name="ACAHOR3" localSheetId="7">#REF!</definedName>
    <definedName name="ACAHOR3">#REF!</definedName>
    <definedName name="ACAHOR4" localSheetId="2">#REF!</definedName>
    <definedName name="ACAHOR4" localSheetId="4">#REF!</definedName>
    <definedName name="ACAHOR4" localSheetId="5">#REF!</definedName>
    <definedName name="ACAHOR4" localSheetId="6">#REF!</definedName>
    <definedName name="ACAHOR4" localSheetId="7">#REF!</definedName>
    <definedName name="ACAHOR4">#REF!</definedName>
    <definedName name="ACAHOR5" localSheetId="2">#REF!</definedName>
    <definedName name="ACAHOR5" localSheetId="4">#REF!</definedName>
    <definedName name="ACAHOR5" localSheetId="5">#REF!</definedName>
    <definedName name="ACAHOR5" localSheetId="6">#REF!</definedName>
    <definedName name="ACAHOR5" localSheetId="7">#REF!</definedName>
    <definedName name="ACAHOR5">#REF!</definedName>
    <definedName name="ACAINBL" localSheetId="2">#REF!</definedName>
    <definedName name="ACAINBL" localSheetId="3">#REF!</definedName>
    <definedName name="ACAINBL" localSheetId="4">#REF!</definedName>
    <definedName name="ACAINBL" localSheetId="5">#REF!</definedName>
    <definedName name="ACAINBL" localSheetId="6">#REF!</definedName>
    <definedName name="ACAINBL" localSheetId="7">#REF!</definedName>
    <definedName name="ACAINBL" localSheetId="0">#REF!</definedName>
    <definedName name="ACAINBL">#REF!</definedName>
    <definedName name="ACAINVIG" localSheetId="2">#REF!</definedName>
    <definedName name="ACAINVIG" localSheetId="4">#REF!</definedName>
    <definedName name="ACAINVIG" localSheetId="7">#REF!</definedName>
    <definedName name="ACAINVIG">#REF!</definedName>
    <definedName name="ACAINZAP" localSheetId="2">#REF!</definedName>
    <definedName name="ACAINZAP" localSheetId="4">#REF!</definedName>
    <definedName name="ACAINZAP" localSheetId="7">#REF!</definedName>
    <definedName name="ACAINZAP">#REF!</definedName>
    <definedName name="acarreo">'[46]Listado Equipos a utilizar'!#REF!</definedName>
    <definedName name="ACARREO12BLOCK12" localSheetId="2">#REF!</definedName>
    <definedName name="ACARREO12BLOCK12" localSheetId="4">#REF!</definedName>
    <definedName name="ACARREO12BLOCK12" localSheetId="7">#REF!</definedName>
    <definedName name="ACARREO12BLOCK12">#REF!</definedName>
    <definedName name="ACARREO12BLOCK6" localSheetId="2">#REF!</definedName>
    <definedName name="ACARREO12BLOCK6" localSheetId="4">#REF!</definedName>
    <definedName name="ACARREO12BLOCK6" localSheetId="7">#REF!</definedName>
    <definedName name="ACARREO12BLOCK6">#REF!</definedName>
    <definedName name="ACARREO12BLOCK8" localSheetId="2">#REF!</definedName>
    <definedName name="ACARREO12BLOCK8" localSheetId="4">#REF!</definedName>
    <definedName name="ACARREO12BLOCK8" localSheetId="7">#REF!</definedName>
    <definedName name="ACARREO12BLOCK8">#REF!</definedName>
    <definedName name="ACARREOADO50080" localSheetId="2">#REF!</definedName>
    <definedName name="ACARREOADO50080" localSheetId="4">#REF!</definedName>
    <definedName name="ACARREOADO50080" localSheetId="5">#REF!</definedName>
    <definedName name="ACARREOADO50080" localSheetId="6">#REF!</definedName>
    <definedName name="ACARREOADO50080" localSheetId="7">#REF!</definedName>
    <definedName name="ACARREOADO50080">#REF!</definedName>
    <definedName name="ACARREOADO511" localSheetId="2">#REF!</definedName>
    <definedName name="ACARREOADO511" localSheetId="4">#REF!</definedName>
    <definedName name="ACARREOADO511" localSheetId="5">#REF!</definedName>
    <definedName name="ACARREOADO511" localSheetId="6">#REF!</definedName>
    <definedName name="ACARREOADO511" localSheetId="7">#REF!</definedName>
    <definedName name="ACARREOADO511">#REF!</definedName>
    <definedName name="ACARREOADO604" localSheetId="2">#REF!</definedName>
    <definedName name="ACARREOADO604" localSheetId="4">#REF!</definedName>
    <definedName name="ACARREOADO604" localSheetId="5">#REF!</definedName>
    <definedName name="ACARREOADO604" localSheetId="6">#REF!</definedName>
    <definedName name="ACARREOADO604" localSheetId="7">#REF!</definedName>
    <definedName name="ACARREOADO604">#REF!</definedName>
    <definedName name="ACARREOBLINTEL6X8X8" localSheetId="2">#REF!</definedName>
    <definedName name="ACARREOBLINTEL6X8X8" localSheetId="4">#REF!</definedName>
    <definedName name="ACARREOBLINTEL6X8X8" localSheetId="7">#REF!</definedName>
    <definedName name="ACARREOBLINTEL6X8X8">#REF!</definedName>
    <definedName name="ACARREOBLINTEL8X8X8" localSheetId="2">#REF!</definedName>
    <definedName name="ACARREOBLINTEL8X8X8" localSheetId="4">#REF!</definedName>
    <definedName name="ACARREOBLINTEL8X8X8" localSheetId="7">#REF!</definedName>
    <definedName name="ACARREOBLINTEL8X8X8">#REF!</definedName>
    <definedName name="ACARREOBLOCALPER" localSheetId="2">#REF!</definedName>
    <definedName name="ACARREOBLOCALPER" localSheetId="4">#REF!</definedName>
    <definedName name="ACARREOBLOCALPER" localSheetId="5">#REF!</definedName>
    <definedName name="ACARREOBLOCALPER" localSheetId="6">#REF!</definedName>
    <definedName name="ACARREOBLOCALPER" localSheetId="7">#REF!</definedName>
    <definedName name="ACARREOBLOCALPER">#REF!</definedName>
    <definedName name="ACARREOBLOCK12" localSheetId="2">#REF!</definedName>
    <definedName name="ACARREOBLOCK12" localSheetId="4">#REF!</definedName>
    <definedName name="ACARREOBLOCK12" localSheetId="7">#REF!</definedName>
    <definedName name="ACARREOBLOCK12">#REF!</definedName>
    <definedName name="ACARREOBLOCK4" localSheetId="2">#REF!</definedName>
    <definedName name="ACARREOBLOCK4" localSheetId="4">#REF!</definedName>
    <definedName name="ACARREOBLOCK4" localSheetId="7">#REF!</definedName>
    <definedName name="ACARREOBLOCK4">#REF!</definedName>
    <definedName name="ACARREOBLOCK5" localSheetId="2">#REF!</definedName>
    <definedName name="ACARREOBLOCK5" localSheetId="4">#REF!</definedName>
    <definedName name="ACARREOBLOCK5" localSheetId="7">#REF!</definedName>
    <definedName name="ACARREOBLOCK5">#REF!</definedName>
    <definedName name="ACARREOBLOCK6" localSheetId="2">#REF!</definedName>
    <definedName name="ACARREOBLOCK6" localSheetId="4">#REF!</definedName>
    <definedName name="ACARREOBLOCK6" localSheetId="7">#REF!</definedName>
    <definedName name="ACARREOBLOCK6">#REF!</definedName>
    <definedName name="ACARREOBLOCK6DEC" localSheetId="2">#REF!</definedName>
    <definedName name="ACARREOBLOCK6DEC" localSheetId="4">#REF!</definedName>
    <definedName name="ACARREOBLOCK6DEC" localSheetId="5">#REF!</definedName>
    <definedName name="ACARREOBLOCK6DEC" localSheetId="6">#REF!</definedName>
    <definedName name="ACARREOBLOCK6DEC" localSheetId="7">#REF!</definedName>
    <definedName name="ACARREOBLOCK6DEC">#REF!</definedName>
    <definedName name="ACARREOBLOCK6TEX" localSheetId="2">#REF!</definedName>
    <definedName name="ACARREOBLOCK6TEX" localSheetId="4">#REF!</definedName>
    <definedName name="ACARREOBLOCK6TEX" localSheetId="5">#REF!</definedName>
    <definedName name="ACARREOBLOCK6TEX" localSheetId="6">#REF!</definedName>
    <definedName name="ACARREOBLOCK6TEX" localSheetId="7">#REF!</definedName>
    <definedName name="ACARREOBLOCK6TEX">#REF!</definedName>
    <definedName name="ACARREOBLOCK8" localSheetId="2">#REF!</definedName>
    <definedName name="ACARREOBLOCK8" localSheetId="4">#REF!</definedName>
    <definedName name="ACARREOBLOCK8" localSheetId="7">#REF!</definedName>
    <definedName name="ACARREOBLOCK8">#REF!</definedName>
    <definedName name="ACARREOBLOCK8DEC" localSheetId="2">#REF!</definedName>
    <definedName name="ACARREOBLOCK8DEC" localSheetId="4">#REF!</definedName>
    <definedName name="ACARREOBLOCK8DEC" localSheetId="5">#REF!</definedName>
    <definedName name="ACARREOBLOCK8DEC" localSheetId="6">#REF!</definedName>
    <definedName name="ACARREOBLOCK8DEC" localSheetId="7">#REF!</definedName>
    <definedName name="ACARREOBLOCK8DEC">#REF!</definedName>
    <definedName name="ACARREOBLOCK8TEX" localSheetId="2">#REF!</definedName>
    <definedName name="ACARREOBLOCK8TEX" localSheetId="4">#REF!</definedName>
    <definedName name="ACARREOBLOCK8TEX" localSheetId="5">#REF!</definedName>
    <definedName name="ACARREOBLOCK8TEX" localSheetId="6">#REF!</definedName>
    <definedName name="ACARREOBLOCK8TEX" localSheetId="7">#REF!</definedName>
    <definedName name="ACARREOBLOCK8TEX">#REF!</definedName>
    <definedName name="ACARREOBLOVIGA6" localSheetId="2">#REF!</definedName>
    <definedName name="ACARREOBLOVIGA6" localSheetId="4">#REF!</definedName>
    <definedName name="ACARREOBLOVIGA6" localSheetId="7">#REF!</definedName>
    <definedName name="ACARREOBLOVIGA6">#REF!</definedName>
    <definedName name="ACARREOBLOVIGA8" localSheetId="2">#REF!</definedName>
    <definedName name="ACARREOBLOVIGA8" localSheetId="4">#REF!</definedName>
    <definedName name="ACARREOBLOVIGA8" localSheetId="7">#REF!</definedName>
    <definedName name="ACARREOBLOVIGA8">#REF!</definedName>
    <definedName name="ACARREOBLOVJE" localSheetId="2">#REF!</definedName>
    <definedName name="ACARREOBLOVJE" localSheetId="4">#REF!</definedName>
    <definedName name="ACARREOBLOVJE" localSheetId="5">#REF!</definedName>
    <definedName name="ACARREOBLOVJE" localSheetId="6">#REF!</definedName>
    <definedName name="ACARREOBLOVJE" localSheetId="7">#REF!</definedName>
    <definedName name="ACARREOBLOVJE">#REF!</definedName>
    <definedName name="ACARREOGRA3030" localSheetId="2">#REF!</definedName>
    <definedName name="ACARREOGRA3030" localSheetId="4">#REF!</definedName>
    <definedName name="ACARREOGRA3030" localSheetId="5">#REF!</definedName>
    <definedName name="ACARREOGRA3030" localSheetId="6">#REF!</definedName>
    <definedName name="ACARREOGRA3030" localSheetId="7">#REF!</definedName>
    <definedName name="ACARREOGRA3030">#REF!</definedName>
    <definedName name="ACARREOGRA4040" localSheetId="2">#REF!</definedName>
    <definedName name="ACARREOGRA4040" localSheetId="4">#REF!</definedName>
    <definedName name="ACARREOGRA4040" localSheetId="5">#REF!</definedName>
    <definedName name="ACARREOGRA4040" localSheetId="6">#REF!</definedName>
    <definedName name="ACARREOGRA4040" localSheetId="7">#REF!</definedName>
    <definedName name="ACARREOGRA4040">#REF!</definedName>
    <definedName name="ACARREOGRANITOVJE" localSheetId="2">#REF!</definedName>
    <definedName name="ACARREOGRANITOVJE" localSheetId="4">#REF!</definedName>
    <definedName name="ACARREOGRANITOVJE" localSheetId="5">#REF!</definedName>
    <definedName name="ACARREOGRANITOVJE" localSheetId="6">#REF!</definedName>
    <definedName name="ACARREOGRANITOVJE" localSheetId="7">#REF!</definedName>
    <definedName name="ACARREOGRANITOVJE">#REF!</definedName>
    <definedName name="ACARREOLAV1" localSheetId="2">#REF!</definedName>
    <definedName name="ACARREOLAV1" localSheetId="4">#REF!</definedName>
    <definedName name="ACARREOLAV1" localSheetId="5">#REF!</definedName>
    <definedName name="ACARREOLAV1" localSheetId="6">#REF!</definedName>
    <definedName name="ACARREOLAV1" localSheetId="7">#REF!</definedName>
    <definedName name="ACARREOLAV1">#REF!</definedName>
    <definedName name="ACARREOLAV2" localSheetId="2">#REF!</definedName>
    <definedName name="ACARREOLAV2" localSheetId="4">#REF!</definedName>
    <definedName name="ACARREOLAV2" localSheetId="5">#REF!</definedName>
    <definedName name="ACARREOLAV2" localSheetId="6">#REF!</definedName>
    <definedName name="ACARREOLAV2" localSheetId="7">#REF!</definedName>
    <definedName name="ACARREOLAV2">#REF!</definedName>
    <definedName name="ACARREOPISOS" localSheetId="2">#REF!</definedName>
    <definedName name="ACARREOPISOS" localSheetId="4">#REF!</definedName>
    <definedName name="ACARREOPISOS" localSheetId="7">#REF!</definedName>
    <definedName name="ACARREOPISOS">#REF!</definedName>
    <definedName name="ACARREOVER" localSheetId="2">#REF!</definedName>
    <definedName name="ACARREOVER" localSheetId="4">#REF!</definedName>
    <definedName name="ACARREOVER" localSheetId="5">#REF!</definedName>
    <definedName name="ACARREOVER" localSheetId="6">#REF!</definedName>
    <definedName name="ACARREOVER" localSheetId="7">#REF!</definedName>
    <definedName name="ACARREOVER">#REF!</definedName>
    <definedName name="ACARREOZOCALOS" localSheetId="2">#REF!</definedName>
    <definedName name="ACARREOZOCALOS" localSheetId="4">#REF!</definedName>
    <definedName name="ACARREOZOCALOS" localSheetId="7">#REF!</definedName>
    <definedName name="ACARREOZOCALOS">#REF!</definedName>
    <definedName name="ACARREPTABLETA" localSheetId="2">#REF!</definedName>
    <definedName name="ACARREPTABLETA" localSheetId="4">#REF!</definedName>
    <definedName name="ACARREPTABLETA" localSheetId="7">#REF!</definedName>
    <definedName name="ACARREPTABLETA">#REF!</definedName>
    <definedName name="Accesorioi" localSheetId="2">#REF!</definedName>
    <definedName name="Accesorioi" localSheetId="4">#REF!</definedName>
    <definedName name="Accesorioi" localSheetId="7">#REF!</definedName>
    <definedName name="Accesorioi">#REF!</definedName>
    <definedName name="AccesorioL" localSheetId="2">#REF!</definedName>
    <definedName name="AccesorioL" localSheetId="4">#REF!</definedName>
    <definedName name="AccesorioL" localSheetId="7">#REF!</definedName>
    <definedName name="AccesorioL">#REF!</definedName>
    <definedName name="ace">'[47]Anal. horm.'!$F$1325</definedName>
    <definedName name="ACECEFRO" localSheetId="3">'[5]Anal. horm.'!$F$1325</definedName>
    <definedName name="ACECEFRO" localSheetId="4">'[5]Anal. horm.'!$F$1325</definedName>
    <definedName name="ACECEFRO" localSheetId="5">'[5]Anal. horm.'!$F$1325</definedName>
    <definedName name="ACECEFRO" localSheetId="6">'[5]Anal. horm.'!$F$1325</definedName>
    <definedName name="ACECEFRO" localSheetId="7">'[5]Anal. horm.'!$F$1325</definedName>
    <definedName name="ACECEFRO" localSheetId="0">'[5]Anal. horm.'!$F$1325</definedName>
    <definedName name="ACECEFRO">'[6]Anal. horm.'!$F$1325</definedName>
    <definedName name="ACECOVI" localSheetId="2">#REF!</definedName>
    <definedName name="ACECOVI" localSheetId="3">#REF!</definedName>
    <definedName name="ACECOVI" localSheetId="4">#REF!</definedName>
    <definedName name="ACECOVI" localSheetId="5">#REF!</definedName>
    <definedName name="ACECOVI" localSheetId="6">#REF!</definedName>
    <definedName name="ACECOVI" localSheetId="7">#REF!</definedName>
    <definedName name="ACECOVI">#REF!</definedName>
    <definedName name="ACEDIVIMA" localSheetId="2">#REF!</definedName>
    <definedName name="ACEDIVIMA" localSheetId="4">#REF!</definedName>
    <definedName name="ACEDIVIMA" localSheetId="7">#REF!</definedName>
    <definedName name="ACEDIVIMA">#REF!</definedName>
    <definedName name="ACEFRA" localSheetId="2">#REF!</definedName>
    <definedName name="ACEFRA" localSheetId="4">#REF!</definedName>
    <definedName name="ACEFRA" localSheetId="5">#REF!</definedName>
    <definedName name="ACEFRA" localSheetId="6">#REF!</definedName>
    <definedName name="ACEFRA" localSheetId="7">#REF!</definedName>
    <definedName name="ACEFRA">#REF!</definedName>
    <definedName name="ACELORA" localSheetId="2">#REF!</definedName>
    <definedName name="ACELORA" localSheetId="4">#REF!</definedName>
    <definedName name="ACELORA" localSheetId="7">#REF!</definedName>
    <definedName name="ACELORA">#REF!</definedName>
    <definedName name="ACENUVI" localSheetId="2">[25]Jornal!#REF!</definedName>
    <definedName name="ACENUVI" localSheetId="4">[25]Jornal!#REF!</definedName>
    <definedName name="ACENUVI" localSheetId="7">[25]Jornal!#REF!</definedName>
    <definedName name="ACENUVI">[25]Jornal!#REF!</definedName>
    <definedName name="ACERA" localSheetId="2">#REF!</definedName>
    <definedName name="ACERA" localSheetId="3">#REF!</definedName>
    <definedName name="ACERA" localSheetId="4">#REF!</definedName>
    <definedName name="ACERA" localSheetId="5">#REF!</definedName>
    <definedName name="ACERA" localSheetId="6">#REF!</definedName>
    <definedName name="ACERA" localSheetId="7">#REF!</definedName>
    <definedName name="ACERA" localSheetId="0">#REF!</definedName>
    <definedName name="ACERA">#REF!</definedName>
    <definedName name="acera1" localSheetId="2">#REF!</definedName>
    <definedName name="acera1" localSheetId="4">#REF!</definedName>
    <definedName name="acera1" localSheetId="7">#REF!</definedName>
    <definedName name="acera1">#REF!</definedName>
    <definedName name="acera12" localSheetId="2">#REF!</definedName>
    <definedName name="acera12" localSheetId="4">#REF!</definedName>
    <definedName name="acera12" localSheetId="7">#REF!</definedName>
    <definedName name="acera12">#REF!</definedName>
    <definedName name="ACERAES" localSheetId="2">#REF!</definedName>
    <definedName name="ACERAES" localSheetId="4">#REF!</definedName>
    <definedName name="ACERAES" localSheetId="7">#REF!</definedName>
    <definedName name="ACERAES">#REF!</definedName>
    <definedName name="aceras">[48]ANALISIS!$H$722</definedName>
    <definedName name="ACERO" localSheetId="2">#REF!</definedName>
    <definedName name="ACERO" localSheetId="3">#REF!</definedName>
    <definedName name="ACERO" localSheetId="4">#REF!</definedName>
    <definedName name="ACERO" localSheetId="5">#REF!</definedName>
    <definedName name="ACERO" localSheetId="6">#REF!</definedName>
    <definedName name="ACERO" localSheetId="7">#REF!</definedName>
    <definedName name="ACERO" localSheetId="0">#REF!</definedName>
    <definedName name="ACERO">#REF!</definedName>
    <definedName name="Acero.1er.Enrase.Villas" localSheetId="2">#REF!</definedName>
    <definedName name="Acero.1er.Enrase.Villas" localSheetId="4">#REF!</definedName>
    <definedName name="Acero.1er.Enrase.Villas" localSheetId="7">#REF!</definedName>
    <definedName name="Acero.1er.Enrase.Villas">#REF!</definedName>
    <definedName name="Acero.1er.Entrepiso.Villa" localSheetId="2">#REF!</definedName>
    <definedName name="Acero.1er.Entrepiso.Villa" localSheetId="4">#REF!</definedName>
    <definedName name="Acero.1er.Entrepiso.Villa" localSheetId="7">#REF!</definedName>
    <definedName name="Acero.1er.Entrepiso.Villa">#REF!</definedName>
    <definedName name="Acero.2do.Enrase.Villas" localSheetId="2">#REF!</definedName>
    <definedName name="Acero.2do.Enrase.Villas" localSheetId="4">#REF!</definedName>
    <definedName name="Acero.2do.Enrase.Villas" localSheetId="7">#REF!</definedName>
    <definedName name="Acero.2do.Enrase.Villas">#REF!</definedName>
    <definedName name="Acero.2do.Entrepiso.Villas" localSheetId="2">#REF!</definedName>
    <definedName name="Acero.2do.Entrepiso.Villas" localSheetId="4">#REF!</definedName>
    <definedName name="Acero.2do.Entrepiso.Villas" localSheetId="7">#REF!</definedName>
    <definedName name="Acero.2do.Entrepiso.Villas">#REF!</definedName>
    <definedName name="Acero.3erEnrase.Villas" localSheetId="2">#REF!</definedName>
    <definedName name="Acero.3erEnrase.Villas" localSheetId="4">#REF!</definedName>
    <definedName name="Acero.3erEnrase.Villas" localSheetId="7">#REF!</definedName>
    <definedName name="Acero.3erEnrase.Villas">#REF!</definedName>
    <definedName name="Acero.60" localSheetId="2">#REF!</definedName>
    <definedName name="Acero.60" localSheetId="4">#REF!</definedName>
    <definedName name="Acero.60" localSheetId="7">#REF!</definedName>
    <definedName name="Acero.60">#REF!</definedName>
    <definedName name="Acero.C1.1erN.Villa">'[49]Detalle Acero'!$H$26</definedName>
    <definedName name="Acero.C1.2doN.Villa" localSheetId="2">#REF!</definedName>
    <definedName name="Acero.C1.2doN.Villa" localSheetId="3">#REF!</definedName>
    <definedName name="Acero.C1.2doN.Villa" localSheetId="4">#REF!</definedName>
    <definedName name="Acero.C1.2doN.Villa" localSheetId="5">#REF!</definedName>
    <definedName name="Acero.C1.2doN.Villa" localSheetId="6">#REF!</definedName>
    <definedName name="Acero.C1.2doN.Villa" localSheetId="7">#REF!</definedName>
    <definedName name="Acero.C1.2doN.Villa">#REF!</definedName>
    <definedName name="Acero.C2.1erN.Villa">'[49]Detalle Acero'!$L$26</definedName>
    <definedName name="Acero.C3.2doN" localSheetId="2">#REF!</definedName>
    <definedName name="Acero.C3.2doN" localSheetId="3">#REF!</definedName>
    <definedName name="Acero.C3.2doN" localSheetId="4">#REF!</definedName>
    <definedName name="Acero.C3.2doN" localSheetId="5">#REF!</definedName>
    <definedName name="Acero.C3.2doN" localSheetId="6">#REF!</definedName>
    <definedName name="Acero.C3.2doN" localSheetId="7">#REF!</definedName>
    <definedName name="Acero.C3.2doN">#REF!</definedName>
    <definedName name="Acero.C4.1erN.Villa" localSheetId="2">#REF!</definedName>
    <definedName name="Acero.C4.1erN.Villa" localSheetId="4">#REF!</definedName>
    <definedName name="Acero.C4.1erN.Villa" localSheetId="7">#REF!</definedName>
    <definedName name="Acero.C4.1erN.Villa">#REF!</definedName>
    <definedName name="Acero.C4.2doN.Villas" localSheetId="2">#REF!</definedName>
    <definedName name="Acero.C4.2doN.Villas" localSheetId="4">#REF!</definedName>
    <definedName name="Acero.C4.2doN.Villas" localSheetId="7">#REF!</definedName>
    <definedName name="Acero.C4.2doN.Villas">#REF!</definedName>
    <definedName name="Acero.Losa.Techo.Villas" localSheetId="2">#REF!</definedName>
    <definedName name="Acero.Losa.Techo.Villas" localSheetId="4">#REF!</definedName>
    <definedName name="Acero.Losa.Techo.Villas" localSheetId="7">#REF!</definedName>
    <definedName name="Acero.Losa.Techo.Villas">#REF!</definedName>
    <definedName name="Acero.MA" localSheetId="2">#REF!</definedName>
    <definedName name="Acero.MA" localSheetId="4">#REF!</definedName>
    <definedName name="Acero.MA" localSheetId="7">#REF!</definedName>
    <definedName name="Acero.MA">#REF!</definedName>
    <definedName name="Acero.platea.Villa">'[49]Detalle Acero'!$D$26</definedName>
    <definedName name="Acero.V1E.Villas" localSheetId="2">#REF!</definedName>
    <definedName name="Acero.V1E.Villas" localSheetId="3">#REF!</definedName>
    <definedName name="Acero.V1E.Villas" localSheetId="4">#REF!</definedName>
    <definedName name="Acero.V1E.Villas" localSheetId="5">#REF!</definedName>
    <definedName name="Acero.V1E.Villas" localSheetId="6">#REF!</definedName>
    <definedName name="Acero.V1E.Villas" localSheetId="7">#REF!</definedName>
    <definedName name="Acero.V1E.Villas">#REF!</definedName>
    <definedName name="Acero.V1T.Villas" localSheetId="2">#REF!</definedName>
    <definedName name="Acero.V1T.Villas" localSheetId="4">#REF!</definedName>
    <definedName name="Acero.V1T.Villas" localSheetId="7">#REF!</definedName>
    <definedName name="Acero.V1T.Villas">#REF!</definedName>
    <definedName name="Acero.V2E.Villas" localSheetId="2">#REF!</definedName>
    <definedName name="Acero.V2E.Villas" localSheetId="4">#REF!</definedName>
    <definedName name="Acero.V2E.Villas" localSheetId="7">#REF!</definedName>
    <definedName name="Acero.V2E.Villas">#REF!</definedName>
    <definedName name="Acero.V2T.Villas" localSheetId="2">#REF!</definedName>
    <definedName name="Acero.V2T.Villas" localSheetId="4">#REF!</definedName>
    <definedName name="Acero.V2T.Villas" localSheetId="7">#REF!</definedName>
    <definedName name="Acero.V2T.Villas">#REF!</definedName>
    <definedName name="Acero.V3E.Villas" localSheetId="2">#REF!</definedName>
    <definedName name="Acero.V3E.Villas" localSheetId="4">#REF!</definedName>
    <definedName name="Acero.V3E.Villas" localSheetId="7">#REF!</definedName>
    <definedName name="Acero.V3E.Villas">#REF!</definedName>
    <definedName name="Acero.V3T.Villas" localSheetId="2">#REF!</definedName>
    <definedName name="Acero.V3T.Villas" localSheetId="4">#REF!</definedName>
    <definedName name="Acero.V3T.Villas" localSheetId="7">#REF!</definedName>
    <definedName name="Acero.V3T.Villas">#REF!</definedName>
    <definedName name="Acero.V4E.Villas" localSheetId="2">#REF!</definedName>
    <definedName name="Acero.V4E.Villas" localSheetId="4">#REF!</definedName>
    <definedName name="Acero.V4E.Villas" localSheetId="7">#REF!</definedName>
    <definedName name="Acero.V4E.Villas">#REF!</definedName>
    <definedName name="Acero.V4T.Villas" localSheetId="2">#REF!</definedName>
    <definedName name="Acero.V4T.Villas" localSheetId="4">#REF!</definedName>
    <definedName name="Acero.V4T.Villas" localSheetId="7">#REF!</definedName>
    <definedName name="Acero.V4T.Villas">#REF!</definedName>
    <definedName name="Acero.V5E.Villas" localSheetId="2">#REF!</definedName>
    <definedName name="Acero.V5E.Villas" localSheetId="4">#REF!</definedName>
    <definedName name="Acero.V5E.Villas" localSheetId="7">#REF!</definedName>
    <definedName name="Acero.V5E.Villas">#REF!</definedName>
    <definedName name="Acero.Viga.Platea.Villa">'[49]Detalle Acero'!$F$26</definedName>
    <definedName name="Acero_1">#N/A</definedName>
    <definedName name="Acero_1_2_____Grado_40">[50]Insumos!$B$6:$D$6</definedName>
    <definedName name="Acero_1_4______Grado_40">[50]Insumos!$B$7:$D$7</definedName>
    <definedName name="Acero_2">#N/A</definedName>
    <definedName name="Acero_3">#N/A</definedName>
    <definedName name="Acero_3_4__1_____Grado_40">[50]Insumos!$B$8:$D$8</definedName>
    <definedName name="Acero_3_8______Grado_40">[50]Insumos!$B$9:$D$9</definedName>
    <definedName name="Acero_Grado_60">'[51]LISTA DE PRECIO'!$C$6</definedName>
    <definedName name="ACERO1" localSheetId="2">#REF!</definedName>
    <definedName name="ACERO1" localSheetId="3">#REF!</definedName>
    <definedName name="ACERO1" localSheetId="4">#REF!</definedName>
    <definedName name="ACERO1" localSheetId="5">#REF!</definedName>
    <definedName name="ACERO1" localSheetId="6">#REF!</definedName>
    <definedName name="ACERO1" localSheetId="7">#REF!</definedName>
    <definedName name="ACERO1" localSheetId="0">#REF!</definedName>
    <definedName name="ACERO1">#REF!</definedName>
    <definedName name="ACERO1\2">[52]Materiales!$C$10</definedName>
    <definedName name="ACERO1\4">[52]Materiales!$C$14</definedName>
    <definedName name="ACERO12" localSheetId="2">#REF!</definedName>
    <definedName name="ACERO12" localSheetId="3">#REF!</definedName>
    <definedName name="ACERO12" localSheetId="4">#REF!</definedName>
    <definedName name="ACERO12" localSheetId="5">#REF!</definedName>
    <definedName name="ACERO12" localSheetId="6">#REF!</definedName>
    <definedName name="ACERO12" localSheetId="7">#REF!</definedName>
    <definedName name="ACERO12" localSheetId="0">#REF!</definedName>
    <definedName name="ACERO12">#REF!</definedName>
    <definedName name="ACERO1225" localSheetId="2">#REF!</definedName>
    <definedName name="ACERO1225" localSheetId="3">#REF!</definedName>
    <definedName name="ACERO1225" localSheetId="4">#REF!</definedName>
    <definedName name="ACERO1225" localSheetId="5">#REF!</definedName>
    <definedName name="ACERO1225" localSheetId="6">#REF!</definedName>
    <definedName name="ACERO1225" localSheetId="7">#REF!</definedName>
    <definedName name="ACERO1225" localSheetId="0">#REF!</definedName>
    <definedName name="ACERO1225">#REF!</definedName>
    <definedName name="ACERO14" localSheetId="2">#REF!</definedName>
    <definedName name="ACERO14" localSheetId="3">#REF!</definedName>
    <definedName name="ACERO14" localSheetId="4">#REF!</definedName>
    <definedName name="ACERO14" localSheetId="5">#REF!</definedName>
    <definedName name="ACERO14" localSheetId="6">#REF!</definedName>
    <definedName name="ACERO14" localSheetId="7">#REF!</definedName>
    <definedName name="ACERO14" localSheetId="0">#REF!</definedName>
    <definedName name="ACERO14">#REF!</definedName>
    <definedName name="acero2" localSheetId="2">#REF!</definedName>
    <definedName name="acero2" localSheetId="3">#REF!</definedName>
    <definedName name="acero2" localSheetId="4">#REF!</definedName>
    <definedName name="acero2" localSheetId="5">#REF!</definedName>
    <definedName name="acero2" localSheetId="6">#REF!</definedName>
    <definedName name="acero2" localSheetId="7">#REF!</definedName>
    <definedName name="acero2" localSheetId="0">#REF!</definedName>
    <definedName name="acero2">#REF!</definedName>
    <definedName name="ACERO3\8">[52]Materiales!$C$9</definedName>
    <definedName name="ACERO34" localSheetId="2">#REF!</definedName>
    <definedName name="ACERO34" localSheetId="3">#REF!</definedName>
    <definedName name="ACERO34" localSheetId="4">#REF!</definedName>
    <definedName name="ACERO34" localSheetId="5">#REF!</definedName>
    <definedName name="ACERO34" localSheetId="6">#REF!</definedName>
    <definedName name="ACERO34" localSheetId="7">#REF!</definedName>
    <definedName name="ACERO34" localSheetId="0">#REF!</definedName>
    <definedName name="ACERO34">#REF!</definedName>
    <definedName name="ACERO38" localSheetId="2">#REF!</definedName>
    <definedName name="ACERO38" localSheetId="3">#REF!</definedName>
    <definedName name="ACERO38" localSheetId="4">#REF!</definedName>
    <definedName name="ACERO38" localSheetId="5">#REF!</definedName>
    <definedName name="ACERO38" localSheetId="6">#REF!</definedName>
    <definedName name="ACERO38" localSheetId="7">#REF!</definedName>
    <definedName name="ACERO38" localSheetId="0">#REF!</definedName>
    <definedName name="ACERO38">#REF!</definedName>
    <definedName name="ACERO3825" localSheetId="2">#REF!</definedName>
    <definedName name="ACERO3825" localSheetId="3">#REF!</definedName>
    <definedName name="ACERO3825" localSheetId="4">#REF!</definedName>
    <definedName name="ACERO3825" localSheetId="5">#REF!</definedName>
    <definedName name="ACERO3825" localSheetId="6">#REF!</definedName>
    <definedName name="ACERO3825" localSheetId="7">#REF!</definedName>
    <definedName name="ACERO3825" localSheetId="0">#REF!</definedName>
    <definedName name="ACERO3825">#REF!</definedName>
    <definedName name="ACERO40" localSheetId="2">#REF!</definedName>
    <definedName name="ACERO40" localSheetId="3">#REF!</definedName>
    <definedName name="ACERO40" localSheetId="4">#REF!</definedName>
    <definedName name="ACERO40" localSheetId="5">#REF!</definedName>
    <definedName name="ACERO40" localSheetId="6">#REF!</definedName>
    <definedName name="ACERO40" localSheetId="7">#REF!</definedName>
    <definedName name="ACERO40" localSheetId="0">#REF!</definedName>
    <definedName name="ACERO40">#REF!</definedName>
    <definedName name="Acero60" localSheetId="2">#REF!</definedName>
    <definedName name="Acero60" localSheetId="3">#REF!</definedName>
    <definedName name="Acero60" localSheetId="4">#REF!</definedName>
    <definedName name="Acero60" localSheetId="5">#REF!</definedName>
    <definedName name="Acero60" localSheetId="6">#REF!</definedName>
    <definedName name="Acero60" localSheetId="7">#REF!</definedName>
    <definedName name="Acero60" localSheetId="0">#REF!</definedName>
    <definedName name="Acero60">#REF!</definedName>
    <definedName name="ACERO601" localSheetId="2">#REF!</definedName>
    <definedName name="ACERO601" localSheetId="3">#REF!</definedName>
    <definedName name="ACERO601" localSheetId="4">#REF!</definedName>
    <definedName name="ACERO601" localSheetId="5">#REF!</definedName>
    <definedName name="ACERO601" localSheetId="6">#REF!</definedName>
    <definedName name="ACERO601" localSheetId="7">#REF!</definedName>
    <definedName name="ACERO601" localSheetId="0">#REF!</definedName>
    <definedName name="ACERO601">#REF!</definedName>
    <definedName name="ACERO6012" localSheetId="2">#REF!</definedName>
    <definedName name="ACERO6012" localSheetId="3">#REF!</definedName>
    <definedName name="ACERO6012" localSheetId="4">#REF!</definedName>
    <definedName name="ACERO6012" localSheetId="5">#REF!</definedName>
    <definedName name="ACERO6012" localSheetId="6">#REF!</definedName>
    <definedName name="ACERO6012" localSheetId="7">#REF!</definedName>
    <definedName name="ACERO6012" localSheetId="0">#REF!</definedName>
    <definedName name="ACERO6012">#REF!</definedName>
    <definedName name="ACERO601225" localSheetId="2">#REF!</definedName>
    <definedName name="ACERO601225" localSheetId="3">#REF!</definedName>
    <definedName name="ACERO601225" localSheetId="4">#REF!</definedName>
    <definedName name="ACERO601225" localSheetId="5">#REF!</definedName>
    <definedName name="ACERO601225" localSheetId="6">#REF!</definedName>
    <definedName name="ACERO601225" localSheetId="7">#REF!</definedName>
    <definedName name="ACERO601225" localSheetId="0">#REF!</definedName>
    <definedName name="ACERO601225">#REF!</definedName>
    <definedName name="ACERO6034" localSheetId="2">#REF!</definedName>
    <definedName name="ACERO6034" localSheetId="3">#REF!</definedName>
    <definedName name="ACERO6034" localSheetId="4">#REF!</definedName>
    <definedName name="ACERO6034" localSheetId="5">#REF!</definedName>
    <definedName name="ACERO6034" localSheetId="6">#REF!</definedName>
    <definedName name="ACERO6034" localSheetId="7">#REF!</definedName>
    <definedName name="ACERO6034" localSheetId="0">#REF!</definedName>
    <definedName name="ACERO6034">#REF!</definedName>
    <definedName name="ACERO6035" localSheetId="2">#REF!</definedName>
    <definedName name="ACERO6035" localSheetId="4">#REF!</definedName>
    <definedName name="ACERO6035" localSheetId="7">#REF!</definedName>
    <definedName name="ACERO6035">#REF!</definedName>
    <definedName name="ACERO6038" localSheetId="2">#REF!</definedName>
    <definedName name="ACERO6038" localSheetId="3">#REF!</definedName>
    <definedName name="ACERO6038" localSheetId="4">#REF!</definedName>
    <definedName name="ACERO6038" localSheetId="5">#REF!</definedName>
    <definedName name="ACERO6038" localSheetId="6">#REF!</definedName>
    <definedName name="ACERO6038" localSheetId="7">#REF!</definedName>
    <definedName name="ACERO6038" localSheetId="0">#REF!</definedName>
    <definedName name="ACERO6038">#REF!</definedName>
    <definedName name="ACERO603825" localSheetId="2">#REF!</definedName>
    <definedName name="ACERO603825" localSheetId="3">#REF!</definedName>
    <definedName name="ACERO603825" localSheetId="4">#REF!</definedName>
    <definedName name="ACERO603825" localSheetId="5">#REF!</definedName>
    <definedName name="ACERO603825" localSheetId="6">#REF!</definedName>
    <definedName name="ACERO603825" localSheetId="7">#REF!</definedName>
    <definedName name="ACERO603825" localSheetId="0">#REF!</definedName>
    <definedName name="ACERO603825">#REF!</definedName>
    <definedName name="acerog40">[53]MATERIALES!$G$7</definedName>
    <definedName name="acerog60">[54]I.HORMIGON!$G$10</definedName>
    <definedName name="aceroi">#REF!</definedName>
    <definedName name="aceroii">#REF!</definedName>
    <definedName name="ACEROMA">[55]Mat!$D$16</definedName>
    <definedName name="aceromalla" localSheetId="2">#REF!</definedName>
    <definedName name="aceromalla" localSheetId="3">#REF!</definedName>
    <definedName name="aceromalla" localSheetId="4">#REF!</definedName>
    <definedName name="aceromalla" localSheetId="5">#REF!</definedName>
    <definedName name="aceromalla" localSheetId="6">#REF!</definedName>
    <definedName name="aceromalla" localSheetId="7">#REF!</definedName>
    <definedName name="aceromalla">#REF!</definedName>
    <definedName name="ACEROQQ" localSheetId="2">#REF!</definedName>
    <definedName name="ACEROQQ" localSheetId="4">#REF!</definedName>
    <definedName name="ACEROQQ" localSheetId="7">#REF!</definedName>
    <definedName name="ACEROQQ">#REF!</definedName>
    <definedName name="ACEROS" localSheetId="2">#REF!</definedName>
    <definedName name="ACEROS" localSheetId="4">#REF!</definedName>
    <definedName name="ACEROS" localSheetId="5">#REF!</definedName>
    <definedName name="ACEROS" localSheetId="6">#REF!</definedName>
    <definedName name="ACEROS" localSheetId="7">#REF!</definedName>
    <definedName name="ACEROS">#REF!</definedName>
    <definedName name="ACEVIAM" localSheetId="2">#REF!</definedName>
    <definedName name="ACEVIAM" localSheetId="4">#REF!</definedName>
    <definedName name="ACEVIAM" localSheetId="7">#REF!</definedName>
    <definedName name="ACEVIAM">#REF!</definedName>
    <definedName name="ACEZAMUBL" localSheetId="2">#REF!</definedName>
    <definedName name="ACEZAMUBL" localSheetId="4">#REF!</definedName>
    <definedName name="ACEZAMUBL" localSheetId="7">#REF!</definedName>
    <definedName name="ACEZAMUBL">#REF!</definedName>
    <definedName name="ACOMALTATENSIONCONTRA" localSheetId="2">#REF!</definedName>
    <definedName name="ACOMALTATENSIONCONTRA" localSheetId="4">#REF!</definedName>
    <definedName name="ACOMALTATENSIONCONTRA" localSheetId="7">#REF!</definedName>
    <definedName name="ACOMALTATENSIONCONTRA">#REF!</definedName>
    <definedName name="ACOMDEPLANTANUEAEQUIPO800ACONTRA" localSheetId="2">#REF!</definedName>
    <definedName name="ACOMDEPLANTANUEAEQUIPO800ACONTRA" localSheetId="4">#REF!</definedName>
    <definedName name="ACOMDEPLANTANUEAEQUIPO800ACONTRA" localSheetId="7">#REF!</definedName>
    <definedName name="ACOMDEPLANTANUEAEQUIPO800ACONTRA">#REF!</definedName>
    <definedName name="ACOMDESDEEQUIPOAPANELAA" localSheetId="2">#REF!</definedName>
    <definedName name="ACOMDESDEEQUIPOAPANELAA" localSheetId="4">#REF!</definedName>
    <definedName name="ACOMDESDEEQUIPOAPANELAA" localSheetId="7">#REF!</definedName>
    <definedName name="ACOMDESDEEQUIPOAPANELAA">#REF!</definedName>
    <definedName name="ACOMELEC" localSheetId="2">#REF!</definedName>
    <definedName name="ACOMELEC" localSheetId="4">#REF!</definedName>
    <definedName name="ACOMELEC" localSheetId="7">#REF!</definedName>
    <definedName name="ACOMELEC">#REF!</definedName>
    <definedName name="ACOMEQUIPOAPANELBOMBACONTRA" localSheetId="2">#REF!</definedName>
    <definedName name="ACOMEQUIPOAPANELBOMBACONTRA" localSheetId="4">#REF!</definedName>
    <definedName name="ACOMEQUIPOAPANELBOMBACONTRA" localSheetId="7">#REF!</definedName>
    <definedName name="ACOMEQUIPOAPANELBOMBACONTRA">#REF!</definedName>
    <definedName name="ACOMEQUIPOAPANELLUCESPARQCONTRA" localSheetId="2">#REF!</definedName>
    <definedName name="ACOMEQUIPOAPANELLUCESPARQCONTRA" localSheetId="4">#REF!</definedName>
    <definedName name="ACOMEQUIPOAPANELLUCESPARQCONTRA" localSheetId="7">#REF!</definedName>
    <definedName name="ACOMEQUIPOAPANELLUCESPARQCONTRA">#REF!</definedName>
    <definedName name="ACOMPRIDEPOSTEATRANSF750CONTRA" localSheetId="2">#REF!</definedName>
    <definedName name="ACOMPRIDEPOSTEATRANSF750CONTRA" localSheetId="4">#REF!</definedName>
    <definedName name="ACOMPRIDEPOSTEATRANSF750CONTRA" localSheetId="7">#REF!</definedName>
    <definedName name="ACOMPRIDEPOSTEATRANSF750CONTRA">#REF!</definedName>
    <definedName name="ACOMSECDEEQUIPOAPANLUCESYTC" localSheetId="2">#REF!</definedName>
    <definedName name="ACOMSECDEEQUIPOAPANLUCESYTC" localSheetId="4">#REF!</definedName>
    <definedName name="ACOMSECDEEQUIPOAPANLUCESYTC" localSheetId="7">#REF!</definedName>
    <definedName name="ACOMSECDEEQUIPOAPANLUCESYTC">#REF!</definedName>
    <definedName name="ACOMSECDEPLANUEAEQUI800CONTRA" localSheetId="2">#REF!</definedName>
    <definedName name="ACOMSECDEPLANUEAEQUI800CONTRA" localSheetId="4">#REF!</definedName>
    <definedName name="ACOMSECDEPLANUEAEQUI800CONTRA" localSheetId="7">#REF!</definedName>
    <definedName name="ACOMSECDEPLANUEAEQUI800CONTRA">#REF!</definedName>
    <definedName name="ACOMSECDETRANSF750AREGBCONTRA" localSheetId="2">#REF!</definedName>
    <definedName name="ACOMSECDETRANSF750AREGBCONTRA" localSheetId="4">#REF!</definedName>
    <definedName name="ACOMSECDETRANSF750AREGBCONTRA" localSheetId="7">#REF!</definedName>
    <definedName name="ACOMSECDETRANSF750AREGBCONTRA">#REF!</definedName>
    <definedName name="ACOMSECTRANSFAEQUIPOCONTRA" localSheetId="2">#REF!</definedName>
    <definedName name="ACOMSECTRANSFAEQUIPOCONTRA" localSheetId="4">#REF!</definedName>
    <definedName name="ACOMSECTRANSFAEQUIPOCONTRA" localSheetId="7">#REF!</definedName>
    <definedName name="ACOMSECTRANSFAEQUIPOCONTRA">#REF!</definedName>
    <definedName name="acpresupuesto" localSheetId="2">[1]Presup.!#REF!</definedName>
    <definedName name="acpresupuesto" localSheetId="4">[1]Presup.!#REF!</definedName>
    <definedName name="acpresupuesto" localSheetId="7">[1]Presup.!#REF!</definedName>
    <definedName name="acpresupuesto">[1]Presup.!#REF!</definedName>
    <definedName name="ACR">[35]Materiales!$E$36</definedName>
    <definedName name="Act." localSheetId="2">#REF!</definedName>
    <definedName name="Act." localSheetId="3">#REF!</definedName>
    <definedName name="Act." localSheetId="4">#REF!</definedName>
    <definedName name="Act." localSheetId="5">#REF!</definedName>
    <definedName name="Act." localSheetId="6">#REF!</definedName>
    <definedName name="Act." localSheetId="7">#REF!</definedName>
    <definedName name="Act." localSheetId="0">#REF!</definedName>
    <definedName name="Act.">#REF!</definedName>
    <definedName name="ACUM" localSheetId="2">[32]A!#REF!</definedName>
    <definedName name="ACUM" localSheetId="3">[32]A!#REF!</definedName>
    <definedName name="ACUM" localSheetId="4">[32]A!#REF!</definedName>
    <definedName name="ACUM" localSheetId="5">[32]A!#REF!</definedName>
    <definedName name="ACUM" localSheetId="6">[32]A!#REF!</definedName>
    <definedName name="ACUM" localSheetId="7">[32]A!#REF!</definedName>
    <definedName name="ACUM">[32]A!#REF!</definedName>
    <definedName name="ADAMIOSIN" localSheetId="2">#REF!</definedName>
    <definedName name="ADAMIOSIN" localSheetId="3">#REF!</definedName>
    <definedName name="ADAMIOSIN" localSheetId="4">#REF!</definedName>
    <definedName name="ADAMIOSIN" localSheetId="5">#REF!</definedName>
    <definedName name="ADAMIOSIN" localSheetId="6">#REF!</definedName>
    <definedName name="ADAMIOSIN" localSheetId="7">#REF!</definedName>
    <definedName name="ADAMIOSIN" localSheetId="0">#REF!</definedName>
    <definedName name="ADAMIOSIN">#REF!</definedName>
    <definedName name="ADAPH1P">'[31]Pu-Sanit.'!$C$203</definedName>
    <definedName name="ADAPM12P">'[25]Pu-Sanit.'!$C$208</definedName>
    <definedName name="ADAPTCPVCH12" localSheetId="2">#REF!</definedName>
    <definedName name="ADAPTCPVCH12" localSheetId="3">#REF!</definedName>
    <definedName name="ADAPTCPVCH12" localSheetId="4">#REF!</definedName>
    <definedName name="ADAPTCPVCH12" localSheetId="5">#REF!</definedName>
    <definedName name="ADAPTCPVCH12" localSheetId="6">#REF!</definedName>
    <definedName name="ADAPTCPVCH12" localSheetId="7">#REF!</definedName>
    <definedName name="ADAPTCPVCH12" localSheetId="0">#REF!</definedName>
    <definedName name="ADAPTCPVCH12">#REF!</definedName>
    <definedName name="ADAPTCPVCH34" localSheetId="2">#REF!</definedName>
    <definedName name="ADAPTCPVCH34" localSheetId="4">#REF!</definedName>
    <definedName name="ADAPTCPVCH34" localSheetId="7">#REF!</definedName>
    <definedName name="ADAPTCPVCH34">#REF!</definedName>
    <definedName name="ADAPTCPVCM12" localSheetId="2">#REF!</definedName>
    <definedName name="ADAPTCPVCM12" localSheetId="4">#REF!</definedName>
    <definedName name="ADAPTCPVCM12" localSheetId="7">#REF!</definedName>
    <definedName name="ADAPTCPVCM12">#REF!</definedName>
    <definedName name="ADAPTCPVCM34" localSheetId="2">#REF!</definedName>
    <definedName name="ADAPTCPVCM34" localSheetId="4">#REF!</definedName>
    <definedName name="ADAPTCPVCM34" localSheetId="7">#REF!</definedName>
    <definedName name="ADAPTCPVCM34">#REF!</definedName>
    <definedName name="ADAPTPVCH1" localSheetId="2">#REF!</definedName>
    <definedName name="ADAPTPVCH1" localSheetId="4">#REF!</definedName>
    <definedName name="ADAPTPVCH1" localSheetId="7">#REF!</definedName>
    <definedName name="ADAPTPVCH1">#REF!</definedName>
    <definedName name="ADAPTPVCH112" localSheetId="2">#REF!</definedName>
    <definedName name="ADAPTPVCH112" localSheetId="4">#REF!</definedName>
    <definedName name="ADAPTPVCH112" localSheetId="7">#REF!</definedName>
    <definedName name="ADAPTPVCH112">#REF!</definedName>
    <definedName name="ADAPTPVCH12" localSheetId="2">#REF!</definedName>
    <definedName name="ADAPTPVCH12" localSheetId="4">#REF!</definedName>
    <definedName name="ADAPTPVCH12" localSheetId="7">#REF!</definedName>
    <definedName name="ADAPTPVCH12">#REF!</definedName>
    <definedName name="ADAPTPVCH2" localSheetId="2">#REF!</definedName>
    <definedName name="ADAPTPVCH2" localSheetId="4">#REF!</definedName>
    <definedName name="ADAPTPVCH2" localSheetId="7">#REF!</definedName>
    <definedName name="ADAPTPVCH2">#REF!</definedName>
    <definedName name="ADAPTPVCH3" localSheetId="2">#REF!</definedName>
    <definedName name="ADAPTPVCH3" localSheetId="4">#REF!</definedName>
    <definedName name="ADAPTPVCH3" localSheetId="7">#REF!</definedName>
    <definedName name="ADAPTPVCH3">#REF!</definedName>
    <definedName name="ADAPTPVCH34" localSheetId="2">#REF!</definedName>
    <definedName name="ADAPTPVCH34" localSheetId="4">#REF!</definedName>
    <definedName name="ADAPTPVCH34" localSheetId="7">#REF!</definedName>
    <definedName name="ADAPTPVCH34">#REF!</definedName>
    <definedName name="ADAPTPVCH4" localSheetId="2">#REF!</definedName>
    <definedName name="ADAPTPVCH4" localSheetId="4">#REF!</definedName>
    <definedName name="ADAPTPVCH4" localSheetId="7">#REF!</definedName>
    <definedName name="ADAPTPVCH4">#REF!</definedName>
    <definedName name="ADAPTPVCH6" localSheetId="2">#REF!</definedName>
    <definedName name="ADAPTPVCH6" localSheetId="4">#REF!</definedName>
    <definedName name="ADAPTPVCH6" localSheetId="7">#REF!</definedName>
    <definedName name="ADAPTPVCH6">#REF!</definedName>
    <definedName name="ADAPTPVCM1" localSheetId="2">#REF!</definedName>
    <definedName name="ADAPTPVCM1" localSheetId="4">#REF!</definedName>
    <definedName name="ADAPTPVCM1" localSheetId="7">#REF!</definedName>
    <definedName name="ADAPTPVCM1">#REF!</definedName>
    <definedName name="ADAPTPVCM112" localSheetId="2">#REF!</definedName>
    <definedName name="ADAPTPVCM112" localSheetId="4">#REF!</definedName>
    <definedName name="ADAPTPVCM112" localSheetId="7">#REF!</definedName>
    <definedName name="ADAPTPVCM112">#REF!</definedName>
    <definedName name="ADAPTPVCM12" localSheetId="2">#REF!</definedName>
    <definedName name="ADAPTPVCM12" localSheetId="4">#REF!</definedName>
    <definedName name="ADAPTPVCM12" localSheetId="7">#REF!</definedName>
    <definedName name="ADAPTPVCM12">#REF!</definedName>
    <definedName name="ADAPTPVCM2" localSheetId="2">#REF!</definedName>
    <definedName name="ADAPTPVCM2" localSheetId="4">#REF!</definedName>
    <definedName name="ADAPTPVCM2" localSheetId="7">#REF!</definedName>
    <definedName name="ADAPTPVCM2">#REF!</definedName>
    <definedName name="ADAPTPVCM3" localSheetId="2">#REF!</definedName>
    <definedName name="ADAPTPVCM3" localSheetId="4">#REF!</definedName>
    <definedName name="ADAPTPVCM3" localSheetId="7">#REF!</definedName>
    <definedName name="ADAPTPVCM3">#REF!</definedName>
    <definedName name="ADAPTPVCM34" localSheetId="2">#REF!</definedName>
    <definedName name="ADAPTPVCM34" localSheetId="4">#REF!</definedName>
    <definedName name="ADAPTPVCM34" localSheetId="7">#REF!</definedName>
    <definedName name="ADAPTPVCM34">#REF!</definedName>
    <definedName name="ADAPTPVCM4" localSheetId="2">#REF!</definedName>
    <definedName name="ADAPTPVCM4" localSheetId="4">#REF!</definedName>
    <definedName name="ADAPTPVCM4" localSheetId="7">#REF!</definedName>
    <definedName name="ADAPTPVCM4">#REF!</definedName>
    <definedName name="ADAPTPVCM6" localSheetId="2">#REF!</definedName>
    <definedName name="ADAPTPVCM6" localSheetId="4">#REF!</definedName>
    <definedName name="ADAPTPVCM6" localSheetId="7">#REF!</definedName>
    <definedName name="ADAPTPVCM6">#REF!</definedName>
    <definedName name="ADER" localSheetId="2">#REF!</definedName>
    <definedName name="ADER" localSheetId="4">#REF!</definedName>
    <definedName name="ADER" localSheetId="7">#REF!</definedName>
    <definedName name="ADER">#REF!</definedName>
    <definedName name="ADHERENCIA">[48]ANALISIS!$H$455</definedName>
    <definedName name="ADICIONAL">#N/A</definedName>
    <definedName name="Adicionales" localSheetId="2">#REF!</definedName>
    <definedName name="Adicionales" localSheetId="3">#REF!</definedName>
    <definedName name="Adicionales" localSheetId="4">#REF!</definedName>
    <definedName name="Adicionales" localSheetId="5">#REF!</definedName>
    <definedName name="Adicionales" localSheetId="6">#REF!</definedName>
    <definedName name="Adicionales" localSheetId="7">#REF!</definedName>
    <definedName name="Adicionales" localSheetId="0">#REF!</definedName>
    <definedName name="Adicionales">#REF!</definedName>
    <definedName name="adicionales1" localSheetId="2">[56]Cubicacion!#REF!</definedName>
    <definedName name="adicionales1" localSheetId="3">[57]Cubicacion!#REF!</definedName>
    <definedName name="adicionales1" localSheetId="4">[57]Cubicacion!#REF!</definedName>
    <definedName name="adicionales1" localSheetId="5">[57]Cubicacion!#REF!</definedName>
    <definedName name="adicionales1" localSheetId="6">[57]Cubicacion!#REF!</definedName>
    <definedName name="adicionales1" localSheetId="7">[57]Cubicacion!#REF!</definedName>
    <definedName name="adicionales1" localSheetId="0">[56]Cubicacion!#REF!</definedName>
    <definedName name="adicionales1">[56]Cubicacion!#REF!</definedName>
    <definedName name="ADITIVO" localSheetId="2">#REF!</definedName>
    <definedName name="ADITIVO" localSheetId="3">#REF!</definedName>
    <definedName name="ADITIVO" localSheetId="4">#REF!</definedName>
    <definedName name="ADITIVO" localSheetId="5">#REF!</definedName>
    <definedName name="ADITIVO" localSheetId="6">#REF!</definedName>
    <definedName name="ADITIVO" localSheetId="7">#REF!</definedName>
    <definedName name="ADITIVO" localSheetId="0">#REF!</definedName>
    <definedName name="ADITIVO">#REF!</definedName>
    <definedName name="adm">'[58]Resumen Precio Equipos'!$C$28</definedName>
    <definedName name="adm.a" localSheetId="2" hidden="1">'[36]ANALISIS STO DGO'!#REF!</definedName>
    <definedName name="adm.a" localSheetId="3" hidden="1">'[36]ANALISIS STO DGO'!#REF!</definedName>
    <definedName name="adm.a" localSheetId="4" hidden="1">'[36]ANALISIS STO DGO'!#REF!</definedName>
    <definedName name="adm.a" localSheetId="5" hidden="1">'[36]ANALISIS STO DGO'!#REF!</definedName>
    <definedName name="adm.a" localSheetId="6" hidden="1">'[36]ANALISIS STO DGO'!#REF!</definedName>
    <definedName name="adm.a" localSheetId="7" hidden="1">'[36]ANALISIS STO DGO'!#REF!</definedName>
    <definedName name="adm.a" localSheetId="0" hidden="1">'[36]ANALISIS STO DGO'!#REF!</definedName>
    <definedName name="adm.a" hidden="1">'[36]ANALISIS STO DGO'!#REF!</definedName>
    <definedName name="ADMBL" localSheetId="2" hidden="1">'[36]ANALISIS STO DGO'!#REF!</definedName>
    <definedName name="ADMBL" localSheetId="3" hidden="1">'[36]ANALISIS STO DGO'!#REF!</definedName>
    <definedName name="ADMBL" localSheetId="4" hidden="1">'[36]ANALISIS STO DGO'!#REF!</definedName>
    <definedName name="ADMBL" localSheetId="5" hidden="1">'[36]ANALISIS STO DGO'!#REF!</definedName>
    <definedName name="ADMBL" localSheetId="6" hidden="1">'[36]ANALISIS STO DGO'!#REF!</definedName>
    <definedName name="ADMBL" localSheetId="7" hidden="1">'[36]ANALISIS STO DGO'!#REF!</definedName>
    <definedName name="ADMBL" hidden="1">'[36]ANALISIS STO DGO'!#REF!</definedName>
    <definedName name="ADMINISTRATIVOS">#REF!</definedName>
    <definedName name="Adoquín_Mediterráneo_Gris">[50]Insumos!$B$156:$D$156</definedName>
    <definedName name="AG">[13]Precio!$F$21</definedName>
    <definedName name="Agregado" localSheetId="2">[59]Insumos!#REF!</definedName>
    <definedName name="Agregado" localSheetId="3">[59]Insumos!#REF!</definedName>
    <definedName name="Agregado" localSheetId="4">[59]Insumos!#REF!</definedName>
    <definedName name="Agregado" localSheetId="5">[59]Insumos!#REF!</definedName>
    <definedName name="Agregado" localSheetId="6">[59]Insumos!#REF!</definedName>
    <definedName name="Agregado" localSheetId="7">[59]Insumos!#REF!</definedName>
    <definedName name="Agregado">[59]Insumos!#REF!</definedName>
    <definedName name="Agregado_2">#N/A</definedName>
    <definedName name="Agregado_3">#N/A</definedName>
    <definedName name="Agregados">[60]Materiales!$B$4</definedName>
    <definedName name="Agregados_Hormigon">[61]Materiales!$B$5</definedName>
    <definedName name="agricola">'[46]Listado Equipos a utilizar'!#REF!</definedName>
    <definedName name="AGRMH">[33]Precio!$F$23</definedName>
    <definedName name="Agua" localSheetId="2">[59]Insumos!#REF!</definedName>
    <definedName name="Agua" localSheetId="3">[59]Insumos!#REF!</definedName>
    <definedName name="Agua" localSheetId="4">[59]Insumos!#REF!</definedName>
    <definedName name="Agua" localSheetId="5">[59]Insumos!#REF!</definedName>
    <definedName name="Agua" localSheetId="6">[59]Insumos!#REF!</definedName>
    <definedName name="Agua" localSheetId="7">[59]Insumos!#REF!</definedName>
    <definedName name="Agua" localSheetId="0">[59]Insumos!#REF!</definedName>
    <definedName name="Agua">[59]Insumos!#REF!</definedName>
    <definedName name="Agua.MA" localSheetId="2">#REF!</definedName>
    <definedName name="Agua.MA" localSheetId="3">#REF!</definedName>
    <definedName name="Agua.MA" localSheetId="4">#REF!</definedName>
    <definedName name="Agua.MA" localSheetId="5">#REF!</definedName>
    <definedName name="Agua.MA" localSheetId="6">#REF!</definedName>
    <definedName name="Agua.MA" localSheetId="7">#REF!</definedName>
    <definedName name="Agua.MA">#REF!</definedName>
    <definedName name="Agua.Potable.1erN">[62]Análisis!$F$1816</definedName>
    <definedName name="Agua.Potable.3er.4toy5toN">[62]Análisis!$F$1956</definedName>
    <definedName name="Agua_1">#N/A</definedName>
    <definedName name="Agua_2">#N/A</definedName>
    <definedName name="Agua_3">#N/A</definedName>
    <definedName name="AGUAGL">'[63]MATERIALES LISTADO'!$D$8</definedName>
    <definedName name="AGUARRAS" localSheetId="2">#REF!</definedName>
    <definedName name="AGUARRAS" localSheetId="3">#REF!</definedName>
    <definedName name="AGUARRAS" localSheetId="4">#REF!</definedName>
    <definedName name="AGUARRAS" localSheetId="5">#REF!</definedName>
    <definedName name="AGUARRAS" localSheetId="6">#REF!</definedName>
    <definedName name="AGUARRAS" localSheetId="7">#REF!</definedName>
    <definedName name="AGUARRAS" localSheetId="0">#REF!</definedName>
    <definedName name="AGUARRAS">#REF!</definedName>
    <definedName name="Aint." localSheetId="2">[25]Volumenes!#REF!</definedName>
    <definedName name="Aint." localSheetId="3">[25]Volumenes!#REF!</definedName>
    <definedName name="Aint." localSheetId="4">[25]Volumenes!#REF!</definedName>
    <definedName name="Aint." localSheetId="5">[25]Volumenes!#REF!</definedName>
    <definedName name="Aint." localSheetId="6">[25]Volumenes!#REF!</definedName>
    <definedName name="Aint." localSheetId="7">[25]Volumenes!#REF!</definedName>
    <definedName name="Aint." localSheetId="0">[25]Volumenes!#REF!</definedName>
    <definedName name="Aint.">[25]Volumenes!#REF!</definedName>
    <definedName name="AIRE.ACONDICIONADO" localSheetId="2">#REF!</definedName>
    <definedName name="AIRE.ACONDICIONADO" localSheetId="3">#REF!</definedName>
    <definedName name="AIRE.ACONDICIONADO" localSheetId="4">#REF!</definedName>
    <definedName name="AIRE.ACONDICIONADO" localSheetId="5">#REF!</definedName>
    <definedName name="AIRE.ACONDICIONADO" localSheetId="6">#REF!</definedName>
    <definedName name="AIRE.ACONDICIONADO" localSheetId="7">#REF!</definedName>
    <definedName name="AIRE.ACONDICIONADO">#REF!</definedName>
    <definedName name="aja">#REF!</definedName>
    <definedName name="AL" localSheetId="2">#REF!</definedName>
    <definedName name="AL" localSheetId="4">#REF!</definedName>
    <definedName name="AL" localSheetId="7">#REF!</definedName>
    <definedName name="AL">#REF!</definedName>
    <definedName name="AL0THW" localSheetId="2">'[25]PU-Elect.'!#REF!</definedName>
    <definedName name="AL0THW" localSheetId="4">'[25]PU-Elect.'!#REF!</definedName>
    <definedName name="AL0THW" localSheetId="7">'[25]PU-Elect.'!#REF!</definedName>
    <definedName name="AL0THW">'[25]PU-Elect.'!#REF!</definedName>
    <definedName name="AL10_" localSheetId="2">#REF!</definedName>
    <definedName name="AL10_" localSheetId="3">#REF!</definedName>
    <definedName name="AL10_" localSheetId="4">#REF!</definedName>
    <definedName name="AL10_" localSheetId="5">#REF!</definedName>
    <definedName name="AL10_" localSheetId="6">#REF!</definedName>
    <definedName name="AL10_" localSheetId="7">#REF!</definedName>
    <definedName name="AL10_" localSheetId="0">#REF!</definedName>
    <definedName name="AL10_">#REF!</definedName>
    <definedName name="AL10THW" localSheetId="3">'[5]PU-Elect.'!$D$39</definedName>
    <definedName name="AL10THW" localSheetId="4">'[5]PU-Elect.'!$D$39</definedName>
    <definedName name="AL10THW" localSheetId="5">'[5]PU-Elect.'!$D$39</definedName>
    <definedName name="AL10THW" localSheetId="6">'[5]PU-Elect.'!$D$39</definedName>
    <definedName name="AL10THW" localSheetId="7">'[5]PU-Elect.'!$D$39</definedName>
    <definedName name="AL10THW" localSheetId="0">'[5]PU-Elect.'!$D$39</definedName>
    <definedName name="AL10THW">'[6]PU-Elect.'!$D$39</definedName>
    <definedName name="AL12_" localSheetId="2">#REF!</definedName>
    <definedName name="AL12_" localSheetId="3">#REF!</definedName>
    <definedName name="AL12_" localSheetId="4">#REF!</definedName>
    <definedName name="AL12_" localSheetId="5">#REF!</definedName>
    <definedName name="AL12_" localSheetId="6">#REF!</definedName>
    <definedName name="AL12_" localSheetId="7">#REF!</definedName>
    <definedName name="AL12_" localSheetId="0">#REF!</definedName>
    <definedName name="AL12_">#REF!</definedName>
    <definedName name="AL14_" localSheetId="2">#REF!</definedName>
    <definedName name="AL14_" localSheetId="4">#REF!</definedName>
    <definedName name="AL14_" localSheetId="7">#REF!</definedName>
    <definedName name="AL14_">#REF!</definedName>
    <definedName name="AL14GALV" localSheetId="2">#REF!</definedName>
    <definedName name="AL14GALV" localSheetId="4">#REF!</definedName>
    <definedName name="AL14GALV" localSheetId="5">#REF!</definedName>
    <definedName name="AL14GALV" localSheetId="6">#REF!</definedName>
    <definedName name="AL14GALV" localSheetId="7">#REF!</definedName>
    <definedName name="AL14GALV">#REF!</definedName>
    <definedName name="AL18DUPLO" localSheetId="2">#REF!</definedName>
    <definedName name="AL18DUPLO" localSheetId="4">#REF!</definedName>
    <definedName name="AL18DUPLO" localSheetId="7">#REF!</definedName>
    <definedName name="AL18DUPLO">#REF!</definedName>
    <definedName name="AL18GALV" localSheetId="2">#REF!</definedName>
    <definedName name="AL18GALV" localSheetId="4">#REF!</definedName>
    <definedName name="AL18GALV" localSheetId="5">#REF!</definedName>
    <definedName name="AL18GALV" localSheetId="6">#REF!</definedName>
    <definedName name="AL18GALV" localSheetId="7">#REF!</definedName>
    <definedName name="AL18GALV">#REF!</definedName>
    <definedName name="AL1C" localSheetId="2">#REF!</definedName>
    <definedName name="AL1C" localSheetId="4">#REF!</definedName>
    <definedName name="AL1C" localSheetId="7">#REF!</definedName>
    <definedName name="AL1C">#REF!</definedName>
    <definedName name="AL2_" localSheetId="2">#REF!</definedName>
    <definedName name="AL2_" localSheetId="4">#REF!</definedName>
    <definedName name="AL2_" localSheetId="7">#REF!</definedName>
    <definedName name="AL2_">#REF!</definedName>
    <definedName name="AL2C" localSheetId="2">#REF!</definedName>
    <definedName name="AL2C" localSheetId="4">#REF!</definedName>
    <definedName name="AL2C" localSheetId="7">#REF!</definedName>
    <definedName name="AL2C">#REF!</definedName>
    <definedName name="AL3C" localSheetId="2">#REF!</definedName>
    <definedName name="AL3C" localSheetId="4">#REF!</definedName>
    <definedName name="AL3C" localSheetId="7">#REF!</definedName>
    <definedName name="AL3C">#REF!</definedName>
    <definedName name="AL4_" localSheetId="2">#REF!</definedName>
    <definedName name="AL4_" localSheetId="4">#REF!</definedName>
    <definedName name="AL4_" localSheetId="7">#REF!</definedName>
    <definedName name="AL4_">#REF!</definedName>
    <definedName name="AL4C" localSheetId="2">#REF!</definedName>
    <definedName name="AL4C" localSheetId="4">#REF!</definedName>
    <definedName name="AL4C" localSheetId="5">#REF!</definedName>
    <definedName name="AL4C" localSheetId="6">#REF!</definedName>
    <definedName name="AL4C" localSheetId="7">#REF!</definedName>
    <definedName name="AL4C">#REF!</definedName>
    <definedName name="AL6_" localSheetId="2">#REF!</definedName>
    <definedName name="AL6_" localSheetId="4">#REF!</definedName>
    <definedName name="AL6_" localSheetId="7">#REF!</definedName>
    <definedName name="AL6_">#REF!</definedName>
    <definedName name="AL8_" localSheetId="2">#REF!</definedName>
    <definedName name="AL8_" localSheetId="4">#REF!</definedName>
    <definedName name="AL8_" localSheetId="7">#REF!</definedName>
    <definedName name="AL8_">#REF!</definedName>
    <definedName name="ALAM" localSheetId="2">#REF!</definedName>
    <definedName name="ALAM" localSheetId="4">#REF!</definedName>
    <definedName name="ALAM" localSheetId="7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 localSheetId="2">#REF!</definedName>
    <definedName name="ALAMBRE" localSheetId="3">#REF!</definedName>
    <definedName name="ALAMBRE" localSheetId="4">#REF!</definedName>
    <definedName name="ALAMBRE" localSheetId="5">#REF!</definedName>
    <definedName name="ALAMBRE" localSheetId="6">#REF!</definedName>
    <definedName name="ALAMBRE" localSheetId="7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4" localSheetId="2">#REF!</definedName>
    <definedName name="alambre_4" localSheetId="3">#REF!</definedName>
    <definedName name="alambre_4" localSheetId="4">#REF!</definedName>
    <definedName name="alambre_4" localSheetId="5">#REF!</definedName>
    <definedName name="alambre_4" localSheetId="6">#REF!</definedName>
    <definedName name="alambre_4" localSheetId="7">#REF!</definedName>
    <definedName name="alambre_4" localSheetId="0">#REF!</definedName>
    <definedName name="alambre_4">#REF!</definedName>
    <definedName name="alambre_6" localSheetId="2">#REF!</definedName>
    <definedName name="alambre_6" localSheetId="4">#REF!</definedName>
    <definedName name="alambre_6" localSheetId="7">#REF!</definedName>
    <definedName name="alambre_6">#REF!</definedName>
    <definedName name="Alambre_galvanizago__18">'[51]LISTA DE PRECIO'!$C$7</definedName>
    <definedName name="Alambre_No._18">[50]Insumos!$B$20:$D$20</definedName>
    <definedName name="Alambre_No.18" localSheetId="2">[59]Insumos!#REF!</definedName>
    <definedName name="Alambre_No.18" localSheetId="3">[59]Insumos!#REF!</definedName>
    <definedName name="Alambre_No.18" localSheetId="4">[59]Insumos!#REF!</definedName>
    <definedName name="Alambre_No.18" localSheetId="5">[59]Insumos!#REF!</definedName>
    <definedName name="Alambre_No.18" localSheetId="6">[59]Insumos!#REF!</definedName>
    <definedName name="Alambre_No.18" localSheetId="7">[59]Insumos!#REF!</definedName>
    <definedName name="Alambre_No.18" localSheetId="0">[59]Insumos!#REF!</definedName>
    <definedName name="Alambre_No.18">[59]Insumos!#REF!</definedName>
    <definedName name="Alambre_No.18_2">#N/A</definedName>
    <definedName name="Alambre_No.18_3">#N/A</definedName>
    <definedName name="ALAMBRE1_0">[35]Materiales!$E$746</definedName>
    <definedName name="alambre18">[53]MATERIALES!$G$10</definedName>
    <definedName name="Alambre18.MA" localSheetId="2">#REF!</definedName>
    <definedName name="Alambre18.MA" localSheetId="3">#REF!</definedName>
    <definedName name="Alambre18.MA" localSheetId="4">#REF!</definedName>
    <definedName name="Alambre18.MA" localSheetId="5">#REF!</definedName>
    <definedName name="Alambre18.MA" localSheetId="6">#REF!</definedName>
    <definedName name="Alambre18.MA" localSheetId="7">#REF!</definedName>
    <definedName name="Alambre18.MA">#REF!</definedName>
    <definedName name="ALAMBRED" localSheetId="2">#REF!</definedName>
    <definedName name="ALAMBRED" localSheetId="3">#REF!</definedName>
    <definedName name="ALAMBRED" localSheetId="4">#REF!</definedName>
    <definedName name="ALAMBRED" localSheetId="5">#REF!</definedName>
    <definedName name="ALAMBRED" localSheetId="6">#REF!</definedName>
    <definedName name="ALAMBRED" localSheetId="7">#REF!</definedName>
    <definedName name="ALAMBRED" localSheetId="0">#REF!</definedName>
    <definedName name="ALAMBRED">#REF!</definedName>
    <definedName name="alambredulce">[54]I.HORMIGON!$G$12</definedName>
    <definedName name="ALAMBRENo12">[35]Materiales!$E$755</definedName>
    <definedName name="ALAMBREVARILLA">[35]Materiales!$E$661</definedName>
    <definedName name="ALAMBREVINIL12">[35]Materiales!$E$758</definedName>
    <definedName name="ALB" localSheetId="2">'[25]anal term'!#REF!</definedName>
    <definedName name="ALB" localSheetId="3">'[25]anal term'!#REF!</definedName>
    <definedName name="ALB" localSheetId="4">'[25]anal term'!#REF!</definedName>
    <definedName name="ALB" localSheetId="5">'[25]anal term'!#REF!</definedName>
    <definedName name="ALB" localSheetId="6">'[25]anal term'!#REF!</definedName>
    <definedName name="ALB" localSheetId="7">'[25]anal term'!#REF!</definedName>
    <definedName name="ALB">'[25]anal term'!#REF!</definedName>
    <definedName name="ALB_001" localSheetId="2">#REF!</definedName>
    <definedName name="ALB_001" localSheetId="3">#REF!</definedName>
    <definedName name="ALB_001" localSheetId="4">#REF!</definedName>
    <definedName name="ALB_001" localSheetId="5">#REF!</definedName>
    <definedName name="ALB_001" localSheetId="6">#REF!</definedName>
    <definedName name="ALB_001" localSheetId="7">#REF!</definedName>
    <definedName name="ALB_001">#REF!</definedName>
    <definedName name="ALB_003" localSheetId="2">#REF!</definedName>
    <definedName name="ALB_003" localSheetId="4">#REF!</definedName>
    <definedName name="ALB_003" localSheetId="7">#REF!</definedName>
    <definedName name="ALB_003">#REF!</definedName>
    <definedName name="ALB_007">'[45]A-civil'!$A$13:$G$13</definedName>
    <definedName name="ALB1RA" localSheetId="2">#REF!</definedName>
    <definedName name="ALB1RA" localSheetId="3">#REF!</definedName>
    <definedName name="ALB1RA" localSheetId="4">#REF!</definedName>
    <definedName name="ALB1RA" localSheetId="5">#REF!</definedName>
    <definedName name="ALB1RA" localSheetId="6">#REF!</definedName>
    <definedName name="ALB1RA" localSheetId="7">#REF!</definedName>
    <definedName name="ALB1RA">#REF!</definedName>
    <definedName name="ALB2DA" localSheetId="2">#REF!</definedName>
    <definedName name="ALB2DA" localSheetId="4">#REF!</definedName>
    <definedName name="ALB2DA" localSheetId="7">#REF!</definedName>
    <definedName name="ALB2DA">#REF!</definedName>
    <definedName name="ALBANIL" localSheetId="2">#REF!</definedName>
    <definedName name="ALBANIL" localSheetId="4">#REF!</definedName>
    <definedName name="ALBANIL" localSheetId="7">#REF!</definedName>
    <definedName name="ALBANIL">#REF!</definedName>
    <definedName name="ALBANIL2" localSheetId="2">#REF!</definedName>
    <definedName name="ALBANIL2" localSheetId="4">#REF!</definedName>
    <definedName name="ALBANIL2" localSheetId="7">#REF!</definedName>
    <definedName name="ALBANIL2">#REF!</definedName>
    <definedName name="ALBANIL3" localSheetId="2">#REF!</definedName>
    <definedName name="ALBANIL3" localSheetId="4">#REF!</definedName>
    <definedName name="ALBANIL3" localSheetId="7">#REF!</definedName>
    <definedName name="ALBANIL3">#REF!</definedName>
    <definedName name="Albañil_Dia">[60]MO!$C$14</definedName>
    <definedName name="ale" localSheetId="2">#REF!</definedName>
    <definedName name="ale" localSheetId="3">#REF!</definedName>
    <definedName name="ale" localSheetId="4">#REF!</definedName>
    <definedName name="ale" localSheetId="5">#REF!</definedName>
    <definedName name="ale" localSheetId="6">#REF!</definedName>
    <definedName name="ale" localSheetId="7">#REF!</definedName>
    <definedName name="ale" localSheetId="0">#REF!</definedName>
    <definedName name="ale">#REF!</definedName>
    <definedName name="ALH" localSheetId="2">#REF!</definedName>
    <definedName name="ALH" localSheetId="4">#REF!</definedName>
    <definedName name="ALH" localSheetId="7">#REF!</definedName>
    <definedName name="ALH">#REF!</definedName>
    <definedName name="Ali.Desde.Trans.Villas" localSheetId="2">#REF!</definedName>
    <definedName name="Ali.Desde.Trans.Villas" localSheetId="4">#REF!</definedName>
    <definedName name="Ali.Desde.Trans.Villas" localSheetId="7">#REF!</definedName>
    <definedName name="Ali.Desde.Trans.Villas">#REF!</definedName>
    <definedName name="aliba1" localSheetId="2">[25]Volumenes!#REF!</definedName>
    <definedName name="aliba1" localSheetId="4">[25]Volumenes!#REF!</definedName>
    <definedName name="aliba1" localSheetId="7">[25]Volumenes!#REF!</definedName>
    <definedName name="aliba1">[25]Volumenes!#REF!</definedName>
    <definedName name="aliba2" localSheetId="2">[25]Volumenes!#REF!</definedName>
    <definedName name="aliba2" localSheetId="4">[25]Volumenes!#REF!</definedName>
    <definedName name="aliba2" localSheetId="7">[25]Volumenes!#REF!</definedName>
    <definedName name="aliba2">[25]Volumenes!#REF!</definedName>
    <definedName name="aliba3" localSheetId="2">[25]Volumenes!#REF!</definedName>
    <definedName name="aliba3" localSheetId="4">[25]Volumenes!#REF!</definedName>
    <definedName name="aliba3" localSheetId="7">[25]Volumenes!#REF!</definedName>
    <definedName name="aliba3">[25]Volumenes!#REF!</definedName>
    <definedName name="aliger1" localSheetId="2">[25]Volumenes!#REF!</definedName>
    <definedName name="aliger1" localSheetId="4">[25]Volumenes!#REF!</definedName>
    <definedName name="aliger1" localSheetId="7">[25]Volumenes!#REF!</definedName>
    <definedName name="aliger1">[25]Volumenes!#REF!</definedName>
    <definedName name="aliger2" localSheetId="2">[25]Volumenes!#REF!</definedName>
    <definedName name="aliger2" localSheetId="4">[25]Volumenes!#REF!</definedName>
    <definedName name="aliger2" localSheetId="7">[25]Volumenes!#REF!</definedName>
    <definedName name="aliger2">[25]Volumenes!#REF!</definedName>
    <definedName name="aliger3" localSheetId="2">[25]Volumenes!#REF!</definedName>
    <definedName name="aliger3" localSheetId="4">[25]Volumenes!#REF!</definedName>
    <definedName name="aliger3" localSheetId="7">[25]Volumenes!#REF!</definedName>
    <definedName name="aliger3">[25]Volumenes!#REF!</definedName>
    <definedName name="Alim.a.Trnsf." localSheetId="2">#REF!</definedName>
    <definedName name="Alim.a.Trnsf." localSheetId="3">#REF!</definedName>
    <definedName name="Alim.a.Trnsf." localSheetId="4">#REF!</definedName>
    <definedName name="Alim.a.Trnsf." localSheetId="5">#REF!</definedName>
    <definedName name="Alim.a.Trnsf." localSheetId="6">#REF!</definedName>
    <definedName name="Alim.a.Trnsf." localSheetId="7">#REF!</definedName>
    <definedName name="Alim.a.Trnsf.">#REF!</definedName>
    <definedName name="Alq._Madera_Dintel____Incl._M_O">[50]Insumos!$B$122:$D$122</definedName>
    <definedName name="Alq._Madera_P_Antepecho____Incl._M_O" localSheetId="2">[21]Insumos!#REF!</definedName>
    <definedName name="Alq._Madera_P_Antepecho____Incl._M_O" localSheetId="3">[21]Insumos!#REF!</definedName>
    <definedName name="Alq._Madera_P_Antepecho____Incl._M_O" localSheetId="4">[21]Insumos!#REF!</definedName>
    <definedName name="Alq._Madera_P_Antepecho____Incl._M_O" localSheetId="5">[21]Insumos!#REF!</definedName>
    <definedName name="Alq._Madera_P_Antepecho____Incl._M_O" localSheetId="6">[21]Insumos!#REF!</definedName>
    <definedName name="Alq._Madera_P_Antepecho____Incl._M_O" localSheetId="7">[21]Insumos!#REF!</definedName>
    <definedName name="Alq._Madera_P_Antepecho____Incl._M_O" localSheetId="0">[21]Insumos!#REF!</definedName>
    <definedName name="Alq._Madera_P_Antepecho____Incl._M_O">[21]Insumos!#REF!</definedName>
    <definedName name="Alq._Madera_P_Col._____Incl._M_O" localSheetId="2">[21]Insumos!#REF!</definedName>
    <definedName name="Alq._Madera_P_Col._____Incl._M_O" localSheetId="3">[21]Insumos!#REF!</definedName>
    <definedName name="Alq._Madera_P_Col._____Incl._M_O" localSheetId="4">[21]Insumos!#REF!</definedName>
    <definedName name="Alq._Madera_P_Col._____Incl._M_O" localSheetId="5">[21]Insumos!#REF!</definedName>
    <definedName name="Alq._Madera_P_Col._____Incl._M_O" localSheetId="6">[21]Insumos!#REF!</definedName>
    <definedName name="Alq._Madera_P_Col._____Incl._M_O" localSheetId="7">[21]Insumos!#REF!</definedName>
    <definedName name="Alq._Madera_P_Col._____Incl._M_O">[21]Insumos!#REF!</definedName>
    <definedName name="Alq._Madera_P_Losa_____Incl._M_O">[50]Insumos!$B$124:$D$124</definedName>
    <definedName name="Alq._Madera_P_Rampa_____Incl._M_O">[50]Insumos!$B$127:$D$127</definedName>
    <definedName name="Alq._Madera_P_Viga_____Incl._M_O">[50]Insumos!$B$128:$D$128</definedName>
    <definedName name="Alq._Madera_P_Vigas_y_Columnas_Amarre____Incl._M_O">[50]Insumos!$B$129:$D$129</definedName>
    <definedName name="ALT" localSheetId="2">#REF!</definedName>
    <definedName name="ALT" localSheetId="3">#REF!</definedName>
    <definedName name="ALT" localSheetId="4">#REF!</definedName>
    <definedName name="ALT" localSheetId="5">#REF!</definedName>
    <definedName name="ALT" localSheetId="6">#REF!</definedName>
    <definedName name="ALT" localSheetId="7">#REF!</definedName>
    <definedName name="ALT">#REF!</definedName>
    <definedName name="ALTATEN" localSheetId="2">#REF!</definedName>
    <definedName name="ALTATEN" localSheetId="4">#REF!</definedName>
    <definedName name="ALTATEN" localSheetId="7">#REF!</definedName>
    <definedName name="ALTATEN">#REF!</definedName>
    <definedName name="ALTATENSION" localSheetId="2">#REF!</definedName>
    <definedName name="ALTATENSION" localSheetId="4">#REF!</definedName>
    <definedName name="ALTATENSION" localSheetId="5">#REF!</definedName>
    <definedName name="ALTATENSION" localSheetId="6">#REF!</definedName>
    <definedName name="ALTATENSION" localSheetId="7">#REF!</definedName>
    <definedName name="ALTATENSION">#REF!</definedName>
    <definedName name="altext3">[64]Volumenes!$S$2521</definedName>
    <definedName name="AMARREVARILLA20">[35]M.O.!$C$110</definedName>
    <definedName name="AMARREVARILLA40">[35]M.O.!$C$111</definedName>
    <definedName name="AMARREVARILLA60" localSheetId="2">#REF!</definedName>
    <definedName name="AMARREVARILLA60" localSheetId="3">#REF!</definedName>
    <definedName name="AMARREVARILLA60" localSheetId="4">#REF!</definedName>
    <definedName name="AMARREVARILLA60" localSheetId="5">#REF!</definedName>
    <definedName name="AMARREVARILLA60" localSheetId="6">#REF!</definedName>
    <definedName name="AMARREVARILLA60" localSheetId="7">#REF!</definedName>
    <definedName name="AMARREVARILLA60" localSheetId="0">#REF!</definedName>
    <definedName name="AMARREVARILLA60">#REF!</definedName>
    <definedName name="AMARREVARILLA80">[35]M.O.!$C$113</definedName>
    <definedName name="ana_abrasadera_1.5pulg" localSheetId="2">#REF!</definedName>
    <definedName name="ana_abrasadera_1.5pulg" localSheetId="3">#REF!</definedName>
    <definedName name="ana_abrasadera_1.5pulg" localSheetId="4">#REF!</definedName>
    <definedName name="ana_abrasadera_1.5pulg" localSheetId="5">#REF!</definedName>
    <definedName name="ana_abrasadera_1.5pulg" localSheetId="6">#REF!</definedName>
    <definedName name="ana_abrasadera_1.5pulg" localSheetId="7">#REF!</definedName>
    <definedName name="ana_abrasadera_1.5pulg" localSheetId="0">#REF!</definedName>
    <definedName name="ana_abrasadera_1.5pulg">#REF!</definedName>
    <definedName name="ana_abrasadera_1pulg" localSheetId="2">#REF!</definedName>
    <definedName name="ana_abrasadera_1pulg" localSheetId="4">#REF!</definedName>
    <definedName name="ana_abrasadera_1pulg" localSheetId="7">#REF!</definedName>
    <definedName name="ana_abrasadera_1pulg">#REF!</definedName>
    <definedName name="ana_abrasadera_2pulg" localSheetId="2">#REF!</definedName>
    <definedName name="ana_abrasadera_2pulg" localSheetId="4">#REF!</definedName>
    <definedName name="ana_abrasadera_2pulg" localSheetId="7">#REF!</definedName>
    <definedName name="ana_abrasadera_2pulg">#REF!</definedName>
    <definedName name="ana_abrasadera_3pulg" localSheetId="2">#REF!</definedName>
    <definedName name="ana_abrasadera_3pulg" localSheetId="4">#REF!</definedName>
    <definedName name="ana_abrasadera_3pulg" localSheetId="7">#REF!</definedName>
    <definedName name="ana_abrasadera_3pulg">#REF!</definedName>
    <definedName name="ana_abrasadera_4pulg" localSheetId="2">#REF!</definedName>
    <definedName name="ana_abrasadera_4pulg" localSheetId="4">#REF!</definedName>
    <definedName name="ana_abrasadera_4pulg" localSheetId="7">#REF!</definedName>
    <definedName name="ana_abrasadera_4pulg">#REF!</definedName>
    <definedName name="ana_adap_hn_2pulg">[42]ANA!$F$1146</definedName>
    <definedName name="ana_adap_hn_4pulg">[42]ANA!$F$1139</definedName>
    <definedName name="ana_adap_pp_0.5pulg">[42]ANA!$F$234</definedName>
    <definedName name="ana_adap_pp_0.75pulg">[42]ANA!$F$227</definedName>
    <definedName name="ana_adap_pvc_1.5pulg">[42]ANA!$F$1700</definedName>
    <definedName name="ana_adap_pvc_2pulg">[42]ANA!$F$1693</definedName>
    <definedName name="ana_adap_pvc_3pulg">[42]ANA!$F$1686</definedName>
    <definedName name="ana_arrancador_velocidad_variable">[42]ANA!$F$405</definedName>
    <definedName name="ana_aspersor_tipo_1">[42]ANA!$F$1504</definedName>
    <definedName name="ana_aspersor_tipo_2">[42]ANA!$F$1510</definedName>
    <definedName name="ana_aspersor_tipo_3">[42]ANA!$F$1516</definedName>
    <definedName name="ana_bajante_descarga_3pulg">[42]ANA!$F$885</definedName>
    <definedName name="ana_bajante_descarga_4pulg">[42]ANA!$F$872</definedName>
    <definedName name="ana_bajante_pluvial_3pulg">[65]ANA!$F$536</definedName>
    <definedName name="ana_bajante_pluvial_4pulg">[42]ANA!$F$896</definedName>
    <definedName name="ana_bañera">[42]ANA!$F$510</definedName>
    <definedName name="ana_bidet">[42]ANA!$F$491</definedName>
    <definedName name="ana_blocks_6pulg" localSheetId="2">#REF!</definedName>
    <definedName name="ana_blocks_6pulg" localSheetId="3">#REF!</definedName>
    <definedName name="ana_blocks_6pulg" localSheetId="4">#REF!</definedName>
    <definedName name="ana_blocks_6pulg" localSheetId="5">#REF!</definedName>
    <definedName name="ana_blocks_6pulg" localSheetId="6">#REF!</definedName>
    <definedName name="ana_blocks_6pulg" localSheetId="7">#REF!</definedName>
    <definedName name="ana_blocks_6pulg" localSheetId="0">#REF!</definedName>
    <definedName name="ana_blocks_6pulg">#REF!</definedName>
    <definedName name="ana_blocks_8pulg" localSheetId="2">#REF!</definedName>
    <definedName name="ana_blocks_8pulg" localSheetId="4">#REF!</definedName>
    <definedName name="ana_blocks_8pulg" localSheetId="7">#REF!</definedName>
    <definedName name="ana_blocks_8pulg">#REF!</definedName>
    <definedName name="ana_bomba_drenaje_sotano">[42]ANA!$F$1000</definedName>
    <definedName name="ana_bomba_fosa_ascensor">[42]ANA!$F$1011</definedName>
    <definedName name="ana_bomba_incendio">[42]ANA!$F$1272</definedName>
    <definedName name="ana_bomba_jokey">[42]ANA!$F$1278</definedName>
    <definedName name="ana_bombas_presion_constante">[42]ANA!$F$393</definedName>
    <definedName name="ana_caja_inspeccion">[65]ANA!$F$907</definedName>
    <definedName name="ana_calentador_electrico">[42]ANA!$F$556</definedName>
    <definedName name="ana_camara_desarenadora">[42]ANA!$F$988</definedName>
    <definedName name="ana_check_hor_2pulg" localSheetId="2">#REF!</definedName>
    <definedName name="ana_check_hor_2pulg" localSheetId="3">#REF!</definedName>
    <definedName name="ana_check_hor_2pulg" localSheetId="4">#REF!</definedName>
    <definedName name="ana_check_hor_2pulg" localSheetId="5">#REF!</definedName>
    <definedName name="ana_check_hor_2pulg" localSheetId="6">#REF!</definedName>
    <definedName name="ana_check_hor_2pulg" localSheetId="7">#REF!</definedName>
    <definedName name="ana_check_hor_2pulg" localSheetId="0">#REF!</definedName>
    <definedName name="ana_check_hor_2pulg">#REF!</definedName>
    <definedName name="ana_check_ver_3pulg" localSheetId="2">#REF!</definedName>
    <definedName name="ana_check_ver_3pulg" localSheetId="4">#REF!</definedName>
    <definedName name="ana_check_ver_3pulg" localSheetId="7">#REF!</definedName>
    <definedName name="ana_check_ver_3pulg">#REF!</definedName>
    <definedName name="ana_clorinador_para_agua_potable">[42]ANA!$F$381</definedName>
    <definedName name="ana_codo_cpvc_0.5pulg" localSheetId="2">#REF!</definedName>
    <definedName name="ana_codo_cpvc_0.5pulg" localSheetId="3">#REF!</definedName>
    <definedName name="ana_codo_cpvc_0.5pulg" localSheetId="4">#REF!</definedName>
    <definedName name="ana_codo_cpvc_0.5pulg" localSheetId="5">#REF!</definedName>
    <definedName name="ana_codo_cpvc_0.5pulg" localSheetId="6">#REF!</definedName>
    <definedName name="ana_codo_cpvc_0.5pulg" localSheetId="7">#REF!</definedName>
    <definedName name="ana_codo_cpvc_0.5pulg" localSheetId="0">#REF!</definedName>
    <definedName name="ana_codo_cpvc_0.5pulg">#REF!</definedName>
    <definedName name="ana_codo_cpvc_0.75pulg" localSheetId="2">#REF!</definedName>
    <definedName name="ana_codo_cpvc_0.75pulg" localSheetId="4">#REF!</definedName>
    <definedName name="ana_codo_cpvc_0.75pulg" localSheetId="7">#REF!</definedName>
    <definedName name="ana_codo_cpvc_0.75pulg">#REF!</definedName>
    <definedName name="ana_codo_hg_2hg" localSheetId="2">#REF!</definedName>
    <definedName name="ana_codo_hg_2hg" localSheetId="4">#REF!</definedName>
    <definedName name="ana_codo_hg_2hg" localSheetId="7">#REF!</definedName>
    <definedName name="ana_codo_hg_2hg">#REF!</definedName>
    <definedName name="ana_codo_hg_3hg" localSheetId="2">#REF!</definedName>
    <definedName name="ana_codo_hg_3hg" localSheetId="4">#REF!</definedName>
    <definedName name="ana_codo_hg_3hg" localSheetId="7">#REF!</definedName>
    <definedName name="ana_codo_hg_3hg">#REF!</definedName>
    <definedName name="ana_codo_hn_0.75pulgx90">[42]ANA!$F$1132</definedName>
    <definedName name="ana_codo_hn_1.5pulgx90">[42]ANA!$F$1125</definedName>
    <definedName name="ana_codo_hn_2pulgx90">[42]ANA!$F$1118</definedName>
    <definedName name="ana_codo_hn_4pulgx90">[42]ANA!$F$1111</definedName>
    <definedName name="ana_codo_pe_0.5pulgx90">[42]ANA!$F$1433</definedName>
    <definedName name="ana_codo_pe_0.75pulgx45">[42]ANA!$F$1451</definedName>
    <definedName name="ana_codo_pe_0.75pulgx90">[42]ANA!$F$1427</definedName>
    <definedName name="ana_codo_pe_1.5pulgx45">[42]ANA!$F$1439</definedName>
    <definedName name="ana_codo_pe_1.5pulgx90">[42]ANA!$F$1421</definedName>
    <definedName name="ana_codo_pe_1pulgx45">[42]ANA!$F$1445</definedName>
    <definedName name="ana_codo_pe_2pulgx90">[42]ANA!$F$1415</definedName>
    <definedName name="ana_codo_pp_0.5pulgx90">[42]ANA!$F$173</definedName>
    <definedName name="ana_codo_pp_0.75pulgx90">[42]ANA!$F$166</definedName>
    <definedName name="ana_codo_pp_1.5pulgx90">[42]ANA!$F$152</definedName>
    <definedName name="ana_codo_pp_1pulgx90">[42]ANA!$F$159</definedName>
    <definedName name="ana_codo_pp_4pulgx90">[42]ANA!$F$145</definedName>
    <definedName name="ana_codo_pvc_drenaje_2pulgx45">[65]ANA!$F$324</definedName>
    <definedName name="ana_codo_pvc_drenaje_2pulgx90">[42]ANA!$F$732</definedName>
    <definedName name="ana_codo_pvc_drenaje_3pulgx45">[65]ANA!$F$331</definedName>
    <definedName name="ana_codo_pvc_drenaje_3pulgx90">[42]ANA!$F$725</definedName>
    <definedName name="ana_codo_pvc_drenaje_4pulgx45">[65]ANA!$F$338</definedName>
    <definedName name="ana_codo_pvc_drenaje_4pulgx90">[42]ANA!$F$718</definedName>
    <definedName name="ana_codo_pvc_drenaje_6pulgx45">[42]ANA!$F$739</definedName>
    <definedName name="ana_codo_pvc_drenaje_6pulgx90">[42]ANA!$F$711</definedName>
    <definedName name="ana_codo_pvc_presion_0.5pulg" localSheetId="2">#REF!</definedName>
    <definedName name="ana_codo_pvc_presion_0.5pulg" localSheetId="3">#REF!</definedName>
    <definedName name="ana_codo_pvc_presion_0.5pulg" localSheetId="4">#REF!</definedName>
    <definedName name="ana_codo_pvc_presion_0.5pulg" localSheetId="5">#REF!</definedName>
    <definedName name="ana_codo_pvc_presion_0.5pulg" localSheetId="6">#REF!</definedName>
    <definedName name="ana_codo_pvc_presion_0.5pulg" localSheetId="7">#REF!</definedName>
    <definedName name="ana_codo_pvc_presion_0.5pulg" localSheetId="0">#REF!</definedName>
    <definedName name="ana_codo_pvc_presion_0.5pulg">#REF!</definedName>
    <definedName name="ana_codo_pvc_presion_0.75pulg" localSheetId="2">#REF!</definedName>
    <definedName name="ana_codo_pvc_presion_0.75pulg" localSheetId="4">#REF!</definedName>
    <definedName name="ana_codo_pvc_presion_0.75pulg" localSheetId="7">#REF!</definedName>
    <definedName name="ana_codo_pvc_presion_0.75pulg">#REF!</definedName>
    <definedName name="ana_codo_pvc_presion_1.5pulg">[65]ANA!$F$275</definedName>
    <definedName name="ana_codo_pvc_presion_1.5pulgx90">[42]ANA!$F$1636</definedName>
    <definedName name="ana_codo_pvc_presion_1pulg" localSheetId="2">#REF!</definedName>
    <definedName name="ana_codo_pvc_presion_1pulg" localSheetId="3">#REF!</definedName>
    <definedName name="ana_codo_pvc_presion_1pulg" localSheetId="4">#REF!</definedName>
    <definedName name="ana_codo_pvc_presion_1pulg" localSheetId="5">#REF!</definedName>
    <definedName name="ana_codo_pvc_presion_1pulg" localSheetId="6">#REF!</definedName>
    <definedName name="ana_codo_pvc_presion_1pulg" localSheetId="7">#REF!</definedName>
    <definedName name="ana_codo_pvc_presion_1pulg" localSheetId="0">#REF!</definedName>
    <definedName name="ana_codo_pvc_presion_1pulg">#REF!</definedName>
    <definedName name="ana_codo_pvc_presion_2pulg" localSheetId="2">#REF!</definedName>
    <definedName name="ana_codo_pvc_presion_2pulg" localSheetId="4">#REF!</definedName>
    <definedName name="ana_codo_pvc_presion_2pulg" localSheetId="7">#REF!</definedName>
    <definedName name="ana_codo_pvc_presion_2pulg">#REF!</definedName>
    <definedName name="ana_codo_pvc_presion_2pulgx90">[42]ANA!$F$1629</definedName>
    <definedName name="ana_codo_pvc_presion_3pulg" localSheetId="2">#REF!</definedName>
    <definedName name="ana_codo_pvc_presion_3pulg" localSheetId="3">#REF!</definedName>
    <definedName name="ana_codo_pvc_presion_3pulg" localSheetId="4">#REF!</definedName>
    <definedName name="ana_codo_pvc_presion_3pulg" localSheetId="5">#REF!</definedName>
    <definedName name="ana_codo_pvc_presion_3pulg" localSheetId="6">#REF!</definedName>
    <definedName name="ana_codo_pvc_presion_3pulg" localSheetId="7">#REF!</definedName>
    <definedName name="ana_codo_pvc_presion_3pulg" localSheetId="0">#REF!</definedName>
    <definedName name="ana_codo_pvc_presion_3pulg">#REF!</definedName>
    <definedName name="ana_codo_pvc_presion_3pulgx90">[42]ANA!$F$1622</definedName>
    <definedName name="ana_columna" localSheetId="2">#REF!</definedName>
    <definedName name="ana_columna" localSheetId="3">#REF!</definedName>
    <definedName name="ana_columna" localSheetId="4">#REF!</definedName>
    <definedName name="ana_columna" localSheetId="5">#REF!</definedName>
    <definedName name="ana_columna" localSheetId="6">#REF!</definedName>
    <definedName name="ana_columna" localSheetId="7">#REF!</definedName>
    <definedName name="ana_columna" localSheetId="0">#REF!</definedName>
    <definedName name="ana_columna">#REF!</definedName>
    <definedName name="ana_columna_1.5pulg" localSheetId="2">#REF!</definedName>
    <definedName name="ana_columna_1.5pulg" localSheetId="4">#REF!</definedName>
    <definedName name="ana_columna_1.5pulg" localSheetId="7">#REF!</definedName>
    <definedName name="ana_columna_1.5pulg">#REF!</definedName>
    <definedName name="ana_columna_1pulg" localSheetId="2">#REF!</definedName>
    <definedName name="ana_columna_1pulg" localSheetId="4">#REF!</definedName>
    <definedName name="ana_columna_1pulg" localSheetId="7">#REF!</definedName>
    <definedName name="ana_columna_1pulg">#REF!</definedName>
    <definedName name="ana_columna_agua_1.5pulg">[42]ANA!$F$295</definedName>
    <definedName name="ana_columna_agua_1pulg">[42]ANA!$F$307</definedName>
    <definedName name="ana_columna_agua_3pulg">[42]ANA!$F$283</definedName>
    <definedName name="ana_columna_descaga_3pulg" localSheetId="2">#REF!</definedName>
    <definedName name="ana_columna_descaga_3pulg" localSheetId="3">#REF!</definedName>
    <definedName name="ana_columna_descaga_3pulg" localSheetId="4">#REF!</definedName>
    <definedName name="ana_columna_descaga_3pulg" localSheetId="5">#REF!</definedName>
    <definedName name="ana_columna_descaga_3pulg" localSheetId="6">#REF!</definedName>
    <definedName name="ana_columna_descaga_3pulg" localSheetId="7">#REF!</definedName>
    <definedName name="ana_columna_descaga_3pulg" localSheetId="0">#REF!</definedName>
    <definedName name="ana_columna_descaga_3pulg">#REF!</definedName>
    <definedName name="ana_columna_descaga_4pulg" localSheetId="2">#REF!</definedName>
    <definedName name="ana_columna_descaga_4pulg" localSheetId="4">#REF!</definedName>
    <definedName name="ana_columna_descaga_4pulg" localSheetId="7">#REF!</definedName>
    <definedName name="ana_columna_descaga_4pulg">#REF!</definedName>
    <definedName name="ana_columna_proteccion_incendio_1.5pulg">[42]ANA!$F$1212</definedName>
    <definedName name="ana_columna_proteccion_incendio_2pulg">[42]ANA!$F$1198</definedName>
    <definedName name="ana_columna_proteccion_incendio_3pulg">[42]ANA!$F$1183</definedName>
    <definedName name="ana_columna_proteccion_incendio_4pulg">[42]ANA!$F$1168</definedName>
    <definedName name="ana_columna_ventilacion_2pulg">[65]ANA!$F$514</definedName>
    <definedName name="ana_columna_ventilacion_3pulg">[65]ANA!$F$526</definedName>
    <definedName name="ana_columna_ventilacion_4pulg">[42]ANA!$F$908</definedName>
    <definedName name="ana_cotrtina_baño">[42]ANA!$F$542</definedName>
    <definedName name="ana_couplig_pvc_1.5pulg">[42]ANA!$F$1728</definedName>
    <definedName name="ana_couplig_pvc_2pulg">[42]ANA!$F$1721</definedName>
    <definedName name="ana_couplig_pvc_3pulg">[42]ANA!$F$1714</definedName>
    <definedName name="ana_couplig_pvc_4pulg">[42]ANA!$F$1707</definedName>
    <definedName name="ana_coupling_cpvc_1.5pulg">[65]ANA!$F$451</definedName>
    <definedName name="ana_coupling_pp_0.75pulg">[42]ANA!$F$220</definedName>
    <definedName name="ana_coupling_pvc_drenaje_3pulg">[42]ANA!$F$803</definedName>
    <definedName name="ana_coupling_pvc_drenaje_4pulg">[42]ANA!$F$795</definedName>
    <definedName name="ana_desague_piso" localSheetId="2">#REF!</definedName>
    <definedName name="ana_desague_piso" localSheetId="3">#REF!</definedName>
    <definedName name="ana_desague_piso" localSheetId="4">#REF!</definedName>
    <definedName name="ana_desague_piso" localSheetId="5">#REF!</definedName>
    <definedName name="ana_desague_piso" localSheetId="6">#REF!</definedName>
    <definedName name="ana_desague_piso" localSheetId="7">#REF!</definedName>
    <definedName name="ana_desague_piso" localSheetId="0">#REF!</definedName>
    <definedName name="ana_desague_piso">#REF!</definedName>
    <definedName name="ana_drenaje_piso_2pulg">[42]ANA!$F$843</definedName>
    <definedName name="ana_electrovalvula_1.5pulg">[42]ANA!$F$1536</definedName>
    <definedName name="ana_electrovalvula_2pulg">[42]ANA!$F$1529</definedName>
    <definedName name="ana_filtrante">[42]ANA!$F$953</definedName>
    <definedName name="ana_filtro_150psi_60x60pulg">[42]ANA!$F$375</definedName>
    <definedName name="ana_fino_fondo" localSheetId="2">#REF!</definedName>
    <definedName name="ana_fino_fondo" localSheetId="3">#REF!</definedName>
    <definedName name="ana_fino_fondo" localSheetId="4">#REF!</definedName>
    <definedName name="ana_fino_fondo" localSheetId="5">#REF!</definedName>
    <definedName name="ana_fino_fondo" localSheetId="6">#REF!</definedName>
    <definedName name="ana_fino_fondo" localSheetId="7">#REF!</definedName>
    <definedName name="ana_fino_fondo" localSheetId="0">#REF!</definedName>
    <definedName name="ana_fino_fondo">#REF!</definedName>
    <definedName name="ana_flotas_agua_potable">[42]ANA!$F$462</definedName>
    <definedName name="ana_fregadero">[42]ANA!$F$528</definedName>
    <definedName name="ana_gabinete_proteccion_incendio">[42]ANA!$F$1230</definedName>
    <definedName name="ana_hidrante">[42]ANA!$F$1245</definedName>
    <definedName name="ana_imbornal">[42]ANA!$F$971</definedName>
    <definedName name="ana_inodoro">[42]ANA!$F$477</definedName>
    <definedName name="ana_jacuzzi" localSheetId="2">#REF!</definedName>
    <definedName name="ana_jacuzzi" localSheetId="3">#REF!</definedName>
    <definedName name="ana_jacuzzi" localSheetId="4">#REF!</definedName>
    <definedName name="ana_jacuzzi" localSheetId="5">#REF!</definedName>
    <definedName name="ana_jacuzzi" localSheetId="6">#REF!</definedName>
    <definedName name="ana_jacuzzi" localSheetId="7">#REF!</definedName>
    <definedName name="ana_jacuzzi" localSheetId="0">#REF!</definedName>
    <definedName name="ana_jacuzzi">#REF!</definedName>
    <definedName name="ana_juego_accesorios">[42]ANA!$F$535</definedName>
    <definedName name="ana_lavamanos">[42]ANA!$F$503</definedName>
    <definedName name="ana_llave_chorro">[42]ANA!$F$549</definedName>
    <definedName name="ana_losa_fondo" localSheetId="2">#REF!</definedName>
    <definedName name="ana_losa_fondo" localSheetId="3">#REF!</definedName>
    <definedName name="ana_losa_fondo" localSheetId="4">#REF!</definedName>
    <definedName name="ana_losa_fondo" localSheetId="5">#REF!</definedName>
    <definedName name="ana_losa_fondo" localSheetId="6">#REF!</definedName>
    <definedName name="ana_losa_fondo" localSheetId="7">#REF!</definedName>
    <definedName name="ana_losa_fondo" localSheetId="0">#REF!</definedName>
    <definedName name="ana_losa_fondo">#REF!</definedName>
    <definedName name="ana_losa_techo" localSheetId="2">#REF!</definedName>
    <definedName name="ana_losa_techo" localSheetId="4">#REF!</definedName>
    <definedName name="ana_losa_techo" localSheetId="7">#REF!</definedName>
    <definedName name="ana_losa_techo">#REF!</definedName>
    <definedName name="ana_manifor_bomba_jokey">[42]ANA!$F$1321</definedName>
    <definedName name="ana_manifor_descarga_bomba_jokey">[42]ANA!$F$1333</definedName>
    <definedName name="ana_maniford_descarga_agua_potable">[42]ANA!$F$435</definedName>
    <definedName name="ana_maniford_incendio">[42]ANA!$F$1290</definedName>
    <definedName name="ana_maniford_succion_agua_potable">[42]ANA!$F$417</definedName>
    <definedName name="ana_niple_hn_1.5pulg">[42]ANA!$F$1153</definedName>
    <definedName name="ana_panel_contro_riego">[42]ANA!$F$1522</definedName>
    <definedName name="ana_panel_control_velocidad_variable">[42]ANA!$F$399</definedName>
    <definedName name="ana_pañete" localSheetId="2">#REF!</definedName>
    <definedName name="ana_pañete" localSheetId="3">#REF!</definedName>
    <definedName name="ana_pañete" localSheetId="4">#REF!</definedName>
    <definedName name="ana_pañete" localSheetId="5">#REF!</definedName>
    <definedName name="ana_pañete" localSheetId="6">#REF!</definedName>
    <definedName name="ana_pañete" localSheetId="7">#REF!</definedName>
    <definedName name="ana_pañete" localSheetId="0">#REF!</definedName>
    <definedName name="ana_pañete">#REF!</definedName>
    <definedName name="ana_plato_ducha">[42]ANA!$F$517</definedName>
    <definedName name="ana_red_cpvc_0.75x0.5pulg" localSheetId="2">#REF!</definedName>
    <definedName name="ana_red_cpvc_0.75x0.5pulg" localSheetId="3">#REF!</definedName>
    <definedName name="ana_red_cpvc_0.75x0.5pulg" localSheetId="4">#REF!</definedName>
    <definedName name="ana_red_cpvc_0.75x0.5pulg" localSheetId="5">#REF!</definedName>
    <definedName name="ana_red_cpvc_0.75x0.5pulg" localSheetId="6">#REF!</definedName>
    <definedName name="ana_red_cpvc_0.75x0.5pulg" localSheetId="7">#REF!</definedName>
    <definedName name="ana_red_cpvc_0.75x0.5pulg" localSheetId="0">#REF!</definedName>
    <definedName name="ana_red_cpvc_0.75x0.5pulg">#REF!</definedName>
    <definedName name="ana_red_hg_3x2" localSheetId="2">#REF!</definedName>
    <definedName name="ana_red_hg_3x2" localSheetId="4">#REF!</definedName>
    <definedName name="ana_red_hg_3x2" localSheetId="7">#REF!</definedName>
    <definedName name="ana_red_hg_3x2">#REF!</definedName>
    <definedName name="ana_red_pe_0.75x0.5pulg">[42]ANA!$F$1487</definedName>
    <definedName name="ana_red_pe_1.5x0.5pulg">[42]ANA!$F$1469</definedName>
    <definedName name="ana_red_pe_1.5x1pulg">[42]ANA!$F$1463</definedName>
    <definedName name="ana_red_pe_1x0.5pulg">[42]ANA!$F$1481</definedName>
    <definedName name="ana_red_pe_1x0.75pulg">[42]ANA!$F$1475</definedName>
    <definedName name="ana_red_pe_2x1.5pulg">[42]ANA!$F$1457</definedName>
    <definedName name="ana_red_pp_0.75x0.375pulg">[42]ANA!$F$213</definedName>
    <definedName name="ana_red_pp_0.75x0.5pulg">[42]ANA!$F$205</definedName>
    <definedName name="ana_red_pp_1.5x0.75pulg">[42]ANA!$F$189</definedName>
    <definedName name="ana_red_pp_1.5x1pulg">[42]ANA!$F$181</definedName>
    <definedName name="ana_red_pp_1x0.75pulg">[42]ANA!$F$197</definedName>
    <definedName name="ana_red_pvc_3x2pulg">[65]ANA!$F$429</definedName>
    <definedName name="ana_red_pvc_4x2pulg" localSheetId="2">#REF!</definedName>
    <definedName name="ana_red_pvc_4x2pulg" localSheetId="3">#REF!</definedName>
    <definedName name="ana_red_pvc_4x2pulg" localSheetId="4">#REF!</definedName>
    <definedName name="ana_red_pvc_4x2pulg" localSheetId="5">#REF!</definedName>
    <definedName name="ana_red_pvc_4x2pulg" localSheetId="6">#REF!</definedName>
    <definedName name="ana_red_pvc_4x2pulg" localSheetId="7">#REF!</definedName>
    <definedName name="ana_red_pvc_4x2pulg" localSheetId="0">#REF!</definedName>
    <definedName name="ana_red_pvc_4x2pulg">#REF!</definedName>
    <definedName name="ana_red_pvc_4x3pulg">[65]ANA!$F$415</definedName>
    <definedName name="ana_red_pvc_drenaje_3x2pulg">[42]ANA!$F$774</definedName>
    <definedName name="ana_red_pvc_drenaje_4x3pulg">[42]ANA!$F$767</definedName>
    <definedName name="ana_red_pvc_presion_0.75x0.5pulg" localSheetId="2">#REF!</definedName>
    <definedName name="ana_red_pvc_presion_0.75x0.5pulg" localSheetId="3">#REF!</definedName>
    <definedName name="ana_red_pvc_presion_0.75x0.5pulg" localSheetId="4">#REF!</definedName>
    <definedName name="ana_red_pvc_presion_0.75x0.5pulg" localSheetId="5">#REF!</definedName>
    <definedName name="ana_red_pvc_presion_0.75x0.5pulg" localSheetId="6">#REF!</definedName>
    <definedName name="ana_red_pvc_presion_0.75x0.5pulg" localSheetId="7">#REF!</definedName>
    <definedName name="ana_red_pvc_presion_0.75x0.5pulg" localSheetId="0">#REF!</definedName>
    <definedName name="ana_red_pvc_presion_0.75x0.5pulg">#REF!</definedName>
    <definedName name="ana_red_pvc_presion_1.5x0.75pulg" localSheetId="2">#REF!</definedName>
    <definedName name="ana_red_pvc_presion_1.5x0.75pulg" localSheetId="4">#REF!</definedName>
    <definedName name="ana_red_pvc_presion_1.5x0.75pulg" localSheetId="7">#REF!</definedName>
    <definedName name="ana_red_pvc_presion_1.5x0.75pulg">#REF!</definedName>
    <definedName name="ana_red_pvc_presion_1.5x1pulg">[65]ANA!$F$373</definedName>
    <definedName name="ana_red_pvc_presion_1x0.5pulg" localSheetId="2">#REF!</definedName>
    <definedName name="ana_red_pvc_presion_1x0.5pulg" localSheetId="3">#REF!</definedName>
    <definedName name="ana_red_pvc_presion_1x0.5pulg" localSheetId="4">#REF!</definedName>
    <definedName name="ana_red_pvc_presion_1x0.5pulg" localSheetId="5">#REF!</definedName>
    <definedName name="ana_red_pvc_presion_1x0.5pulg" localSheetId="6">#REF!</definedName>
    <definedName name="ana_red_pvc_presion_1x0.5pulg" localSheetId="7">#REF!</definedName>
    <definedName name="ana_red_pvc_presion_1x0.5pulg" localSheetId="0">#REF!</definedName>
    <definedName name="ana_red_pvc_presion_1x0.5pulg">#REF!</definedName>
    <definedName name="ana_red_pvc_presion_1x0.75pulg" localSheetId="2">#REF!</definedName>
    <definedName name="ana_red_pvc_presion_1x0.75pulg" localSheetId="4">#REF!</definedName>
    <definedName name="ana_red_pvc_presion_1x0.75pulg" localSheetId="7">#REF!</definedName>
    <definedName name="ana_red_pvc_presion_1x0.75pulg">#REF!</definedName>
    <definedName name="ana_red_pvc_presion_2x1.5pulg">[42]ANA!$F$1679</definedName>
    <definedName name="ana_red_pvc_presion_2x1pulg" localSheetId="2">#REF!</definedName>
    <definedName name="ana_red_pvc_presion_2x1pulg" localSheetId="3">#REF!</definedName>
    <definedName name="ana_red_pvc_presion_2x1pulg" localSheetId="4">#REF!</definedName>
    <definedName name="ana_red_pvc_presion_2x1pulg" localSheetId="5">#REF!</definedName>
    <definedName name="ana_red_pvc_presion_2x1pulg" localSheetId="6">#REF!</definedName>
    <definedName name="ana_red_pvc_presion_2x1pulg" localSheetId="7">#REF!</definedName>
    <definedName name="ana_red_pvc_presion_2x1pulg" localSheetId="0">#REF!</definedName>
    <definedName name="ana_red_pvc_presion_2x1pulg">#REF!</definedName>
    <definedName name="ana_red_pvc_presion_3x1.5pulg">[42]ANA!$F$1672</definedName>
    <definedName name="ana_red_pvc_presion_3x1pulg" localSheetId="2">#REF!</definedName>
    <definedName name="ana_red_pvc_presion_3x1pulg" localSheetId="3">#REF!</definedName>
    <definedName name="ana_red_pvc_presion_3x1pulg" localSheetId="4">#REF!</definedName>
    <definedName name="ana_red_pvc_presion_3x1pulg" localSheetId="5">#REF!</definedName>
    <definedName name="ana_red_pvc_presion_3x1pulg" localSheetId="6">#REF!</definedName>
    <definedName name="ana_red_pvc_presion_3x1pulg" localSheetId="7">#REF!</definedName>
    <definedName name="ana_red_pvc_presion_3x1pulg" localSheetId="0">#REF!</definedName>
    <definedName name="ana_red_pvc_presion_3x1pulg">#REF!</definedName>
    <definedName name="ana_red_pvc_presion_3x2pulg">[42]ANA!$F$1664</definedName>
    <definedName name="ana_red_pvc_presion_4x1.5pulg">[42]ANA!$F$1657</definedName>
    <definedName name="ana_red_pvc_presion_4x2pulg">[42]ANA!$F$1650</definedName>
    <definedName name="ana_red_pvc_presion_4x3pulg">[42]ANA!$F$1643</definedName>
    <definedName name="ana_rejilla_piso">[42]ANA!$F$859</definedName>
    <definedName name="ana_rejilla_techo">[42]ANA!$F$851</definedName>
    <definedName name="ana_salida_ac_0.5pulg" localSheetId="2">#REF!</definedName>
    <definedName name="ana_salida_ac_0.5pulg" localSheetId="3">#REF!</definedName>
    <definedName name="ana_salida_ac_0.5pulg" localSheetId="4">#REF!</definedName>
    <definedName name="ana_salida_ac_0.5pulg" localSheetId="5">#REF!</definedName>
    <definedName name="ana_salida_ac_0.5pulg" localSheetId="6">#REF!</definedName>
    <definedName name="ana_salida_ac_0.5pulg" localSheetId="7">#REF!</definedName>
    <definedName name="ana_salida_ac_0.5pulg" localSheetId="0">#REF!</definedName>
    <definedName name="ana_salida_ac_0.5pulg">#REF!</definedName>
    <definedName name="ana_salida_ac_0.75pulg" localSheetId="2">#REF!</definedName>
    <definedName name="ana_salida_ac_0.75pulg" localSheetId="4">#REF!</definedName>
    <definedName name="ana_salida_ac_0.75pulg" localSheetId="7">#REF!</definedName>
    <definedName name="ana_salida_ac_0.75pulg">#REF!</definedName>
    <definedName name="ana_salida_af_0.5pulg" localSheetId="2">#REF!</definedName>
    <definedName name="ana_salida_af_0.5pulg" localSheetId="4">#REF!</definedName>
    <definedName name="ana_salida_af_0.5pulg" localSheetId="7">#REF!</definedName>
    <definedName name="ana_salida_af_0.5pulg">#REF!</definedName>
    <definedName name="ana_salida_af_0.75pulg" localSheetId="2">#REF!</definedName>
    <definedName name="ana_salida_af_0.75pulg" localSheetId="4">#REF!</definedName>
    <definedName name="ana_salida_af_0.75pulg" localSheetId="7">#REF!</definedName>
    <definedName name="ana_salida_af_0.75pulg">#REF!</definedName>
    <definedName name="ana_salida_agua_0.5pulg">[42]ANA!$F$262</definedName>
    <definedName name="ana_salida_agua_0.75pulg">[42]ANA!$F$253</definedName>
    <definedName name="ana_salida_agua_1.5pulg">[42]ANA!$F$243</definedName>
    <definedName name="ana_salida_drenaje_2pulg">[42]ANA!$F$831</definedName>
    <definedName name="ana_salida_drenaje_4pulg">[42]ANA!$F$820</definedName>
    <definedName name="ana_salida_gabinete_1.5pulg">[42]ANA!$F$1223</definedName>
    <definedName name="ana_salida_gas_0.375pulg">[42]ANA!$F$271</definedName>
    <definedName name="ana_salida_riego_0.5pulg">[42]ANA!$F$1498</definedName>
    <definedName name="ana_sensor_lluvia">[42]ANA!$F$1542</definedName>
    <definedName name="ana_siamesa">[42]ANA!$F$1252</definedName>
    <definedName name="ana_sifon_1.5pulg">[42]ANA!$F$810</definedName>
    <definedName name="ana_supresora_golpe_ariete_0.75pulg">[42]ANA!$F$369</definedName>
    <definedName name="ana_supresora_golpe_ariete_2pulg">[42]ANA!$F$1301</definedName>
    <definedName name="ana_supresora_golpe_ariete_3pulg">[42]ANA!$F$446</definedName>
    <definedName name="ana_tanque_hidroneumatico_210gls">[42]ANA!$F$387</definedName>
    <definedName name="ana_tapon_pvc_1.5pulg">[42]ANA!$F$1742</definedName>
    <definedName name="ana_tapon_pvc_3pulg">[42]ANA!$F$1735</definedName>
    <definedName name="ana_tapon_rejistro_pvc_drenaje_2pulg">[42]ANA!$F$788</definedName>
    <definedName name="ana_tapon_rejistro_pvc_drenaje_4pulg">[42]ANA!$F$781</definedName>
    <definedName name="ana_tee_cpvc_0.5pulg" localSheetId="2">#REF!</definedName>
    <definedName name="ana_tee_cpvc_0.5pulg" localSheetId="3">#REF!</definedName>
    <definedName name="ana_tee_cpvc_0.5pulg" localSheetId="4">#REF!</definedName>
    <definedName name="ana_tee_cpvc_0.5pulg" localSheetId="5">#REF!</definedName>
    <definedName name="ana_tee_cpvc_0.5pulg" localSheetId="6">#REF!</definedName>
    <definedName name="ana_tee_cpvc_0.5pulg" localSheetId="7">#REF!</definedName>
    <definedName name="ana_tee_cpvc_0.5pulg" localSheetId="0">#REF!</definedName>
    <definedName name="ana_tee_cpvc_0.5pulg">#REF!</definedName>
    <definedName name="ana_tee_cpvc_0.75pulg" localSheetId="2">#REF!</definedName>
    <definedName name="ana_tee_cpvc_0.75pulg" localSheetId="4">#REF!</definedName>
    <definedName name="ana_tee_cpvc_0.75pulg" localSheetId="7">#REF!</definedName>
    <definedName name="ana_tee_cpvc_0.75pulg">#REF!</definedName>
    <definedName name="ana_tee_hg_3hg" localSheetId="2">#REF!</definedName>
    <definedName name="ana_tee_hg_3hg" localSheetId="4">#REF!</definedName>
    <definedName name="ana_tee_hg_3hg" localSheetId="7">#REF!</definedName>
    <definedName name="ana_tee_hg_3hg">#REF!</definedName>
    <definedName name="ana_tee_hn_1.5x1.5pulg">[42]ANA!$F$1104</definedName>
    <definedName name="ana_tee_hn_2x1.5pulg">[42]ANA!$F$1097</definedName>
    <definedName name="ana_tee_hn_2x2pulg">[42]ANA!$F$1090</definedName>
    <definedName name="ana_tee_hn_4x4pulg">[42]ANA!$F$1083</definedName>
    <definedName name="ana_tee_pe_0.5x0.5pulg">[42]ANA!$F$1409</definedName>
    <definedName name="ana_tee_pe_0.75x0.75pulg">[42]ANA!$F$1403</definedName>
    <definedName name="ana_tee_pe_1.5x1.5pulg">[42]ANA!$F$1391</definedName>
    <definedName name="ana_tee_pe_1x1pulg">[42]ANA!$F$1397</definedName>
    <definedName name="ana_tee_pe_2x2pulg">[42]ANA!$F$1385</definedName>
    <definedName name="ana_tee_pp_0.5x0.5pulg">[42]ANA!$F$138</definedName>
    <definedName name="ana_tee_pp_0.75x0.5pulg">[42]ANA!$F$131</definedName>
    <definedName name="ana_tee_pp_0.75x0.75pulg">[42]ANA!$F$123</definedName>
    <definedName name="ana_tee_pp_1.5x1.5pulg">[42]ANA!$F$101</definedName>
    <definedName name="ana_tee_pp_1x0.75pulg">[42]ANA!$F$116</definedName>
    <definedName name="ana_tee_pp_1x1pulg">[42]ANA!$F$108</definedName>
    <definedName name="ana_tee_pp_2x1pulg">[42]ANA!$F$94</definedName>
    <definedName name="ana_tee_pp_4x4pulg">[42]ANA!$F$86</definedName>
    <definedName name="ana_tee_pvc_presion_0.5pulg" localSheetId="2">#REF!</definedName>
    <definedName name="ana_tee_pvc_presion_0.5pulg" localSheetId="3">#REF!</definedName>
    <definedName name="ana_tee_pvc_presion_0.5pulg" localSheetId="4">#REF!</definedName>
    <definedName name="ana_tee_pvc_presion_0.5pulg" localSheetId="5">#REF!</definedName>
    <definedName name="ana_tee_pvc_presion_0.5pulg" localSheetId="6">#REF!</definedName>
    <definedName name="ana_tee_pvc_presion_0.5pulg" localSheetId="7">#REF!</definedName>
    <definedName name="ana_tee_pvc_presion_0.5pulg" localSheetId="0">#REF!</definedName>
    <definedName name="ana_tee_pvc_presion_0.5pulg">#REF!</definedName>
    <definedName name="ana_tee_pvc_presion_0.75pulg" localSheetId="2">#REF!</definedName>
    <definedName name="ana_tee_pvc_presion_0.75pulg" localSheetId="4">#REF!</definedName>
    <definedName name="ana_tee_pvc_presion_0.75pulg" localSheetId="7">#REF!</definedName>
    <definedName name="ana_tee_pvc_presion_0.75pulg">#REF!</definedName>
    <definedName name="ana_tee_pvc_presion_1.5pulg">[65]ANA!$F$190</definedName>
    <definedName name="ana_tee_pvc_presion_1.5x1.5pulg">[42]ANA!$F$1615</definedName>
    <definedName name="ana_tee_pvc_presion_1pulg" localSheetId="2">#REF!</definedName>
    <definedName name="ana_tee_pvc_presion_1pulg" localSheetId="3">#REF!</definedName>
    <definedName name="ana_tee_pvc_presion_1pulg" localSheetId="4">#REF!</definedName>
    <definedName name="ana_tee_pvc_presion_1pulg" localSheetId="5">#REF!</definedName>
    <definedName name="ana_tee_pvc_presion_1pulg" localSheetId="6">#REF!</definedName>
    <definedName name="ana_tee_pvc_presion_1pulg" localSheetId="7">#REF!</definedName>
    <definedName name="ana_tee_pvc_presion_1pulg" localSheetId="0">#REF!</definedName>
    <definedName name="ana_tee_pvc_presion_1pulg">#REF!</definedName>
    <definedName name="ana_tee_pvc_presion_2pulg" localSheetId="2">#REF!</definedName>
    <definedName name="ana_tee_pvc_presion_2pulg" localSheetId="4">#REF!</definedName>
    <definedName name="ana_tee_pvc_presion_2pulg" localSheetId="7">#REF!</definedName>
    <definedName name="ana_tee_pvc_presion_2pulg">#REF!</definedName>
    <definedName name="ana_tee_pvc_presion_2x2pulg">[42]ANA!$F$1608</definedName>
    <definedName name="ana_tee_pvc_presion_3pulg" localSheetId="2">#REF!</definedName>
    <definedName name="ana_tee_pvc_presion_3pulg" localSheetId="3">#REF!</definedName>
    <definedName name="ana_tee_pvc_presion_3pulg" localSheetId="4">#REF!</definedName>
    <definedName name="ana_tee_pvc_presion_3pulg" localSheetId="5">#REF!</definedName>
    <definedName name="ana_tee_pvc_presion_3pulg" localSheetId="6">#REF!</definedName>
    <definedName name="ana_tee_pvc_presion_3pulg" localSheetId="7">#REF!</definedName>
    <definedName name="ana_tee_pvc_presion_3pulg" localSheetId="0">#REF!</definedName>
    <definedName name="ana_tee_pvc_presion_3pulg">#REF!</definedName>
    <definedName name="ana_tee_pvc_presion_3x3pulg">[42]ANA!$F$1601</definedName>
    <definedName name="ana_tee_pvc_presion_4x4pulg">[42]ANA!$F$1594</definedName>
    <definedName name="ana_tee_yee_pvc_drenaje_2X2pulg">[42]ANA!$F$663</definedName>
    <definedName name="ana_tee_yee_pvc_drenaje_3X2pulg">[42]ANA!$F$656</definedName>
    <definedName name="ana_tee_yee_pvc_drenaje_3X3pulg">[42]ANA!$F$649</definedName>
    <definedName name="ana_tee_yee_pvc_drenaje_4X3pulg">[42]ANA!$F$642</definedName>
    <definedName name="ana_tee_yee_pvc_drenaje_4X4pulg">[42]ANA!$F$634</definedName>
    <definedName name="ana_trampa_grasa" localSheetId="2">#REF!</definedName>
    <definedName name="ana_trampa_grasa" localSheetId="3">#REF!</definedName>
    <definedName name="ana_trampa_grasa" localSheetId="4">#REF!</definedName>
    <definedName name="ana_trampa_grasa" localSheetId="5">#REF!</definedName>
    <definedName name="ana_trampa_grasa" localSheetId="6">#REF!</definedName>
    <definedName name="ana_trampa_grasa" localSheetId="7">#REF!</definedName>
    <definedName name="ana_trampa_grasa" localSheetId="0">#REF!</definedName>
    <definedName name="ana_trampa_grasa">#REF!</definedName>
    <definedName name="ana_tub_colg_cpvc_0.5pulg" localSheetId="2">#REF!</definedName>
    <definedName name="ana_tub_colg_cpvc_0.5pulg" localSheetId="4">#REF!</definedName>
    <definedName name="ana_tub_colg_cpvc_0.5pulg" localSheetId="7">#REF!</definedName>
    <definedName name="ana_tub_colg_cpvc_0.5pulg">#REF!</definedName>
    <definedName name="ana_tub_colg_cpvc_0.75pulg" localSheetId="2">#REF!</definedName>
    <definedName name="ana_tub_colg_cpvc_0.75pulg" localSheetId="4">#REF!</definedName>
    <definedName name="ana_tub_colg_cpvc_0.75pulg" localSheetId="7">#REF!</definedName>
    <definedName name="ana_tub_colg_cpvc_0.75pulg">#REF!</definedName>
    <definedName name="ana_tub_colg_pvc_sch40_0.5pulg" localSheetId="2">#REF!</definedName>
    <definedName name="ana_tub_colg_pvc_sch40_0.5pulg" localSheetId="4">#REF!</definedName>
    <definedName name="ana_tub_colg_pvc_sch40_0.5pulg" localSheetId="7">#REF!</definedName>
    <definedName name="ana_tub_colg_pvc_sch40_0.5pulg">#REF!</definedName>
    <definedName name="ana_tub_colg_pvc_sch40_0.75pulg" localSheetId="2">#REF!</definedName>
    <definedName name="ana_tub_colg_pvc_sch40_0.75pulg" localSheetId="4">#REF!</definedName>
    <definedName name="ana_tub_colg_pvc_sch40_0.75pulg" localSheetId="7">#REF!</definedName>
    <definedName name="ana_tub_colg_pvc_sch40_0.75pulg">#REF!</definedName>
    <definedName name="ana_tub_colg_pvc_sch40_1.5pulg" localSheetId="2">#REF!</definedName>
    <definedName name="ana_tub_colg_pvc_sch40_1.5pulg" localSheetId="4">#REF!</definedName>
    <definedName name="ana_tub_colg_pvc_sch40_1.5pulg" localSheetId="7">#REF!</definedName>
    <definedName name="ana_tub_colg_pvc_sch40_1.5pulg">#REF!</definedName>
    <definedName name="ana_tub_colg_pvc_sch40_1pulg" localSheetId="2">#REF!</definedName>
    <definedName name="ana_tub_colg_pvc_sch40_1pulg" localSheetId="4">#REF!</definedName>
    <definedName name="ana_tub_colg_pvc_sch40_1pulg" localSheetId="7">#REF!</definedName>
    <definedName name="ana_tub_colg_pvc_sch40_1pulg">#REF!</definedName>
    <definedName name="ana_tub_colg_pvc_sdr26_2pulg" localSheetId="2">#REF!</definedName>
    <definedName name="ana_tub_colg_pvc_sdr26_2pulg" localSheetId="4">#REF!</definedName>
    <definedName name="ana_tub_colg_pvc_sdr26_2pulg" localSheetId="7">#REF!</definedName>
    <definedName name="ana_tub_colg_pvc_sdr26_2pulg">#REF!</definedName>
    <definedName name="ana_tub_colg_pvc_sdr26_3pulg" localSheetId="2">#REF!</definedName>
    <definedName name="ana_tub_colg_pvc_sdr26_3pulg" localSheetId="4">#REF!</definedName>
    <definedName name="ana_tub_colg_pvc_sdr26_3pulg" localSheetId="7">#REF!</definedName>
    <definedName name="ana_tub_colg_pvc_sdr26_3pulg">#REF!</definedName>
    <definedName name="ana_tub_colg_pvc_sdr32.5_4pulg" localSheetId="2">#REF!</definedName>
    <definedName name="ana_tub_colg_pvc_sdr32.5_4pulg" localSheetId="4">#REF!</definedName>
    <definedName name="ana_tub_colg_pvc_sdr32.5_4pulg" localSheetId="7">#REF!</definedName>
    <definedName name="ana_tub_colg_pvc_sdr32.5_4pulg">#REF!</definedName>
    <definedName name="ana_tub_escape_motor">[42]ANA!$F$1309</definedName>
    <definedName name="ana_tub_hg_2pulg" localSheetId="2">#REF!</definedName>
    <definedName name="ana_tub_hg_2pulg" localSheetId="3">#REF!</definedName>
    <definedName name="ana_tub_hg_2pulg" localSheetId="4">#REF!</definedName>
    <definedName name="ana_tub_hg_2pulg" localSheetId="5">#REF!</definedName>
    <definedName name="ana_tub_hg_2pulg" localSheetId="6">#REF!</definedName>
    <definedName name="ana_tub_hg_2pulg" localSheetId="7">#REF!</definedName>
    <definedName name="ana_tub_hg_2pulg" localSheetId="0">#REF!</definedName>
    <definedName name="ana_tub_hg_2pulg">#REF!</definedName>
    <definedName name="ana_tub_hg_3pulg" localSheetId="2">#REF!</definedName>
    <definedName name="ana_tub_hg_3pulg" localSheetId="4">#REF!</definedName>
    <definedName name="ana_tub_hg_3pulg" localSheetId="7">#REF!</definedName>
    <definedName name="ana_tub_hg_3pulg">#REF!</definedName>
    <definedName name="ana_tub_hn_0.75pulg">[42]ANA!$F$1076</definedName>
    <definedName name="ana_tub_hn_1.5pulg">[42]ANA!$F$1066</definedName>
    <definedName name="ana_tub_hn_2pulg">[42]ANA!$F$1056</definedName>
    <definedName name="ana_tub_hn_4pulg">[42]ANA!$F$1046</definedName>
    <definedName name="ana_tub_pe_pn10_0.5pulg">[42]ANA!$F$1379</definedName>
    <definedName name="ana_tub_pe_pn10_0.75pulg">[42]ANA!$F$1370</definedName>
    <definedName name="ana_tub_pe_pn10_1.5pulg">[42]ANA!$F$1352</definedName>
    <definedName name="ana_tub_pe_pn10_1pulg">[42]ANA!$F$1361</definedName>
    <definedName name="ana_tub_pe_pn10_2pulg">[42]ANA!$F$1343</definedName>
    <definedName name="ana_tub_pp_0.375pulg_colg">[42]ANA!$F$79</definedName>
    <definedName name="ana_tub_pp_0.5pulg_colg">[42]ANA!$F$71</definedName>
    <definedName name="ana_tub_pp_0.75pulg_colg">[42]ANA!$F$63</definedName>
    <definedName name="ana_tub_pp_1.5pulg_colg">[42]ANA!$F$47</definedName>
    <definedName name="ana_tub_pp_1pulg_colg">[42]ANA!$F$55</definedName>
    <definedName name="ana_tub_pp_3pulg_colg">[42]ANA!$F$31</definedName>
    <definedName name="ana_tub_pp_4pulg_colg">[42]ANA!$F$23</definedName>
    <definedName name="ana_tub_pvc_sdr26_1.5pulg_sot">[42]ANA!$F$1587</definedName>
    <definedName name="ana_tub_pvc_sdr26_2pulg_sot">[42]ANA!$F$1576</definedName>
    <definedName name="ana_tub_pvc_sdr26_3pulg_sot">[42]ANA!$F$1565</definedName>
    <definedName name="ana_tub_pvc_sdr26_4pulg_sot">[42]ANA!$F$1554</definedName>
    <definedName name="ana_tub_pvc_sdr32.5_2pulg_colg">[42]ANA!$F$581</definedName>
    <definedName name="ana_tub_pvc_sdr32.5_3pulg_colg">[42]ANA!$F$573</definedName>
    <definedName name="ana_tub_pvc_sdr32.5_4pulg_colg">[42]ANA!$F$565</definedName>
    <definedName name="ana_tub_pvc_sdr32.5_4pulg_sot">[42]ANA!$F$614</definedName>
    <definedName name="ana_tub_pvc_sdr32.5_6pulg_dren_frances">[42]ANA!$F$627</definedName>
    <definedName name="ana_tub_pvc_sdr32.5_6pulg_sot">[42]ANA!$F$603</definedName>
    <definedName name="ana_tub_pvc_sdr32.5_8pulg_sot">[42]ANA!$F$592</definedName>
    <definedName name="ana_tub_sot_pvc_sdr21_2pulg" localSheetId="2">#REF!</definedName>
    <definedName name="ana_tub_sot_pvc_sdr21_2pulg" localSheetId="3">#REF!</definedName>
    <definedName name="ana_tub_sot_pvc_sdr21_2pulg" localSheetId="4">#REF!</definedName>
    <definedName name="ana_tub_sot_pvc_sdr21_2pulg" localSheetId="5">#REF!</definedName>
    <definedName name="ana_tub_sot_pvc_sdr21_2pulg" localSheetId="6">#REF!</definedName>
    <definedName name="ana_tub_sot_pvc_sdr21_2pulg" localSheetId="7">#REF!</definedName>
    <definedName name="ana_tub_sot_pvc_sdr21_2pulg" localSheetId="0">#REF!</definedName>
    <definedName name="ana_tub_sot_pvc_sdr21_2pulg">#REF!</definedName>
    <definedName name="ana_tub_sot_pvc_sdr21_3pulg" localSheetId="2">#REF!</definedName>
    <definedName name="ana_tub_sot_pvc_sdr21_3pulg" localSheetId="4">#REF!</definedName>
    <definedName name="ana_tub_sot_pvc_sdr21_3pulg" localSheetId="7">#REF!</definedName>
    <definedName name="ana_tub_sot_pvc_sdr21_3pulg">#REF!</definedName>
    <definedName name="ana_tub_sot_pvc_sdr26_3pulg" localSheetId="2">#REF!</definedName>
    <definedName name="ana_tub_sot_pvc_sdr26_3pulg" localSheetId="4">#REF!</definedName>
    <definedName name="ana_tub_sot_pvc_sdr26_3pulg" localSheetId="7">#REF!</definedName>
    <definedName name="ana_tub_sot_pvc_sdr26_3pulg">#REF!</definedName>
    <definedName name="ana_tub_sot_pvc_sdr32.5_4pulg" localSheetId="2">#REF!</definedName>
    <definedName name="ana_tub_sot_pvc_sdr32.5_4pulg" localSheetId="4">#REF!</definedName>
    <definedName name="ana_tub_sot_pvc_sdr32.5_4pulg" localSheetId="7">#REF!</definedName>
    <definedName name="ana_tub_sot_pvc_sdr32.5_4pulg">#REF!</definedName>
    <definedName name="ana_tub_sot_pvc_sdr32.5_6pulg" localSheetId="2">#REF!</definedName>
    <definedName name="ana_tub_sot_pvc_sdr32.5_6pulg" localSheetId="4">#REF!</definedName>
    <definedName name="ana_tub_sot_pvc_sdr32.5_6pulg" localSheetId="7">#REF!</definedName>
    <definedName name="ana_tub_sot_pvc_sdr32.5_6pulg">#REF!</definedName>
    <definedName name="ana_unidad_tratamiento_tampa_grasa">[42]ANA!$F$1035</definedName>
    <definedName name="ana_valvula_0.5pulg">[42]ANA!$F$339</definedName>
    <definedName name="ana_valvula_0.75pulg">[42]ANA!$F$331</definedName>
    <definedName name="ana_valvula_1.5pulg">[42]ANA!$F$323</definedName>
    <definedName name="ana_valvula_1pulg" localSheetId="2">#REF!</definedName>
    <definedName name="ana_valvula_1pulg" localSheetId="3">#REF!</definedName>
    <definedName name="ana_valvula_1pulg" localSheetId="4">#REF!</definedName>
    <definedName name="ana_valvula_1pulg" localSheetId="5">#REF!</definedName>
    <definedName name="ana_valvula_1pulg" localSheetId="6">#REF!</definedName>
    <definedName name="ana_valvula_1pulg" localSheetId="7">#REF!</definedName>
    <definedName name="ana_valvula_1pulg" localSheetId="0">#REF!</definedName>
    <definedName name="ana_valvula_1pulg">#REF!</definedName>
    <definedName name="ana_valvula_2pulg">[42]ANA!$F$315</definedName>
    <definedName name="ana_valvula_aire_1pulg">[42]ANA!$F$456</definedName>
    <definedName name="ana_valvula_mariposa_2pulg">[42]ANA!$F$1266</definedName>
    <definedName name="ana_valvula_mariposa_4pulg">[42]ANA!$F$1259</definedName>
    <definedName name="ana_valvula_reguladora_1.5pulg">[42]ANA!$F$361</definedName>
    <definedName name="ana_valvula_reguladora_1pulg" localSheetId="2">#REF!</definedName>
    <definedName name="ana_valvula_reguladora_1pulg" localSheetId="3">#REF!</definedName>
    <definedName name="ana_valvula_reguladora_1pulg" localSheetId="4">#REF!</definedName>
    <definedName name="ana_valvula_reguladora_1pulg" localSheetId="5">#REF!</definedName>
    <definedName name="ana_valvula_reguladora_1pulg" localSheetId="6">#REF!</definedName>
    <definedName name="ana_valvula_reguladora_1pulg" localSheetId="7">#REF!</definedName>
    <definedName name="ana_valvula_reguladora_1pulg" localSheetId="0">#REF!</definedName>
    <definedName name="ana_valvula_reguladora_1pulg">#REF!</definedName>
    <definedName name="ana_valvula_reguladora_2pulg">[42]ANA!$F$350</definedName>
    <definedName name="ana_vertedero" localSheetId="2">#REF!</definedName>
    <definedName name="ana_vertedero" localSheetId="3">#REF!</definedName>
    <definedName name="ana_vertedero" localSheetId="4">#REF!</definedName>
    <definedName name="ana_vertedero" localSheetId="5">#REF!</definedName>
    <definedName name="ana_vertedero" localSheetId="6">#REF!</definedName>
    <definedName name="ana_vertedero" localSheetId="7">#REF!</definedName>
    <definedName name="ana_vertedero" localSheetId="0">#REF!</definedName>
    <definedName name="ana_vertedero">#REF!</definedName>
    <definedName name="ana_viga_amarre" localSheetId="2">#REF!</definedName>
    <definedName name="ana_viga_amarre" localSheetId="4">#REF!</definedName>
    <definedName name="ana_viga_amarre" localSheetId="7">#REF!</definedName>
    <definedName name="ana_viga_amarre">#REF!</definedName>
    <definedName name="ana_viga_riostra" localSheetId="2">#REF!</definedName>
    <definedName name="ana_viga_riostra" localSheetId="4">#REF!</definedName>
    <definedName name="ana_viga_riostra" localSheetId="7">#REF!</definedName>
    <definedName name="ana_viga_riostra">#REF!</definedName>
    <definedName name="ana_yee_pvc_drenaje_2pulg">[65]ANA!$F$232</definedName>
    <definedName name="ana_yee_pvc_drenaje_2X2pulg">[42]ANA!$F$704</definedName>
    <definedName name="ana_yee_pvc_drenaje_3pulg">[65]ANA!$F$239</definedName>
    <definedName name="ana_yee_pvc_drenaje_3X2pulg">[42]ANA!$F$697</definedName>
    <definedName name="ana_yee_pvc_drenaje_4pulg">[65]ANA!$F$246</definedName>
    <definedName name="ana_yee_pvc_drenaje_4X2pulg">[42]ANA!$F$690</definedName>
    <definedName name="ana_yee_pvc_drenaje_4X3pulg">[42]ANA!$F$684</definedName>
    <definedName name="ana_yee_pvc_drenaje_4X4pulg">[42]ANA!$F$677</definedName>
    <definedName name="ana_yee_pvc_drenaje_6X4pulg">[42]ANA!$F$670</definedName>
    <definedName name="ana_zabaleta" localSheetId="2">#REF!</definedName>
    <definedName name="ana_zabaleta" localSheetId="3">#REF!</definedName>
    <definedName name="ana_zabaleta" localSheetId="4">#REF!</definedName>
    <definedName name="ana_zabaleta" localSheetId="5">#REF!</definedName>
    <definedName name="ana_zabaleta" localSheetId="6">#REF!</definedName>
    <definedName name="ana_zabaleta" localSheetId="7">#REF!</definedName>
    <definedName name="ana_zabaleta" localSheetId="0">#REF!</definedName>
    <definedName name="ana_zabaleta">#REF!</definedName>
    <definedName name="ANAACEROS" localSheetId="2">#REF!</definedName>
    <definedName name="ANAACEROS" localSheetId="4">#REF!</definedName>
    <definedName name="ANAACEROS" localSheetId="5">#REF!</definedName>
    <definedName name="ANAACEROS" localSheetId="6">#REF!</definedName>
    <definedName name="ANAACEROS" localSheetId="7">#REF!</definedName>
    <definedName name="ANAACEROS">#REF!</definedName>
    <definedName name="ANABLOQUESMUROS" localSheetId="2">#REF!</definedName>
    <definedName name="ANABLOQUESMUROS" localSheetId="4">#REF!</definedName>
    <definedName name="ANABLOQUESMUROS" localSheetId="5">#REF!</definedName>
    <definedName name="ANABLOQUESMUROS" localSheetId="6">#REF!</definedName>
    <definedName name="ANABLOQUESMUROS" localSheetId="7">#REF!</definedName>
    <definedName name="ANABLOQUESMUROS">#REF!</definedName>
    <definedName name="ANABORDILLOS" localSheetId="2">#REF!</definedName>
    <definedName name="ANABORDILLOS" localSheetId="4">#REF!</definedName>
    <definedName name="ANABORDILLOS" localSheetId="5">#REF!</definedName>
    <definedName name="ANABORDILLOS" localSheetId="6">#REF!</definedName>
    <definedName name="ANABORDILLOS" localSheetId="7">#REF!</definedName>
    <definedName name="ANABORDILLOS">#REF!</definedName>
    <definedName name="ANACASETAS" localSheetId="2">#REF!</definedName>
    <definedName name="ANACASETAS" localSheetId="4">#REF!</definedName>
    <definedName name="ANACASETAS" localSheetId="5">#REF!</definedName>
    <definedName name="ANACASETAS" localSheetId="6">#REF!</definedName>
    <definedName name="ANACASETAS" localSheetId="7">#REF!</definedName>
    <definedName name="ANACASETAS">#REF!</definedName>
    <definedName name="ANACONTEN" localSheetId="2">#REF!</definedName>
    <definedName name="ANACONTEN" localSheetId="4">#REF!</definedName>
    <definedName name="ANACONTEN" localSheetId="5">#REF!</definedName>
    <definedName name="ANACONTEN" localSheetId="6">#REF!</definedName>
    <definedName name="ANACONTEN" localSheetId="7">#REF!</definedName>
    <definedName name="ANACONTEN">#REF!</definedName>
    <definedName name="ANADESPLUV" localSheetId="2">#REF!</definedName>
    <definedName name="ANADESPLUV" localSheetId="4">#REF!</definedName>
    <definedName name="ANADESPLUV" localSheetId="5">#REF!</definedName>
    <definedName name="ANADESPLUV" localSheetId="6">#REF!</definedName>
    <definedName name="ANADESPLUV" localSheetId="7">#REF!</definedName>
    <definedName name="ANADESPLUV">#REF!</definedName>
    <definedName name="ANAEMPAÑETES" localSheetId="2">#REF!</definedName>
    <definedName name="ANAEMPAÑETES" localSheetId="4">#REF!</definedName>
    <definedName name="ANAEMPAÑETES" localSheetId="5">#REF!</definedName>
    <definedName name="ANAEMPAÑETES" localSheetId="6">#REF!</definedName>
    <definedName name="ANAEMPAÑETES" localSheetId="7">#REF!</definedName>
    <definedName name="ANAEMPAÑETES">#REF!</definedName>
    <definedName name="ANAESCALONES" localSheetId="2">#REF!</definedName>
    <definedName name="ANAESCALONES" localSheetId="4">#REF!</definedName>
    <definedName name="ANAESCALONES" localSheetId="5">#REF!</definedName>
    <definedName name="ANAESCALONES" localSheetId="6">#REF!</definedName>
    <definedName name="ANAESCALONES" localSheetId="7">#REF!</definedName>
    <definedName name="ANAESCALONES">#REF!</definedName>
    <definedName name="ANAHAANTEP" localSheetId="2">#REF!</definedName>
    <definedName name="ANAHAANTEP" localSheetId="4">#REF!</definedName>
    <definedName name="ANAHAANTEP" localSheetId="5">#REF!</definedName>
    <definedName name="ANAHAANTEP" localSheetId="6">#REF!</definedName>
    <definedName name="ANAHAANTEP" localSheetId="7">#REF!</definedName>
    <definedName name="ANAHAANTEP">#REF!</definedName>
    <definedName name="ANAHABADENES" localSheetId="2">#REF!</definedName>
    <definedName name="ANAHABADENES" localSheetId="4">#REF!</definedName>
    <definedName name="ANAHABADENES" localSheetId="5">#REF!</definedName>
    <definedName name="ANAHABADENES" localSheetId="6">#REF!</definedName>
    <definedName name="ANAHABADENES" localSheetId="7">#REF!</definedName>
    <definedName name="ANAHABADENES">#REF!</definedName>
    <definedName name="ANAHACOL" localSheetId="2">#REF!</definedName>
    <definedName name="ANAHACOL" localSheetId="4">#REF!</definedName>
    <definedName name="ANAHACOL" localSheetId="5">#REF!</definedName>
    <definedName name="ANAHACOL" localSheetId="6">#REF!</definedName>
    <definedName name="ANAHACOL" localSheetId="7">#REF!</definedName>
    <definedName name="ANAHACOL">#REF!</definedName>
    <definedName name="ANAHACOLAMA" localSheetId="2">#REF!</definedName>
    <definedName name="ANAHACOLAMA" localSheetId="4">#REF!</definedName>
    <definedName name="ANAHACOLAMA" localSheetId="5">#REF!</definedName>
    <definedName name="ANAHACOLAMA" localSheetId="6">#REF!</definedName>
    <definedName name="ANAHACOLAMA" localSheetId="7">#REF!</definedName>
    <definedName name="ANAHACOLAMA">#REF!</definedName>
    <definedName name="ANAHACOLCIR" localSheetId="2">#REF!</definedName>
    <definedName name="ANAHACOLCIR" localSheetId="4">#REF!</definedName>
    <definedName name="ANAHACOLCIR" localSheetId="5">#REF!</definedName>
    <definedName name="ANAHACOLCIR" localSheetId="6">#REF!</definedName>
    <definedName name="ANAHACOLCIR" localSheetId="7">#REF!</definedName>
    <definedName name="ANAHACOLCIR">#REF!</definedName>
    <definedName name="ANAHADINTELES" localSheetId="2">#REF!</definedName>
    <definedName name="ANAHADINTELES" localSheetId="4">#REF!</definedName>
    <definedName name="ANAHADINTELES" localSheetId="5">#REF!</definedName>
    <definedName name="ANAHADINTELES" localSheetId="6">#REF!</definedName>
    <definedName name="ANAHADINTELES" localSheetId="7">#REF!</definedName>
    <definedName name="ANAHADINTELES">#REF!</definedName>
    <definedName name="ANAHALOSASMONO" localSheetId="2">#REF!</definedName>
    <definedName name="ANAHALOSASMONO" localSheetId="4">#REF!</definedName>
    <definedName name="ANAHALOSASMONO" localSheetId="5">#REF!</definedName>
    <definedName name="ANAHALOSASMONO" localSheetId="6">#REF!</definedName>
    <definedName name="ANAHALOSASMONO" localSheetId="7">#REF!</definedName>
    <definedName name="ANAHALOSASMONO">#REF!</definedName>
    <definedName name="ANAHAMUROS" localSheetId="2">#REF!</definedName>
    <definedName name="ANAHAMUROS" localSheetId="4">#REF!</definedName>
    <definedName name="ANAHAMUROS" localSheetId="5">#REF!</definedName>
    <definedName name="ANAHAMUROS" localSheetId="6">#REF!</definedName>
    <definedName name="ANAHAMUROS" localSheetId="7">#REF!</definedName>
    <definedName name="ANAHAMUROS">#REF!</definedName>
    <definedName name="ANAHARAMPASESC" localSheetId="2">#REF!</definedName>
    <definedName name="ANAHARAMPASESC" localSheetId="4">#REF!</definedName>
    <definedName name="ANAHARAMPASESC" localSheetId="5">#REF!</definedName>
    <definedName name="ANAHARAMPASESC" localSheetId="6">#REF!</definedName>
    <definedName name="ANAHARAMPASESC" localSheetId="7">#REF!</definedName>
    <definedName name="ANAHARAMPASESC">#REF!</definedName>
    <definedName name="ANAHAVIGAS" localSheetId="2">#REF!</definedName>
    <definedName name="ANAHAVIGAS" localSheetId="4">#REF!</definedName>
    <definedName name="ANAHAVIGAS" localSheetId="5">#REF!</definedName>
    <definedName name="ANAHAVIGAS" localSheetId="6">#REF!</definedName>
    <definedName name="ANAHAVIGAS" localSheetId="7">#REF!</definedName>
    <definedName name="ANAHAVIGAS">#REF!</definedName>
    <definedName name="ANAHAVIGASAMA" localSheetId="2">#REF!</definedName>
    <definedName name="ANAHAVIGASAMA" localSheetId="4">#REF!</definedName>
    <definedName name="ANAHAVIGASAMA" localSheetId="5">#REF!</definedName>
    <definedName name="ANAHAVIGASAMA" localSheetId="6">#REF!</definedName>
    <definedName name="ANAHAVIGASAMA" localSheetId="7">#REF!</definedName>
    <definedName name="ANAHAVIGASAMA">#REF!</definedName>
    <definedName name="ANAHAVUELOS" localSheetId="2">#REF!</definedName>
    <definedName name="ANAHAVUELOS" localSheetId="4">#REF!</definedName>
    <definedName name="ANAHAVUELOS" localSheetId="5">#REF!</definedName>
    <definedName name="ANAHAVUELOS" localSheetId="6">#REF!</definedName>
    <definedName name="ANAHAVUELOS" localSheetId="7">#REF!</definedName>
    <definedName name="ANAHAVUELOS">#REF!</definedName>
    <definedName name="ANAHAZAPCOL1" localSheetId="2">#REF!</definedName>
    <definedName name="ANAHAZAPCOL1" localSheetId="4">#REF!</definedName>
    <definedName name="ANAHAZAPCOL1" localSheetId="5">#REF!</definedName>
    <definedName name="ANAHAZAPCOL1" localSheetId="6">#REF!</definedName>
    <definedName name="ANAHAZAPCOL1" localSheetId="7">#REF!</definedName>
    <definedName name="ANAHAZAPCOL1">#REF!</definedName>
    <definedName name="ANAHAZAPCOL2" localSheetId="2">#REF!</definedName>
    <definedName name="ANAHAZAPCOL2" localSheetId="4">#REF!</definedName>
    <definedName name="ANAHAZAPCOL2" localSheetId="5">#REF!</definedName>
    <definedName name="ANAHAZAPCOL2" localSheetId="6">#REF!</definedName>
    <definedName name="ANAHAZAPCOL2" localSheetId="7">#REF!</definedName>
    <definedName name="ANAHAZAPCOL2">#REF!</definedName>
    <definedName name="ANAHAZAPMUR1" localSheetId="2">#REF!</definedName>
    <definedName name="ANAHAZAPMUR1" localSheetId="4">#REF!</definedName>
    <definedName name="ANAHAZAPMUR1" localSheetId="5">#REF!</definedName>
    <definedName name="ANAHAZAPMUR1" localSheetId="6">#REF!</definedName>
    <definedName name="ANAHAZAPMUR1" localSheetId="7">#REF!</definedName>
    <definedName name="ANAHAZAPMUR1">#REF!</definedName>
    <definedName name="ANAHORMIND" localSheetId="2">#REF!</definedName>
    <definedName name="ANAHORMIND" localSheetId="4">#REF!</definedName>
    <definedName name="ANAHORMIND" localSheetId="5">#REF!</definedName>
    <definedName name="ANAHORMIND" localSheetId="6">#REF!</definedName>
    <definedName name="ANAHORMIND" localSheetId="7">#REF!</definedName>
    <definedName name="ANAHORMIND">#REF!</definedName>
    <definedName name="ANAHORMSIM" localSheetId="2">#REF!</definedName>
    <definedName name="ANAHORMSIM" localSheetId="4">#REF!</definedName>
    <definedName name="ANAHORMSIM" localSheetId="5">#REF!</definedName>
    <definedName name="ANAHORMSIM" localSheetId="6">#REF!</definedName>
    <definedName name="ANAHORMSIM" localSheetId="7">#REF!</definedName>
    <definedName name="ANAHORMSIM">#REF!</definedName>
    <definedName name="ANAIMPERMEABILIZA" localSheetId="2">#REF!</definedName>
    <definedName name="ANAIMPERMEABILIZA" localSheetId="4">#REF!</definedName>
    <definedName name="ANAIMPERMEABILIZA" localSheetId="5">#REF!</definedName>
    <definedName name="ANAIMPERMEABILIZA" localSheetId="6">#REF!</definedName>
    <definedName name="ANAIMPERMEABILIZA" localSheetId="7">#REF!</definedName>
    <definedName name="ANAIMPERMEABILIZA">#REF!</definedName>
    <definedName name="ANAINSTELECTACOM" localSheetId="2">#REF!</definedName>
    <definedName name="ANAINSTELECTACOM" localSheetId="4">#REF!</definedName>
    <definedName name="ANAINSTELECTACOM" localSheetId="5">#REF!</definedName>
    <definedName name="ANAINSTELECTACOM" localSheetId="6">#REF!</definedName>
    <definedName name="ANAINSTELECTACOM" localSheetId="7">#REF!</definedName>
    <definedName name="ANAINSTELECTACOM">#REF!</definedName>
    <definedName name="ANAINSTELECTSALIDAS" localSheetId="2">#REF!</definedName>
    <definedName name="ANAINSTELECTSALIDAS" localSheetId="4">#REF!</definedName>
    <definedName name="ANAINSTELECTSALIDAS" localSheetId="5">#REF!</definedName>
    <definedName name="ANAINSTELECTSALIDAS" localSheetId="6">#REF!</definedName>
    <definedName name="ANAINSTELECTSALIDAS" localSheetId="7">#REF!</definedName>
    <definedName name="ANAINSTELECTSALIDAS">#REF!</definedName>
    <definedName name="ANAINSTSANITAPATUBMO" localSheetId="2">#REF!</definedName>
    <definedName name="ANAINSTSANITAPATUBMO" localSheetId="4">#REF!</definedName>
    <definedName name="ANAINSTSANITAPATUBMO" localSheetId="5">#REF!</definedName>
    <definedName name="ANAINSTSANITAPATUBMO" localSheetId="6">#REF!</definedName>
    <definedName name="ANAINSTSANITAPATUBMO" localSheetId="7">#REF!</definedName>
    <definedName name="ANAINSTSANITAPATUBMO">#REF!</definedName>
    <definedName name="ANAINSTSANITCISTERNAS" localSheetId="2">#REF!</definedName>
    <definedName name="ANAINSTSANITCISTERNAS" localSheetId="4">#REF!</definedName>
    <definedName name="ANAINSTSANITCISTERNAS" localSheetId="5">#REF!</definedName>
    <definedName name="ANAINSTSANITCISTERNAS" localSheetId="6">#REF!</definedName>
    <definedName name="ANAINSTSANITCISTERNAS" localSheetId="7">#REF!</definedName>
    <definedName name="ANAINSTSANITCISTERNAS">#REF!</definedName>
    <definedName name="ANAINSTSANITCISTSEPT" localSheetId="2">#REF!</definedName>
    <definedName name="ANAINSTSANITCISTSEPT" localSheetId="4">#REF!</definedName>
    <definedName name="ANAINSTSANITCISTSEPT" localSheetId="5">#REF!</definedName>
    <definedName name="ANAINSTSANITCISTSEPT" localSheetId="6">#REF!</definedName>
    <definedName name="ANAINSTSANITCISTSEPT" localSheetId="7">#REF!</definedName>
    <definedName name="ANAINSTSANITCISTSEPT">#REF!</definedName>
    <definedName name="ANAINSTSANITCOLOCAPAR" localSheetId="2">#REF!</definedName>
    <definedName name="ANAINSTSANITCOLOCAPAR" localSheetId="4">#REF!</definedName>
    <definedName name="ANAINSTSANITCOLOCAPAR" localSheetId="5">#REF!</definedName>
    <definedName name="ANAINSTSANITCOLOCAPAR" localSheetId="6">#REF!</definedName>
    <definedName name="ANAINSTSANITCOLOCAPAR" localSheetId="7">#REF!</definedName>
    <definedName name="ANAINSTSANITCOLOCAPAR">#REF!</definedName>
    <definedName name="ANAL_REV.CER">#REF!</definedName>
    <definedName name="ANALISIS" localSheetId="2">#REF!</definedName>
    <definedName name="ANALISIS" localSheetId="4">#REF!</definedName>
    <definedName name="ANALISIS" localSheetId="7">#REF!</definedName>
    <definedName name="ANALISIS">#REF!</definedName>
    <definedName name="analisis2">#REF!</definedName>
    <definedName name="analisisI">#REF!</definedName>
    <definedName name="ANAMALLASCICL" localSheetId="2">#REF!</definedName>
    <definedName name="ANAMALLASCICL" localSheetId="4">#REF!</definedName>
    <definedName name="ANAMALLASCICL" localSheetId="5">#REF!</definedName>
    <definedName name="ANAMALLASCICL" localSheetId="6">#REF!</definedName>
    <definedName name="ANAMALLASCICL" localSheetId="7">#REF!</definedName>
    <definedName name="ANAMALLASCICL">#REF!</definedName>
    <definedName name="ANAMORTEROS" localSheetId="2">#REF!</definedName>
    <definedName name="ANAMORTEROS" localSheetId="4">#REF!</definedName>
    <definedName name="ANAMORTEROS" localSheetId="5">#REF!</definedName>
    <definedName name="ANAMORTEROS" localSheetId="6">#REF!</definedName>
    <definedName name="ANAMORTEROS" localSheetId="7">#REF!</definedName>
    <definedName name="ANAMORTEROS">#REF!</definedName>
    <definedName name="ANAMOVTIE" localSheetId="2">#REF!</definedName>
    <definedName name="ANAMOVTIE" localSheetId="4">#REF!</definedName>
    <definedName name="ANAMOVTIE" localSheetId="5">#REF!</definedName>
    <definedName name="ANAMOVTIE" localSheetId="6">#REF!</definedName>
    <definedName name="ANAMOVTIE" localSheetId="7">#REF!</definedName>
    <definedName name="ANAMOVTIE">#REF!</definedName>
    <definedName name="ANAPINTURAS" localSheetId="2">#REF!</definedName>
    <definedName name="ANAPINTURAS" localSheetId="4">#REF!</definedName>
    <definedName name="ANAPINTURAS" localSheetId="5">#REF!</definedName>
    <definedName name="ANAPINTURAS" localSheetId="6">#REF!</definedName>
    <definedName name="ANAPINTURAS" localSheetId="7">#REF!</definedName>
    <definedName name="ANAPINTURAS">#REF!</definedName>
    <definedName name="ANAPISOS" localSheetId="2">#REF!</definedName>
    <definedName name="ANAPISOS" localSheetId="4">#REF!</definedName>
    <definedName name="ANAPISOS" localSheetId="5">#REF!</definedName>
    <definedName name="ANAPISOS" localSheetId="6">#REF!</definedName>
    <definedName name="ANAPISOS" localSheetId="7">#REF!</definedName>
    <definedName name="ANAPISOS">#REF!</definedName>
    <definedName name="ANAPORTAJEMAD" localSheetId="2">#REF!</definedName>
    <definedName name="ANAPORTAJEMAD" localSheetId="4">#REF!</definedName>
    <definedName name="ANAPORTAJEMAD" localSheetId="5">#REF!</definedName>
    <definedName name="ANAPORTAJEMAD" localSheetId="6">#REF!</definedName>
    <definedName name="ANAPORTAJEMAD" localSheetId="7">#REF!</definedName>
    <definedName name="ANAPORTAJEMAD">#REF!</definedName>
    <definedName name="ANAREPLANTEO" localSheetId="2">#REF!</definedName>
    <definedName name="ANAREPLANTEO" localSheetId="4">#REF!</definedName>
    <definedName name="ANAREPLANTEO" localSheetId="5">#REF!</definedName>
    <definedName name="ANAREPLANTEO" localSheetId="6">#REF!</definedName>
    <definedName name="ANAREPLANTEO" localSheetId="7">#REF!</definedName>
    <definedName name="ANAREPLANTEO">#REF!</definedName>
    <definedName name="ANAREVEST" localSheetId="2">#REF!</definedName>
    <definedName name="ANAREVEST" localSheetId="4">#REF!</definedName>
    <definedName name="ANAREVEST" localSheetId="5">#REF!</definedName>
    <definedName name="ANAREVEST" localSheetId="6">#REF!</definedName>
    <definedName name="ANAREVEST" localSheetId="7">#REF!</definedName>
    <definedName name="ANAREVEST">#REF!</definedName>
    <definedName name="ANATECHOS" localSheetId="2">#REF!</definedName>
    <definedName name="ANATECHOS" localSheetId="4">#REF!</definedName>
    <definedName name="ANATECHOS" localSheetId="5">#REF!</definedName>
    <definedName name="ANATECHOS" localSheetId="6">#REF!</definedName>
    <definedName name="ANATECHOS" localSheetId="7">#REF!</definedName>
    <definedName name="ANATECHOS">#REF!</definedName>
    <definedName name="ANATECHOSTERM" localSheetId="2">#REF!</definedName>
    <definedName name="ANATECHOSTERM" localSheetId="4">#REF!</definedName>
    <definedName name="ANATECHOSTERM" localSheetId="5">#REF!</definedName>
    <definedName name="ANATECHOSTERM" localSheetId="6">#REF!</definedName>
    <definedName name="ANATECHOSTERM" localSheetId="7">#REF!</definedName>
    <definedName name="ANATECHOSTERM">#REF!</definedName>
    <definedName name="ANAVENTANAS" localSheetId="2">#REF!</definedName>
    <definedName name="ANAVENTANAS" localSheetId="4">#REF!</definedName>
    <definedName name="ANAVENTANAS" localSheetId="5">#REF!</definedName>
    <definedName name="ANAVENTANAS" localSheetId="6">#REF!</definedName>
    <definedName name="ANAVENTANAS" localSheetId="7">#REF!</definedName>
    <definedName name="ANAVENTANAS">#REF!</definedName>
    <definedName name="ANAVERJAS" localSheetId="2">#REF!</definedName>
    <definedName name="ANAVERJAS" localSheetId="4">#REF!</definedName>
    <definedName name="ANAVERJAS" localSheetId="5">#REF!</definedName>
    <definedName name="ANAVERJAS" localSheetId="6">#REF!</definedName>
    <definedName name="ANAVERJAS" localSheetId="7">#REF!</definedName>
    <definedName name="ANAVERJAS">#REF!</definedName>
    <definedName name="Anclaje_de_Pilotes" localSheetId="2">[59]Insumos!#REF!</definedName>
    <definedName name="Anclaje_de_Pilotes" localSheetId="4">[59]Insumos!#REF!</definedName>
    <definedName name="Anclaje_de_Pilotes" localSheetId="7">[59]Insumos!#REF!</definedName>
    <definedName name="Anclaje_de_Pilotes">[59]Insumos!#REF!</definedName>
    <definedName name="Anclaje_de_Pilotes_2">#N/A</definedName>
    <definedName name="Anclaje_de_Pilotes_3">#N/A</definedName>
    <definedName name="ancoa" localSheetId="2">#REF!</definedName>
    <definedName name="ancoa" localSheetId="3">#REF!</definedName>
    <definedName name="ancoa" localSheetId="4">#REF!</definedName>
    <definedName name="ancoa" localSheetId="5">#REF!</definedName>
    <definedName name="ancoa" localSheetId="6">#REF!</definedName>
    <definedName name="ancoa" localSheetId="7">#REF!</definedName>
    <definedName name="ancoa" localSheetId="0">#REF!</definedName>
    <definedName name="ancoa">#REF!</definedName>
    <definedName name="Andamio" localSheetId="2">#REF!</definedName>
    <definedName name="Andamio" localSheetId="4">#REF!</definedName>
    <definedName name="Andamio" localSheetId="7">#REF!</definedName>
    <definedName name="Andamio">#REF!</definedName>
    <definedName name="Andamio.Goteros" localSheetId="2">#REF!</definedName>
    <definedName name="Andamio.Goteros" localSheetId="4">#REF!</definedName>
    <definedName name="Andamio.Goteros" localSheetId="7">#REF!</definedName>
    <definedName name="Andamio.Goteros">#REF!</definedName>
    <definedName name="Andamio.Panete" localSheetId="2">#REF!</definedName>
    <definedName name="Andamio.Panete" localSheetId="4">#REF!</definedName>
    <definedName name="Andamio.Panete" localSheetId="7">#REF!</definedName>
    <definedName name="Andamio.Panete">#REF!</definedName>
    <definedName name="Andamio.Pañete.pared.Exterior">[62]Insumos!$E$155</definedName>
    <definedName name="Andamios">[66]Insumos!$B$24:$D$24</definedName>
    <definedName name="Andamios.Bloque" localSheetId="2">#REF!</definedName>
    <definedName name="Andamios.Bloque" localSheetId="3">#REF!</definedName>
    <definedName name="Andamios.Bloque" localSheetId="4">#REF!</definedName>
    <definedName name="Andamios.Bloque" localSheetId="5">#REF!</definedName>
    <definedName name="Andamios.Bloque" localSheetId="6">#REF!</definedName>
    <definedName name="Andamios.Bloque" localSheetId="7">#REF!</definedName>
    <definedName name="Andamios.Bloque">#REF!</definedName>
    <definedName name="Andamios____0.25_planchas_plywood___10_usos">[50]Insumos!$B$25:$D$25</definedName>
    <definedName name="andamiosin" localSheetId="2">#REF!</definedName>
    <definedName name="andamiosin" localSheetId="3">#REF!</definedName>
    <definedName name="andamiosin" localSheetId="4">#REF!</definedName>
    <definedName name="andamiosin" localSheetId="5">#REF!</definedName>
    <definedName name="andamiosin" localSheetId="6">#REF!</definedName>
    <definedName name="andamiosin" localSheetId="7">#REF!</definedName>
    <definedName name="andamiosin" localSheetId="0">#REF!</definedName>
    <definedName name="andamiosin">#REF!</definedName>
    <definedName name="ANDAMIOSPLAF" localSheetId="2">#REF!</definedName>
    <definedName name="ANDAMIOSPLAF" localSheetId="4">#REF!</definedName>
    <definedName name="ANDAMIOSPLAF" localSheetId="7">#REF!</definedName>
    <definedName name="ANDAMIOSPLAF">#REF!</definedName>
    <definedName name="ANDBL" localSheetId="2">#REF!</definedName>
    <definedName name="ANDBL" localSheetId="4">#REF!</definedName>
    <definedName name="ANDBL" localSheetId="7">#REF!</definedName>
    <definedName name="ANDBL">#REF!</definedName>
    <definedName name="ANDBLM2" localSheetId="2">#REF!</definedName>
    <definedName name="ANDBLM2" localSheetId="4">#REF!</definedName>
    <definedName name="ANDBLM2" localSheetId="7">#REF!</definedName>
    <definedName name="ANDBLM2">#REF!</definedName>
    <definedName name="ANDPAÑ" localSheetId="2">#REF!</definedName>
    <definedName name="ANDPAÑ" localSheetId="4">#REF!</definedName>
    <definedName name="ANDPAÑ" localSheetId="7">#REF!</definedName>
    <definedName name="ANDPAÑ">#REF!</definedName>
    <definedName name="Anf.LosasYvuelos" localSheetId="2">[67]Análisis!#REF!</definedName>
    <definedName name="Anf.LosasYvuelos" localSheetId="4">[67]Análisis!#REF!</definedName>
    <definedName name="Anf.LosasYvuelos" localSheetId="7">[67]Análisis!#REF!</definedName>
    <definedName name="Anf.LosasYvuelos">[67]Análisis!#REF!</definedName>
    <definedName name="Anfi.Zap.Col" localSheetId="2">[67]Análisis!#REF!</definedName>
    <definedName name="Anfi.Zap.Col" localSheetId="4">[67]Análisis!#REF!</definedName>
    <definedName name="Anfi.Zap.Col" localSheetId="7">[67]Análisis!#REF!</definedName>
    <definedName name="Anfi.Zap.Col">[67]Análisis!#REF!</definedName>
    <definedName name="Anfit.Col.C1" localSheetId="2">[67]Análisis!#REF!</definedName>
    <definedName name="Anfit.Col.C1" localSheetId="4">[67]Análisis!#REF!</definedName>
    <definedName name="Anfit.Col.C1" localSheetId="7">[67]Análisis!#REF!</definedName>
    <definedName name="Anfit.Col.C1">[67]Análisis!#REF!</definedName>
    <definedName name="Anfit.Col.CA" localSheetId="2">[67]Análisis!#REF!</definedName>
    <definedName name="Anfit.Col.CA" localSheetId="4">[67]Análisis!#REF!</definedName>
    <definedName name="Anfit.Col.CA" localSheetId="7">[67]Análisis!#REF!</definedName>
    <definedName name="Anfit.Col.CA">[67]Análisis!#REF!</definedName>
    <definedName name="ANFITEATRO" localSheetId="2">#REF!</definedName>
    <definedName name="ANFITEATRO" localSheetId="3">#REF!</definedName>
    <definedName name="ANFITEATRO" localSheetId="4">#REF!</definedName>
    <definedName name="ANFITEATRO" localSheetId="5">#REF!</definedName>
    <definedName name="ANFITEATRO" localSheetId="6">#REF!</definedName>
    <definedName name="ANFITEATRO" localSheetId="7">#REF!</definedName>
    <definedName name="ANFITEATRO">#REF!</definedName>
    <definedName name="ANG2X2SOPLAMPCONTRA" localSheetId="2">#REF!</definedName>
    <definedName name="ANG2X2SOPLAMPCONTRA" localSheetId="4">#REF!</definedName>
    <definedName name="ANG2X2SOPLAMPCONTRA" localSheetId="7">#REF!</definedName>
    <definedName name="ANG2X2SOPLAMPCONTRA">#REF!</definedName>
    <definedName name="ANGULAR" localSheetId="2">#REF!</definedName>
    <definedName name="ANGULAR" localSheetId="4">#REF!</definedName>
    <definedName name="ANGULAR" localSheetId="7">#REF!</definedName>
    <definedName name="ANGULAR">#REF!</definedName>
    <definedName name="ANGULAR_2">"$#REF!.$B$246"</definedName>
    <definedName name="ANGULAR_3">"$#REF!.$B$246"</definedName>
    <definedName name="ANIMACION" localSheetId="2">#REF!</definedName>
    <definedName name="ANIMACION" localSheetId="3">#REF!</definedName>
    <definedName name="ANIMACION" localSheetId="4">#REF!</definedName>
    <definedName name="ANIMACION" localSheetId="5">#REF!</definedName>
    <definedName name="ANIMACION" localSheetId="6">#REF!</definedName>
    <definedName name="ANIMACION" localSheetId="7">#REF!</definedName>
    <definedName name="ANIMACION">#REF!</definedName>
    <definedName name="antepech" localSheetId="2">[25]Volumenes!#REF!</definedName>
    <definedName name="antepech" localSheetId="3">[25]Volumenes!#REF!</definedName>
    <definedName name="antepech" localSheetId="4">[25]Volumenes!#REF!</definedName>
    <definedName name="antepech" localSheetId="5">[25]Volumenes!#REF!</definedName>
    <definedName name="antepech" localSheetId="6">[25]Volumenes!#REF!</definedName>
    <definedName name="antepech" localSheetId="7">[25]Volumenes!#REF!</definedName>
    <definedName name="antepech" localSheetId="0">[25]Volumenes!#REF!</definedName>
    <definedName name="antepech">[25]Volumenes!#REF!</definedName>
    <definedName name="ANTEPECHO">'[64]anal term'!$F$1819</definedName>
    <definedName name="Antepecho..superior.incluye.losa">[62]Análisis!$D$658</definedName>
    <definedName name="antepecho.block.de.6" localSheetId="2">#REF!</definedName>
    <definedName name="antepecho.block.de.6" localSheetId="3">#REF!</definedName>
    <definedName name="antepecho.block.de.6" localSheetId="4">#REF!</definedName>
    <definedName name="antepecho.block.de.6" localSheetId="5">#REF!</definedName>
    <definedName name="antepecho.block.de.6" localSheetId="6">#REF!</definedName>
    <definedName name="antepecho.block.de.6" localSheetId="7">#REF!</definedName>
    <definedName name="antepecho.block.de.6">#REF!</definedName>
    <definedName name="antonio">#N/A</definedName>
    <definedName name="AP">[68]Materiales!$F$215</definedName>
    <definedName name="APAÑ" localSheetId="2">[25]Volumenes!#REF!</definedName>
    <definedName name="APAÑ" localSheetId="3">[25]Volumenes!#REF!</definedName>
    <definedName name="APAÑ" localSheetId="4">[25]Volumenes!#REF!</definedName>
    <definedName name="APAÑ" localSheetId="5">[25]Volumenes!#REF!</definedName>
    <definedName name="APAÑ" localSheetId="6">[25]Volumenes!#REF!</definedName>
    <definedName name="APAÑ" localSheetId="7">[25]Volumenes!#REF!</definedName>
    <definedName name="APAÑ">[25]Volumenes!#REF!</definedName>
    <definedName name="APARATOS" localSheetId="2">#REF!</definedName>
    <definedName name="APARATOS" localSheetId="3">#REF!</definedName>
    <definedName name="APARATOS" localSheetId="4">#REF!</definedName>
    <definedName name="APARATOS" localSheetId="5">#REF!</definedName>
    <definedName name="APARATOS" localSheetId="6">#REF!</definedName>
    <definedName name="APARATOS" localSheetId="7">#REF!</definedName>
    <definedName name="APARATOS">#REF!</definedName>
    <definedName name="APE" localSheetId="2">#REF!</definedName>
    <definedName name="APE" localSheetId="4">#REF!</definedName>
    <definedName name="APE" localSheetId="7">#REF!</definedName>
    <definedName name="APE">#REF!</definedName>
    <definedName name="API" localSheetId="2">#REF!</definedName>
    <definedName name="API" localSheetId="4">#REF!</definedName>
    <definedName name="API" localSheetId="7">#REF!</definedName>
    <definedName name="API">#REF!</definedName>
    <definedName name="APIN" localSheetId="2">[25]Volumenes!#REF!</definedName>
    <definedName name="APIN" localSheetId="4">[25]Volumenes!#REF!</definedName>
    <definedName name="APIN" localSheetId="7">[25]Volumenes!#REF!</definedName>
    <definedName name="APIN">[25]Volumenes!#REF!</definedName>
    <definedName name="APLICARLACA2C" localSheetId="2">#REF!</definedName>
    <definedName name="APLICARLACA2C" localSheetId="3">#REF!</definedName>
    <definedName name="APLICARLACA2C" localSheetId="4">#REF!</definedName>
    <definedName name="APLICARLACA2C" localSheetId="5">#REF!</definedName>
    <definedName name="APLICARLACA2C" localSheetId="6">#REF!</definedName>
    <definedName name="APLICARLACA2C" localSheetId="7">#REF!</definedName>
    <definedName name="APLICARLACA2C" localSheetId="0">#REF!</definedName>
    <definedName name="APLICARLACA2C">#REF!</definedName>
    <definedName name="APT" localSheetId="2">#REF!</definedName>
    <definedName name="APT" localSheetId="4">#REF!</definedName>
    <definedName name="APT" localSheetId="7">#REF!</definedName>
    <definedName name="APT">#REF!</definedName>
    <definedName name="AQUAPEL" localSheetId="2">#REF!</definedName>
    <definedName name="AQUAPEL" localSheetId="4">#REF!</definedName>
    <definedName name="AQUAPEL" localSheetId="7">#REF!</definedName>
    <definedName name="AQUAPEL">#REF!</definedName>
    <definedName name="AR" localSheetId="2">#REF!</definedName>
    <definedName name="AR" localSheetId="4">#REF!</definedName>
    <definedName name="AR" localSheetId="7">#REF!</definedName>
    <definedName name="AR">#REF!</definedName>
    <definedName name="ARANDELAINODORO">[44]Materiales!$E$496</definedName>
    <definedName name="ARANDELAPLAS" localSheetId="2">#REF!</definedName>
    <definedName name="ARANDELAPLAS" localSheetId="3">#REF!</definedName>
    <definedName name="ARANDELAPLAS" localSheetId="4">#REF!</definedName>
    <definedName name="ARANDELAPLAS" localSheetId="5">#REF!</definedName>
    <definedName name="ARANDELAPLAS" localSheetId="6">#REF!</definedName>
    <definedName name="ARANDELAPLAS" localSheetId="7">#REF!</definedName>
    <definedName name="ARANDELAPLAS" localSheetId="0">#REF!</definedName>
    <definedName name="ARANDELAPLAS">#REF!</definedName>
    <definedName name="archivo" localSheetId="2">#REF!</definedName>
    <definedName name="archivo" localSheetId="4">#REF!</definedName>
    <definedName name="archivo" localSheetId="7">#REF!</definedName>
    <definedName name="archivo">#REF!</definedName>
    <definedName name="ARE" localSheetId="2">'[2]Part. No Ejecutables'!#REF!</definedName>
    <definedName name="ARE" localSheetId="4">'[2]Part. No Ejecutables'!#REF!</definedName>
    <definedName name="ARE" localSheetId="7">'[2]Part. No Ejecutables'!#REF!</definedName>
    <definedName name="ARE">'[2]Part. No Ejecutables'!#REF!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>#REF!</definedName>
    <definedName name="_xlnm.Print_Area" localSheetId="1">'LOTE A'!$B$8:$H$1010</definedName>
    <definedName name="_xlnm.Print_Area" localSheetId="2">'LOTE B'!$B$8:$H$573</definedName>
    <definedName name="_xlnm.Print_Area" localSheetId="3">'LOTE C'!$B$8:$H$127</definedName>
    <definedName name="_xlnm.Print_Area" localSheetId="4">'LOTE D'!$B$8:$H$1005</definedName>
    <definedName name="_xlnm.Print_Area" localSheetId="5">'LOTE E'!$B$8:$H$727</definedName>
    <definedName name="_xlnm.Print_Area" localSheetId="6">'LOTE F'!$B$8:$H$253</definedName>
    <definedName name="_xlnm.Print_Area" localSheetId="7">'LOTE G'!$B$9:$H$108</definedName>
    <definedName name="_xlnm.Print_Area" localSheetId="0">RESUMEN!$B$4:$E$34</definedName>
    <definedName name="_xlnm.Print_Area">#REF!</definedName>
    <definedName name="AREA1" localSheetId="2">#REF!</definedName>
    <definedName name="AREA1" localSheetId="3">#REF!</definedName>
    <definedName name="AREA1" localSheetId="4">#REF!</definedName>
    <definedName name="AREA1" localSheetId="5">#REF!</definedName>
    <definedName name="AREA1" localSheetId="6">#REF!</definedName>
    <definedName name="AREA1" localSheetId="7">#REF!</definedName>
    <definedName name="AREA1">#REF!</definedName>
    <definedName name="AREA12" localSheetId="2">#REF!</definedName>
    <definedName name="AREA12" localSheetId="4">#REF!</definedName>
    <definedName name="AREA12" localSheetId="7">#REF!</definedName>
    <definedName name="AREA12">#REF!</definedName>
    <definedName name="AREA34" localSheetId="2">#REF!</definedName>
    <definedName name="AREA34" localSheetId="4">#REF!</definedName>
    <definedName name="AREA34" localSheetId="7">#REF!</definedName>
    <definedName name="AREA34">#REF!</definedName>
    <definedName name="AREA38" localSheetId="2">#REF!</definedName>
    <definedName name="AREA38" localSheetId="4">#REF!</definedName>
    <definedName name="AREA38" localSheetId="7">#REF!</definedName>
    <definedName name="AREA38">#REF!</definedName>
    <definedName name="AREAB8" localSheetId="2">[25]Volumenes!#REF!</definedName>
    <definedName name="AREAB8" localSheetId="4">[25]Volumenes!#REF!</definedName>
    <definedName name="AREAB8" localSheetId="7">[25]Volumenes!#REF!</definedName>
    <definedName name="AREAB8">[25]Volumenes!#REF!</definedName>
    <definedName name="AREABACO" localSheetId="2">[25]Volumenes!#REF!</definedName>
    <definedName name="AREABACO" localSheetId="4">[25]Volumenes!#REF!</definedName>
    <definedName name="AREABACO" localSheetId="7">[25]Volumenes!#REF!</definedName>
    <definedName name="AREABACO">[25]Volumenes!#REF!</definedName>
    <definedName name="AREALIGER" localSheetId="2">[25]Volumenes!#REF!</definedName>
    <definedName name="AREALIGER" localSheetId="4">[25]Volumenes!#REF!</definedName>
    <definedName name="AREALIGER" localSheetId="7">[25]Volumenes!#REF!</definedName>
    <definedName name="AREALIGER">[25]Volumenes!#REF!</definedName>
    <definedName name="AREALOMA" localSheetId="2">[25]Volumenes!#REF!</definedName>
    <definedName name="AREALOMA" localSheetId="4">[25]Volumenes!#REF!</definedName>
    <definedName name="AREALOMA" localSheetId="7">[25]Volumenes!#REF!</definedName>
    <definedName name="AREALOMA">[25]Volumenes!#REF!</definedName>
    <definedName name="AREARET." localSheetId="2">[25]Volumenes!#REF!</definedName>
    <definedName name="AREARET." localSheetId="4">[25]Volumenes!#REF!</definedName>
    <definedName name="AREARET." localSheetId="7">[25]Volumenes!#REF!</definedName>
    <definedName name="AREARET.">[25]Volumenes!#REF!</definedName>
    <definedName name="AREASULAVIZUMU" localSheetId="2">[25]Volumenes!#REF!</definedName>
    <definedName name="AREASULAVIZUMU" localSheetId="4">[25]Volumenes!#REF!</definedName>
    <definedName name="AREASULAVIZUMU" localSheetId="7">[25]Volumenes!#REF!</definedName>
    <definedName name="AREASULAVIZUMU">[25]Volumenes!#REF!</definedName>
    <definedName name="AREASUPLAVIZUMU" localSheetId="2">[25]Volumenes!#REF!</definedName>
    <definedName name="AREASUPLAVIZUMU" localSheetId="4">[25]Volumenes!#REF!</definedName>
    <definedName name="AREASUPLAVIZUMU" localSheetId="7">[25]Volumenes!#REF!</definedName>
    <definedName name="AREASUPLAVIZUMU">[25]Volumenes!#REF!</definedName>
    <definedName name="AREASUTO" localSheetId="2">[25]Volumenes!#REF!</definedName>
    <definedName name="AREASUTO" localSheetId="4">[25]Volumenes!#REF!</definedName>
    <definedName name="AREASUTO" localSheetId="7">[25]Volumenes!#REF!</definedName>
    <definedName name="AREASUTO">[25]Volumenes!#REF!</definedName>
    <definedName name="AREASUTOFO" localSheetId="2">[25]Volumenes!#REF!</definedName>
    <definedName name="AREASUTOFO" localSheetId="4">[25]Volumenes!#REF!</definedName>
    <definedName name="AREASUTOFO" localSheetId="7">[25]Volumenes!#REF!</definedName>
    <definedName name="AREASUTOFO">[25]Volumenes!#REF!</definedName>
    <definedName name="AREAXX" localSheetId="2">[25]Volumenes!#REF!</definedName>
    <definedName name="AREAXX" localSheetId="4">[25]Volumenes!#REF!</definedName>
    <definedName name="AREAXX" localSheetId="7">[25]Volumenes!#REF!</definedName>
    <definedName name="AREAXX">[25]Volumenes!#REF!</definedName>
    <definedName name="AREFIPAÑ" localSheetId="3">[5]Mat!$D$23</definedName>
    <definedName name="AREFIPAÑ" localSheetId="4">[5]Mat!$D$23</definedName>
    <definedName name="AREFIPAÑ" localSheetId="5">[5]Mat!$D$23</definedName>
    <definedName name="AREFIPAÑ" localSheetId="6">[5]Mat!$D$23</definedName>
    <definedName name="AREFIPAÑ" localSheetId="7">[5]Mat!$D$23</definedName>
    <definedName name="AREFIPAÑ" localSheetId="0">[5]Mat!$D$23</definedName>
    <definedName name="AREFIPAÑ">[6]Mat!$D$23</definedName>
    <definedName name="AREGRULA" localSheetId="3">[5]Mat!$D$24</definedName>
    <definedName name="AREGRULA" localSheetId="4">[5]Mat!$D$24</definedName>
    <definedName name="AREGRULA" localSheetId="5">[5]Mat!$D$24</definedName>
    <definedName name="AREGRULA" localSheetId="6">[5]Mat!$D$24</definedName>
    <definedName name="AREGRULA" localSheetId="7">[5]Mat!$D$24</definedName>
    <definedName name="AREGRULA" localSheetId="0">[5]Mat!$D$24</definedName>
    <definedName name="AREGRULA">[6]Mat!$D$24</definedName>
    <definedName name="AREITA" localSheetId="3">[5]Mat!$D$25</definedName>
    <definedName name="AREITA" localSheetId="4">[5]Mat!$D$25</definedName>
    <definedName name="AREITA" localSheetId="5">[5]Mat!$D$25</definedName>
    <definedName name="AREITA" localSheetId="6">[5]Mat!$D$25</definedName>
    <definedName name="AREITA" localSheetId="7">[5]Mat!$D$25</definedName>
    <definedName name="AREITA" localSheetId="0">[5]Mat!$D$25</definedName>
    <definedName name="AREITA">[6]Mat!$D$25</definedName>
    <definedName name="Arena" localSheetId="2">#REF!</definedName>
    <definedName name="Arena" localSheetId="3">#REF!</definedName>
    <definedName name="Arena" localSheetId="4">#REF!</definedName>
    <definedName name="Arena" localSheetId="5">#REF!</definedName>
    <definedName name="Arena" localSheetId="6">#REF!</definedName>
    <definedName name="Arena" localSheetId="7">#REF!</definedName>
    <definedName name="Arena">#REF!</definedName>
    <definedName name="Arena.Horm.Visto">[49]Insumos!$E$16</definedName>
    <definedName name="Arena_Fina">[50]Insumos!$B$17:$D$17</definedName>
    <definedName name="Arena_Gruesa_Lavada">[50]Insumos!$B$16:$D$16</definedName>
    <definedName name="ARENA_LAV_CLASIF">'[63]MATERIALES LISTADO'!$D$9</definedName>
    <definedName name="Arena_Triturada_y_Lavada___especial_para_hormigones">[50]Insumos!$B$14:$D$14</definedName>
    <definedName name="ARENAA">[35]Materiales!$E$6</definedName>
    <definedName name="ARENAAZUL" localSheetId="2">#REF!</definedName>
    <definedName name="ARENAAZUL" localSheetId="3">#REF!</definedName>
    <definedName name="ARENAAZUL" localSheetId="4">#REF!</definedName>
    <definedName name="ARENAAZUL" localSheetId="5">#REF!</definedName>
    <definedName name="ARENAAZUL" localSheetId="6">#REF!</definedName>
    <definedName name="ARENAAZUL" localSheetId="7">#REF!</definedName>
    <definedName name="ARENAAZUL" localSheetId="0">#REF!</definedName>
    <definedName name="ARENAAZUL">#REF!</definedName>
    <definedName name="arenabca">#REF!</definedName>
    <definedName name="ARENAF" localSheetId="2">#REF!</definedName>
    <definedName name="ARENAF" localSheetId="3">#REF!</definedName>
    <definedName name="ARENAF" localSheetId="4">#REF!</definedName>
    <definedName name="ARENAF" localSheetId="5">#REF!</definedName>
    <definedName name="ARENAF" localSheetId="6">#REF!</definedName>
    <definedName name="ARENAF" localSheetId="7">#REF!</definedName>
    <definedName name="ARENAF" localSheetId="0">#REF!</definedName>
    <definedName name="ARENAF">#REF!</definedName>
    <definedName name="ARENAFINA" localSheetId="2">#REF!</definedName>
    <definedName name="ARENAFINA" localSheetId="3">#REF!</definedName>
    <definedName name="ARENAFINA" localSheetId="4">#REF!</definedName>
    <definedName name="ARENAFINA" localSheetId="5">#REF!</definedName>
    <definedName name="ARENAFINA" localSheetId="6">#REF!</definedName>
    <definedName name="ARENAFINA" localSheetId="7">#REF!</definedName>
    <definedName name="ARENAFINA" localSheetId="0">#REF!</definedName>
    <definedName name="ARENAFINA">#REF!</definedName>
    <definedName name="ARENAG" localSheetId="2">#REF!</definedName>
    <definedName name="ARENAG" localSheetId="3">#REF!</definedName>
    <definedName name="ARENAG" localSheetId="4">#REF!</definedName>
    <definedName name="ARENAG" localSheetId="5">#REF!</definedName>
    <definedName name="ARENAG" localSheetId="6">#REF!</definedName>
    <definedName name="ARENAG" localSheetId="7">#REF!</definedName>
    <definedName name="ARENAG" localSheetId="0">#REF!</definedName>
    <definedName name="ARENAG">#REF!</definedName>
    <definedName name="ARENAGRUESA" localSheetId="2">#REF!</definedName>
    <definedName name="ARENAGRUESA" localSheetId="3">#REF!</definedName>
    <definedName name="ARENAGRUESA" localSheetId="4">#REF!</definedName>
    <definedName name="ARENAGRUESA" localSheetId="5">#REF!</definedName>
    <definedName name="ARENAGRUESA" localSheetId="6">#REF!</definedName>
    <definedName name="ARENAGRUESA" localSheetId="7">#REF!</definedName>
    <definedName name="ARENAGRUESA" localSheetId="0">#REF!</definedName>
    <definedName name="ARENAGRUESA">#REF!</definedName>
    <definedName name="ARENAITABO" localSheetId="2">#REF!</definedName>
    <definedName name="ARENAITABO" localSheetId="4">#REF!</definedName>
    <definedName name="ARENAITABO" localSheetId="7">#REF!</definedName>
    <definedName name="ARENAITABO">#REF!</definedName>
    <definedName name="ARENAL">[35]Materiales!$E$9</definedName>
    <definedName name="ArenaLaAltagracia.MA" localSheetId="2">#REF!</definedName>
    <definedName name="ArenaLaAltagracia.MA" localSheetId="3">#REF!</definedName>
    <definedName name="ArenaLaAltagracia.MA" localSheetId="4">#REF!</definedName>
    <definedName name="ArenaLaAltagracia.MA" localSheetId="5">#REF!</definedName>
    <definedName name="ArenaLaAltagracia.MA" localSheetId="6">#REF!</definedName>
    <definedName name="ArenaLaAltagracia.MA" localSheetId="7">#REF!</definedName>
    <definedName name="ArenaLaAltagracia.MA">#REF!</definedName>
    <definedName name="arenalavada">[53]MATERIALES!$G$13</definedName>
    <definedName name="ARENAMINA" localSheetId="2">#REF!</definedName>
    <definedName name="ARENAMINA" localSheetId="3">#REF!</definedName>
    <definedName name="ARENAMINA" localSheetId="4">#REF!</definedName>
    <definedName name="ARENAMINA" localSheetId="5">#REF!</definedName>
    <definedName name="ARENAMINA" localSheetId="6">#REF!</definedName>
    <definedName name="ARENAMINA" localSheetId="7">#REF!</definedName>
    <definedName name="ARENAMINA" localSheetId="0">#REF!</definedName>
    <definedName name="ARENAMINA">#REF!</definedName>
    <definedName name="ArenaOchoa.MA">[69]Insumos!$C$14</definedName>
    <definedName name="Arenap" localSheetId="2">#REF!</definedName>
    <definedName name="Arenap" localSheetId="3">#REF!</definedName>
    <definedName name="Arenap" localSheetId="4">#REF!</definedName>
    <definedName name="Arenap" localSheetId="5">#REF!</definedName>
    <definedName name="Arenap" localSheetId="6">#REF!</definedName>
    <definedName name="Arenap" localSheetId="7">#REF!</definedName>
    <definedName name="Arenap">#REF!</definedName>
    <definedName name="ArenaPanete.MA" localSheetId="2">#REF!</definedName>
    <definedName name="ArenaPanete.MA" localSheetId="4">#REF!</definedName>
    <definedName name="ArenaPanete.MA" localSheetId="7">#REF!</definedName>
    <definedName name="ArenaPanete.MA">#REF!</definedName>
    <definedName name="ARENAPAÑETE" localSheetId="2">#REF!</definedName>
    <definedName name="ARENAPAÑETE" localSheetId="4">#REF!</definedName>
    <definedName name="ARENAPAÑETE" localSheetId="7">#REF!</definedName>
    <definedName name="ARENAPAÑETE">#REF!</definedName>
    <definedName name="arenapta">#REF!</definedName>
    <definedName name="ari">#REF!</definedName>
    <definedName name="ARIAS" localSheetId="2">'[2]Part. No Ejecutables'!#REF!</definedName>
    <definedName name="ARIAS" localSheetId="4">'[2]Part. No Ejecutables'!#REF!</definedName>
    <definedName name="ARIAS" localSheetId="7">'[2]Part. No Ejecutables'!#REF!</definedName>
    <definedName name="ARIAS">'[2]Part. No Ejecutables'!#REF!</definedName>
    <definedName name="arii">#REF!</definedName>
    <definedName name="ariii">#REF!</definedName>
    <definedName name="ariiii">#REF!</definedName>
    <definedName name="ARO" localSheetId="2">'[2]Part. No Ejecutables'!#REF!</definedName>
    <definedName name="ARO" localSheetId="4">'[2]Part. No Ejecutables'!#REF!</definedName>
    <definedName name="ARO" localSheetId="7">'[2]Part. No Ejecutables'!#REF!</definedName>
    <definedName name="ARO">'[2]Part. No Ejecutables'!#REF!</definedName>
    <definedName name="ARQSA" localSheetId="2">#REF!</definedName>
    <definedName name="ARQSA" localSheetId="3">#REF!</definedName>
    <definedName name="ARQSA" localSheetId="4">#REF!</definedName>
    <definedName name="ARQSA" localSheetId="5">#REF!</definedName>
    <definedName name="ARQSA" localSheetId="6">#REF!</definedName>
    <definedName name="ARQSA" localSheetId="7">#REF!</definedName>
    <definedName name="ARQSA">#REF!</definedName>
    <definedName name="arranque">'[46]Listado Equipos a utilizar'!#REF!</definedName>
    <definedName name="AS" localSheetId="2">'[2]Part. No Ejecutables'!#REF!</definedName>
    <definedName name="AS" localSheetId="3">'[2]Part. No Ejecutables'!#REF!</definedName>
    <definedName name="AS" localSheetId="4">'[2]Part. No Ejecutables'!#REF!</definedName>
    <definedName name="AS" localSheetId="5">'[2]Part. No Ejecutables'!#REF!</definedName>
    <definedName name="AS" localSheetId="6">'[2]Part. No Ejecutables'!#REF!</definedName>
    <definedName name="AS" localSheetId="7">'[2]Part. No Ejecutables'!#REF!</definedName>
    <definedName name="AS">'[2]Part. No Ejecutables'!#REF!</definedName>
    <definedName name="ASAS" localSheetId="2">#REF!</definedName>
    <definedName name="ASAS" localSheetId="3">#REF!</definedName>
    <definedName name="ASAS" localSheetId="4">#REF!</definedName>
    <definedName name="ASAS" localSheetId="5">#REF!</definedName>
    <definedName name="ASAS" localSheetId="6">#REF!</definedName>
    <definedName name="ASAS" localSheetId="7">#REF!</definedName>
    <definedName name="ASAS" localSheetId="0">#REF!</definedName>
    <definedName name="ASAS">#REF!</definedName>
    <definedName name="ASCENSORES" localSheetId="2">#REF!</definedName>
    <definedName name="ASCENSORES" localSheetId="3">#REF!</definedName>
    <definedName name="ASCENSORES" localSheetId="4">#REF!</definedName>
    <definedName name="ASCENSORES" localSheetId="5">#REF!</definedName>
    <definedName name="ASCENSORES" localSheetId="6">#REF!</definedName>
    <definedName name="ASCENSORES" localSheetId="7">#REF!</definedName>
    <definedName name="ASCENSORES" localSheetId="0">#REF!</definedName>
    <definedName name="ASCENSORES">#REF!</definedName>
    <definedName name="ASF2in" localSheetId="2">#REF!</definedName>
    <definedName name="ASF2in" localSheetId="4">#REF!</definedName>
    <definedName name="ASF2in" localSheetId="5">#REF!</definedName>
    <definedName name="ASF2in" localSheetId="6">#REF!</definedName>
    <definedName name="ASF2in" localSheetId="7">#REF!</definedName>
    <definedName name="ASF2in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 localSheetId="2">[70]Ins!#REF!</definedName>
    <definedName name="ASIENTOINOCORRIENTE" localSheetId="4">[70]Ins!#REF!</definedName>
    <definedName name="ASIENTOINOCORRIENTE" localSheetId="7">[70]Ins!#REF!</definedName>
    <definedName name="ASIENTOINOCORRIENTE">[70]Ins!#REF!</definedName>
    <definedName name="atado" localSheetId="2">#REF!</definedName>
    <definedName name="atado" localSheetId="3">#REF!</definedName>
    <definedName name="atado" localSheetId="4">#REF!</definedName>
    <definedName name="atado" localSheetId="5">#REF!</definedName>
    <definedName name="atado" localSheetId="6">#REF!</definedName>
    <definedName name="atado" localSheetId="7">#REF!</definedName>
    <definedName name="atado">#REF!</definedName>
    <definedName name="AU" localSheetId="2">'[2]Part. No Ejecutables'!#REF!</definedName>
    <definedName name="AU" localSheetId="3">'[2]Part. No Ejecutables'!#REF!</definedName>
    <definedName name="AU" localSheetId="4">'[2]Part. No Ejecutables'!#REF!</definedName>
    <definedName name="AU" localSheetId="5">'[2]Part. No Ejecutables'!#REF!</definedName>
    <definedName name="AU" localSheetId="6">'[2]Part. No Ejecutables'!#REF!</definedName>
    <definedName name="AU" localSheetId="7">'[2]Part. No Ejecutables'!#REF!</definedName>
    <definedName name="AU">'[2]Part. No Ejecutables'!#REF!</definedName>
    <definedName name="AU.MT.RE.COM.GRA">[71]R.A.U.!$F$25</definedName>
    <definedName name="AUMENTO_OCB" localSheetId="2">#REF!</definedName>
    <definedName name="AUMENTO_OCB" localSheetId="3">#REF!</definedName>
    <definedName name="AUMENTO_OCB" localSheetId="4">#REF!</definedName>
    <definedName name="AUMENTO_OCB" localSheetId="5">#REF!</definedName>
    <definedName name="AUMENTO_OCB" localSheetId="6">#REF!</definedName>
    <definedName name="AUMENTO_OCB" localSheetId="7">#REF!</definedName>
    <definedName name="AUMENTO_OCB">#REF!</definedName>
    <definedName name="aumentoorden" localSheetId="2">#REF!</definedName>
    <definedName name="aumentoorden" localSheetId="4">#REF!</definedName>
    <definedName name="aumentoorden" localSheetId="5">#REF!</definedName>
    <definedName name="aumentoorden" localSheetId="6">#REF!</definedName>
    <definedName name="aumentoorden" localSheetId="7">#REF!</definedName>
    <definedName name="aumentoorden">#REF!</definedName>
    <definedName name="AV" localSheetId="2">#REF!</definedName>
    <definedName name="AV" localSheetId="4">#REF!</definedName>
    <definedName name="AV" localSheetId="7">#REF!</definedName>
    <definedName name="AV">#REF!</definedName>
    <definedName name="AY">[72]MOJornal!$D$10</definedName>
    <definedName name="AYCA" localSheetId="2">#REF!</definedName>
    <definedName name="AYCA" localSheetId="3">#REF!</definedName>
    <definedName name="AYCA" localSheetId="4">#REF!</definedName>
    <definedName name="AYCA" localSheetId="5">#REF!</definedName>
    <definedName name="AYCA" localSheetId="6">#REF!</definedName>
    <definedName name="AYCA" localSheetId="7">#REF!</definedName>
    <definedName name="AYCA" localSheetId="0">#REF!</definedName>
    <definedName name="AYCA">#REF!</definedName>
    <definedName name="AYCARP" localSheetId="2">[73]Ins!#REF!</definedName>
    <definedName name="AYCARP" localSheetId="3">[73]Ins!#REF!</definedName>
    <definedName name="AYCARP" localSheetId="4">[73]Ins!#REF!</definedName>
    <definedName name="AYCARP" localSheetId="5">[73]Ins!#REF!</definedName>
    <definedName name="AYCARP" localSheetId="6">[73]Ins!#REF!</definedName>
    <definedName name="AYCARP" localSheetId="7">[73]Ins!#REF!</definedName>
    <definedName name="AYCARP">[73]Ins!#REF!</definedName>
    <definedName name="AYDE" localSheetId="2">#REF!</definedName>
    <definedName name="AYDE" localSheetId="3">#REF!</definedName>
    <definedName name="AYDE" localSheetId="4">#REF!</definedName>
    <definedName name="AYDE" localSheetId="5">#REF!</definedName>
    <definedName name="AYDE" localSheetId="6">#REF!</definedName>
    <definedName name="AYDE" localSheetId="7">#REF!</definedName>
    <definedName name="AYDE" localSheetId="0">#REF!</definedName>
    <definedName name="AYDE">#REF!</definedName>
    <definedName name="AYEL" localSheetId="2">#REF!</definedName>
    <definedName name="AYEL" localSheetId="4">#REF!</definedName>
    <definedName name="AYEL" localSheetId="7">#REF!</definedName>
    <definedName name="AYEL">#REF!</definedName>
    <definedName name="ayoperador">#REF!</definedName>
    <definedName name="AYPI" localSheetId="2">#REF!</definedName>
    <definedName name="AYPI" localSheetId="4">#REF!</definedName>
    <definedName name="AYPI" localSheetId="5">#REF!</definedName>
    <definedName name="AYPI" localSheetId="6">#REF!</definedName>
    <definedName name="AYPI" localSheetId="7">#REF!</definedName>
    <definedName name="AYPI">#REF!</definedName>
    <definedName name="AYPL" localSheetId="2">#REF!</definedName>
    <definedName name="AYPL" localSheetId="4">#REF!</definedName>
    <definedName name="AYPL" localSheetId="5">#REF!</definedName>
    <definedName name="AYPL" localSheetId="6">#REF!</definedName>
    <definedName name="AYPL" localSheetId="7">#REF!</definedName>
    <definedName name="AYPL">#REF!</definedName>
    <definedName name="AYUD" localSheetId="2">#REF!</definedName>
    <definedName name="AYUD" localSheetId="4">#REF!</definedName>
    <definedName name="AYUD" localSheetId="7">#REF!</definedName>
    <definedName name="AYUD">#REF!</definedName>
    <definedName name="AYUDANTE" localSheetId="2">#REF!</definedName>
    <definedName name="AYUDANTE" localSheetId="3">#REF!</definedName>
    <definedName name="AYUDANTE" localSheetId="4">#REF!</definedName>
    <definedName name="AYUDANTE" localSheetId="5">#REF!</definedName>
    <definedName name="AYUDANTE" localSheetId="6">#REF!</definedName>
    <definedName name="AYUDANTE" localSheetId="7">#REF!</definedName>
    <definedName name="AYUDANTE" localSheetId="0">#REF!</definedName>
    <definedName name="AYUDANTE">#REF!</definedName>
    <definedName name="ayudcadenero">[53]OBRAMANO!$F$67</definedName>
    <definedName name="AYUDCARP" localSheetId="2">#REF!</definedName>
    <definedName name="AYUDCARP" localSheetId="3">#REF!</definedName>
    <definedName name="AYUDCARP" localSheetId="4">#REF!</definedName>
    <definedName name="AYUDCARP" localSheetId="5">#REF!</definedName>
    <definedName name="AYUDCARP" localSheetId="6">#REF!</definedName>
    <definedName name="AYUDCARP" localSheetId="7">#REF!</definedName>
    <definedName name="AYUDCARP">#REF!</definedName>
    <definedName name="AYVA" localSheetId="2">#REF!</definedName>
    <definedName name="AYVA" localSheetId="4">#REF!</definedName>
    <definedName name="AYVA" localSheetId="5">#REF!</definedName>
    <definedName name="AYVA" localSheetId="6">#REF!</definedName>
    <definedName name="AYVA" localSheetId="7">#REF!</definedName>
    <definedName name="AYVA">#REF!</definedName>
    <definedName name="AZM" localSheetId="2">#REF!</definedName>
    <definedName name="AZM" localSheetId="4">#REF!</definedName>
    <definedName name="AZM" localSheetId="7">#REF!</definedName>
    <definedName name="AZM">#REF!</definedName>
    <definedName name="AZMC" localSheetId="2">#REF!</definedName>
    <definedName name="AZMC" localSheetId="4">#REF!</definedName>
    <definedName name="AZMC" localSheetId="7">#REF!</definedName>
    <definedName name="AZMC">#REF!</definedName>
    <definedName name="B" localSheetId="2">#REF!</definedName>
    <definedName name="B" localSheetId="4">#REF!</definedName>
    <definedName name="B" localSheetId="7">#REF!</definedName>
    <definedName name="B">#REF!</definedName>
    <definedName name="B626c146" localSheetId="2">#REF!</definedName>
    <definedName name="B626c146" localSheetId="4">#REF!</definedName>
    <definedName name="B626c146" localSheetId="7">#REF!</definedName>
    <definedName name="B626c146">#REF!</definedName>
    <definedName name="BAJA4SDR41" localSheetId="2">#REF!</definedName>
    <definedName name="BAJA4SDR41" localSheetId="4">#REF!</definedName>
    <definedName name="BAJA4SDR41" localSheetId="7">#REF!</definedName>
    <definedName name="BAJA4SDR41">#REF!</definedName>
    <definedName name="bajan">[74]Analisis!$E$1192</definedName>
    <definedName name="BAJANTEDE3">[44]Analisis!$F$672</definedName>
    <definedName name="BAJANTEDE4">[44]Analisis!$F$679</definedName>
    <definedName name="BALAUSTRES" localSheetId="2">#REF!</definedName>
    <definedName name="BALAUSTRES" localSheetId="3">#REF!</definedName>
    <definedName name="BALAUSTRES" localSheetId="4">#REF!</definedName>
    <definedName name="BALAUSTRES" localSheetId="5">#REF!</definedName>
    <definedName name="BALAUSTRES" localSheetId="6">#REF!</definedName>
    <definedName name="BALAUSTRES" localSheetId="7">#REF!</definedName>
    <definedName name="BALAUSTRES" localSheetId="0">#REF!</definedName>
    <definedName name="BALAUSTRES">#REF!</definedName>
    <definedName name="Baldosas_Granito_40x40____Linea_de_Lujo_Color">[50]Insumos!$B$26:$D$26</definedName>
    <definedName name="Baldosin30x60">[75]Insumos!$E$90</definedName>
    <definedName name="Baldosines.GraniMármol">[62]Insumos!$E$71</definedName>
    <definedName name="banci">#REF!</definedName>
    <definedName name="bancii">#REF!</definedName>
    <definedName name="banciii">#REF!</definedName>
    <definedName name="banciiii">#REF!</definedName>
    <definedName name="BANERAHFBCAPVC" localSheetId="2">#REF!</definedName>
    <definedName name="BANERAHFBCAPVC" localSheetId="3">#REF!</definedName>
    <definedName name="BANERAHFBCAPVC" localSheetId="4">#REF!</definedName>
    <definedName name="BANERAHFBCAPVC" localSheetId="5">#REF!</definedName>
    <definedName name="BANERAHFBCAPVC" localSheetId="6">#REF!</definedName>
    <definedName name="BANERAHFBCAPVC" localSheetId="7">#REF!</definedName>
    <definedName name="BANERAHFBCAPVC">#REF!</definedName>
    <definedName name="BANERAHFCOLPVC" localSheetId="2">#REF!</definedName>
    <definedName name="BANERAHFCOLPVC" localSheetId="4">#REF!</definedName>
    <definedName name="BANERAHFCOLPVC" localSheetId="7">#REF!</definedName>
    <definedName name="BANERAHFCOLPVC">#REF!</definedName>
    <definedName name="banerakfj02" localSheetId="2">#REF!</definedName>
    <definedName name="banerakfj02" localSheetId="4">#REF!</definedName>
    <definedName name="banerakfj02" localSheetId="7">#REF!</definedName>
    <definedName name="banerakfj02">#REF!</definedName>
    <definedName name="BANERALIVBCAPVC" localSheetId="2">#REF!</definedName>
    <definedName name="BANERALIVBCAPVC" localSheetId="4">#REF!</definedName>
    <definedName name="BANERALIVBCAPVC" localSheetId="7">#REF!</definedName>
    <definedName name="BANERALIVBCAPVC">#REF!</definedName>
    <definedName name="BANERAPVCBCAPVC" localSheetId="2">#REF!</definedName>
    <definedName name="BANERAPVCBCAPVC" localSheetId="4">#REF!</definedName>
    <definedName name="BANERAPVCBCAPVC" localSheetId="7">#REF!</definedName>
    <definedName name="BANERAPVCBCAPVC">#REF!</definedName>
    <definedName name="BANERAPVCCOLPVC" localSheetId="2">#REF!</definedName>
    <definedName name="BANERAPVCCOLPVC" localSheetId="4">#REF!</definedName>
    <definedName name="BANERAPVCCOLPVC" localSheetId="7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.blanca" localSheetId="2">#REF!</definedName>
    <definedName name="bañera.blanca" localSheetId="4">#REF!</definedName>
    <definedName name="bañera.blanca" localSheetId="7">#REF!</definedName>
    <definedName name="bañera.blanca">#REF!</definedName>
    <definedName name="BAÑERAHFBCA" localSheetId="2">[76]Ana!#REF!</definedName>
    <definedName name="BAÑERAHFBCA" localSheetId="4">[76]Ana!#REF!</definedName>
    <definedName name="BAÑERAHFBCA" localSheetId="7">[76]Ana!#REF!</definedName>
    <definedName name="BAÑERAHFBCA">[76]Ana!#REF!</definedName>
    <definedName name="BAÑERAHFCOL" localSheetId="2">[76]Ana!#REF!</definedName>
    <definedName name="BAÑERAHFCOL" localSheetId="4">[76]Ana!#REF!</definedName>
    <definedName name="BAÑERAHFCOL" localSheetId="7">[76]Ana!#REF!</definedName>
    <definedName name="BAÑERAHFCOL">[76]Ana!#REF!</definedName>
    <definedName name="BAÑERALIV" localSheetId="2">[76]Ana!#REF!</definedName>
    <definedName name="BAÑERALIV" localSheetId="4">[76]Ana!#REF!</definedName>
    <definedName name="BAÑERALIV" localSheetId="7">[76]Ana!#REF!</definedName>
    <definedName name="BAÑERALIV">[76]Ana!#REF!</definedName>
    <definedName name="BAÑLIV" localSheetId="2">#REF!</definedName>
    <definedName name="BAÑLIV" localSheetId="3">#REF!</definedName>
    <definedName name="BAÑLIV" localSheetId="4">#REF!</definedName>
    <definedName name="BAÑLIV" localSheetId="5">#REF!</definedName>
    <definedName name="BAÑLIV" localSheetId="6">#REF!</definedName>
    <definedName name="BAÑLIV" localSheetId="7">#REF!</definedName>
    <definedName name="BAÑLIV">#REF!</definedName>
    <definedName name="BAÑOS" localSheetId="2">#REF!</definedName>
    <definedName name="BAÑOS" localSheetId="4">#REF!</definedName>
    <definedName name="BAÑOS" localSheetId="5">#REF!</definedName>
    <definedName name="BAÑOS" localSheetId="6">#REF!</definedName>
    <definedName name="BAÑOS" localSheetId="7">#REF!</definedName>
    <definedName name="BAÑOS">#REF!</definedName>
    <definedName name="BAPIPORCTO" localSheetId="2">'[25]Anal. horm.'!#REF!</definedName>
    <definedName name="BAPIPORCTO" localSheetId="4">'[25]Anal. horm.'!#REF!</definedName>
    <definedName name="BAPIPORCTO" localSheetId="7">'[25]Anal. horm.'!#REF!</definedName>
    <definedName name="BAPIPORCTO">'[25]Anal. horm.'!#REF!</definedName>
    <definedName name="Bar.Piscina" localSheetId="2">#REF!</definedName>
    <definedName name="Bar.Piscina" localSheetId="3">#REF!</definedName>
    <definedName name="Bar.Piscina" localSheetId="4">#REF!</definedName>
    <definedName name="Bar.Piscina" localSheetId="5">#REF!</definedName>
    <definedName name="Bar.Piscina" localSheetId="6">#REF!</definedName>
    <definedName name="Bar.Piscina" localSheetId="7">#REF!</definedName>
    <definedName name="Bar.Piscina">#REF!</definedName>
    <definedName name="Baranda.hierro" localSheetId="2">#REF!</definedName>
    <definedName name="Baranda.hierro" localSheetId="4">#REF!</definedName>
    <definedName name="Baranda.hierro" localSheetId="7">#REF!</definedName>
    <definedName name="Baranda.hierro">#REF!</definedName>
    <definedName name="Baranda.hierro.simple" localSheetId="2">#REF!</definedName>
    <definedName name="Baranda.hierro.simple" localSheetId="4">#REF!</definedName>
    <definedName name="Baranda.hierro.simple" localSheetId="7">#REF!</definedName>
    <definedName name="Baranda.hierro.simple">#REF!</definedName>
    <definedName name="baranda2" localSheetId="2">[25]Volumenes!#REF!</definedName>
    <definedName name="baranda2" localSheetId="4">[25]Volumenes!#REF!</definedName>
    <definedName name="baranda2" localSheetId="7">[25]Volumenes!#REF!</definedName>
    <definedName name="baranda2">[25]Volumenes!#REF!</definedName>
    <definedName name="BARANDACURVACONTRA" localSheetId="2">#REF!</definedName>
    <definedName name="BARANDACURVACONTRA" localSheetId="3">#REF!</definedName>
    <definedName name="BARANDACURVACONTRA" localSheetId="4">#REF!</definedName>
    <definedName name="BARANDACURVACONTRA" localSheetId="5">#REF!</definedName>
    <definedName name="BARANDACURVACONTRA" localSheetId="6">#REF!</definedName>
    <definedName name="BARANDACURVACONTRA" localSheetId="7">#REF!</definedName>
    <definedName name="BARANDACURVACONTRA">#REF!</definedName>
    <definedName name="BARANDACURVAM2CONTRA" localSheetId="2">#REF!</definedName>
    <definedName name="BARANDACURVAM2CONTRA" localSheetId="4">#REF!</definedName>
    <definedName name="BARANDACURVAM2CONTRA" localSheetId="7">#REF!</definedName>
    <definedName name="BARANDACURVAM2CONTRA">#REF!</definedName>
    <definedName name="BARANDARECTACONTRA" localSheetId="2">#REF!</definedName>
    <definedName name="BARANDARECTACONTRA" localSheetId="4">#REF!</definedName>
    <definedName name="BARANDARECTACONTRA" localSheetId="7">#REF!</definedName>
    <definedName name="BARANDARECTACONTRA">#REF!</definedName>
    <definedName name="BARANDARECTAM2CONTRA" localSheetId="2">#REF!</definedName>
    <definedName name="BARANDARECTAM2CONTRA" localSheetId="4">#REF!</definedName>
    <definedName name="BARANDARECTAM2CONTRA" localSheetId="7">#REF!</definedName>
    <definedName name="BARANDARECTAM2CONTRA">#REF!</definedName>
    <definedName name="BARANDILLA" localSheetId="2">[77]Análisis!#REF!</definedName>
    <definedName name="BARANDILLA" localSheetId="4">[77]Análisis!#REF!</definedName>
    <definedName name="BARANDILLA" localSheetId="7">[77]Análisis!#REF!</definedName>
    <definedName name="BARANDILLA">[77]Análisis!#REF!</definedName>
    <definedName name="BARANDILLA_2">#N/A</definedName>
    <definedName name="BARANDILLA_3">#N/A</definedName>
    <definedName name="barra12" localSheetId="7">[37]analisis!$G$2860</definedName>
    <definedName name="barra12">[38]analisis!$G$2860</definedName>
    <definedName name="BARRO" localSheetId="2">#REF!</definedName>
    <definedName name="BARRO" localSheetId="3">#REF!</definedName>
    <definedName name="BARRO" localSheetId="4">#REF!</definedName>
    <definedName name="BARRO" localSheetId="5">#REF!</definedName>
    <definedName name="BARRO" localSheetId="6">#REF!</definedName>
    <definedName name="BARRO" localSheetId="7">#REF!</definedName>
    <definedName name="BARRO" localSheetId="0">#REF!</definedName>
    <definedName name="BARRO">#REF!</definedName>
    <definedName name="BASE">[48]ANALISIS!$H$401</definedName>
    <definedName name="base.pedestal" localSheetId="2">#REF!</definedName>
    <definedName name="base.pedestal" localSheetId="3">#REF!</definedName>
    <definedName name="base.pedestal" localSheetId="4">#REF!</definedName>
    <definedName name="base.pedestal" localSheetId="5">#REF!</definedName>
    <definedName name="base.pedestal" localSheetId="6">#REF!</definedName>
    <definedName name="base.pedestal" localSheetId="7">#REF!</definedName>
    <definedName name="base.pedestal">#REF!</definedName>
    <definedName name="Base.piso.Mármol">[62]Análisis!$D$471</definedName>
    <definedName name="base.sofa.cama" localSheetId="2">#REF!</definedName>
    <definedName name="base.sofa.cama" localSheetId="3">#REF!</definedName>
    <definedName name="base.sofa.cama" localSheetId="4">#REF!</definedName>
    <definedName name="base.sofa.cama" localSheetId="5">#REF!</definedName>
    <definedName name="base.sofa.cama" localSheetId="6">#REF!</definedName>
    <definedName name="base.sofa.cama" localSheetId="7">#REF!</definedName>
    <definedName name="base.sofa.cama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 localSheetId="2">#REF!</definedName>
    <definedName name="bbthsrty" localSheetId="4">#REF!</definedName>
    <definedName name="bbthsrty" localSheetId="7">#REF!</definedName>
    <definedName name="bbthsrty">#REF!</definedName>
    <definedName name="bd_4">[78]PRECIOS!$E$82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>#REF!</definedName>
    <definedName name="BENEF" localSheetId="2">#REF!</definedName>
    <definedName name="BENEF" localSheetId="4">#REF!</definedName>
    <definedName name="BENEF" localSheetId="7">#REF!</definedName>
    <definedName name="BENEF">#REF!</definedName>
    <definedName name="BENEFICIOS">'[51]LISTA DE PRECIO'!$C$18</definedName>
    <definedName name="BERM" localSheetId="2">#REF!</definedName>
    <definedName name="BERM" localSheetId="3">#REF!</definedName>
    <definedName name="BERM" localSheetId="4">#REF!</definedName>
    <definedName name="BERM" localSheetId="5">#REF!</definedName>
    <definedName name="BERM" localSheetId="6">#REF!</definedName>
    <definedName name="BERM" localSheetId="7">#REF!</definedName>
    <definedName name="BERM">#REF!</definedName>
    <definedName name="Bidet_Royal____Aparato" localSheetId="2">[21]Insumos!#REF!</definedName>
    <definedName name="Bidet_Royal____Aparato" localSheetId="3">[21]Insumos!#REF!</definedName>
    <definedName name="Bidet_Royal____Aparato" localSheetId="4">[21]Insumos!#REF!</definedName>
    <definedName name="Bidet_Royal____Aparato" localSheetId="5">[21]Insumos!#REF!</definedName>
    <definedName name="Bidet_Royal____Aparato" localSheetId="6">[21]Insumos!#REF!</definedName>
    <definedName name="Bidet_Royal____Aparato" localSheetId="7">[21]Insumos!#REF!</definedName>
    <definedName name="Bidet_Royal____Aparato">[21]Insumos!#REF!</definedName>
    <definedName name="BIDETBCO" localSheetId="2">[76]Ana!#REF!</definedName>
    <definedName name="BIDETBCO" localSheetId="3">[76]Ana!#REF!</definedName>
    <definedName name="BIDETBCO" localSheetId="4">[76]Ana!#REF!</definedName>
    <definedName name="BIDETBCO" localSheetId="5">[76]Ana!#REF!</definedName>
    <definedName name="BIDETBCO" localSheetId="6">[76]Ana!#REF!</definedName>
    <definedName name="BIDETBCO" localSheetId="7">[76]Ana!#REF!</definedName>
    <definedName name="BIDETBCO">[76]Ana!#REF!</definedName>
    <definedName name="BIDETBCOPVC" localSheetId="2">#REF!</definedName>
    <definedName name="BIDETBCOPVC" localSheetId="3">#REF!</definedName>
    <definedName name="BIDETBCOPVC" localSheetId="4">#REF!</definedName>
    <definedName name="BIDETBCOPVC" localSheetId="5">#REF!</definedName>
    <definedName name="BIDETBCOPVC" localSheetId="6">#REF!</definedName>
    <definedName name="BIDETBCOPVC" localSheetId="7">#REF!</definedName>
    <definedName name="BIDETBCOPVC">#REF!</definedName>
    <definedName name="BIDETCOL" localSheetId="2">[76]Ana!#REF!</definedName>
    <definedName name="BIDETCOL" localSheetId="3">[76]Ana!#REF!</definedName>
    <definedName name="BIDETCOL" localSheetId="4">[76]Ana!#REF!</definedName>
    <definedName name="BIDETCOL" localSheetId="5">[76]Ana!#REF!</definedName>
    <definedName name="BIDETCOL" localSheetId="6">[76]Ana!#REF!</definedName>
    <definedName name="BIDETCOL" localSheetId="7">[76]Ana!#REF!</definedName>
    <definedName name="BIDETCOL">[76]Ana!#REF!</definedName>
    <definedName name="BIDETCOLPVC" localSheetId="2">#REF!</definedName>
    <definedName name="BIDETCOLPVC" localSheetId="3">#REF!</definedName>
    <definedName name="BIDETCOLPVC" localSheetId="4">#REF!</definedName>
    <definedName name="BIDETCOLPVC" localSheetId="5">#REF!</definedName>
    <definedName name="BIDETCOLPVC" localSheetId="6">#REF!</definedName>
    <definedName name="BIDETCOLPVC" localSheetId="7">#REF!</definedName>
    <definedName name="BIDETCOLPVC">#REF!</definedName>
    <definedName name="BISAGRA" localSheetId="2">#REF!</definedName>
    <definedName name="BISAGRA" localSheetId="4">#REF!</definedName>
    <definedName name="BISAGRA" localSheetId="7">#REF!</definedName>
    <definedName name="BISAGRA">#REF!</definedName>
    <definedName name="BLHORM4" localSheetId="2">'[25]Anal. horm.'!#REF!</definedName>
    <definedName name="BLHORM4" localSheetId="4">'[25]Anal. horm.'!#REF!</definedName>
    <definedName name="BLHORM4" localSheetId="7">'[25]Anal. horm.'!#REF!</definedName>
    <definedName name="BLHORM4">'[25]Anal. horm.'!#REF!</definedName>
    <definedName name="BLHORM6A60" localSheetId="3">[5]UASD!$F$3256</definedName>
    <definedName name="BLHORM6A60" localSheetId="4">[5]UASD!$F$3256</definedName>
    <definedName name="BLHORM6A60" localSheetId="5">[5]UASD!$F$3256</definedName>
    <definedName name="BLHORM6A60" localSheetId="6">[5]UASD!$F$3256</definedName>
    <definedName name="BLHORM6A60" localSheetId="7">[5]UASD!$F$3256</definedName>
    <definedName name="BLHORM6A60" localSheetId="0">[5]UASD!$F$3256</definedName>
    <definedName name="BLHORM6A60">[6]UASD!$F$3256</definedName>
    <definedName name="BLHORM8A40" localSheetId="2">'[25]Anal. horm.'!#REF!</definedName>
    <definedName name="BLHORM8A40" localSheetId="3">'[25]Anal. horm.'!#REF!</definedName>
    <definedName name="BLHORM8A40" localSheetId="4">'[25]Anal. horm.'!#REF!</definedName>
    <definedName name="BLHORM8A40" localSheetId="5">'[25]Anal. horm.'!#REF!</definedName>
    <definedName name="BLHORM8A40" localSheetId="6">'[25]Anal. horm.'!#REF!</definedName>
    <definedName name="BLHORM8A40" localSheetId="7">'[25]Anal. horm.'!#REF!</definedName>
    <definedName name="BLHORM8A40" localSheetId="0">'[25]Anal. horm.'!#REF!</definedName>
    <definedName name="BLHORM8A40">'[25]Anal. horm.'!#REF!</definedName>
    <definedName name="BLHORM8A80" localSheetId="2">'[25]Anal. horm.'!#REF!</definedName>
    <definedName name="BLHORM8A80" localSheetId="3">'[25]Anal. horm.'!#REF!</definedName>
    <definedName name="BLHORM8A80" localSheetId="4">'[25]Anal. horm.'!#REF!</definedName>
    <definedName name="BLHORM8A80" localSheetId="5">'[25]Anal. horm.'!#REF!</definedName>
    <definedName name="BLHORM8A80" localSheetId="6">'[25]Anal. horm.'!#REF!</definedName>
    <definedName name="BLHORM8A80" localSheetId="7">'[25]Anal. horm.'!#REF!</definedName>
    <definedName name="BLHORM8A80">'[25]Anal. horm.'!#REF!</definedName>
    <definedName name="blobnp" localSheetId="2">[25]Volumenes!#REF!</definedName>
    <definedName name="blobnp" localSheetId="4">[25]Volumenes!#REF!</definedName>
    <definedName name="blobnp" localSheetId="7">[25]Volumenes!#REF!</definedName>
    <definedName name="blobnp">[25]Volumenes!#REF!</definedName>
    <definedName name="bloc">[79]Ana!$F$139</definedName>
    <definedName name="bloc6">'[64]anal term'!$G$251</definedName>
    <definedName name="block">[79]Ana!$F$183</definedName>
    <definedName name="block.8.bnp.20">'[80]Ana. blocks y termin.'!$D$6</definedName>
    <definedName name="BLOCK0.10M" localSheetId="2">#REF!</definedName>
    <definedName name="BLOCK0.10M" localSheetId="3">#REF!</definedName>
    <definedName name="BLOCK0.10M" localSheetId="4">#REF!</definedName>
    <definedName name="BLOCK0.10M" localSheetId="5">#REF!</definedName>
    <definedName name="BLOCK0.10M" localSheetId="6">#REF!</definedName>
    <definedName name="BLOCK0.10M" localSheetId="7">#REF!</definedName>
    <definedName name="BLOCK0.10M" localSheetId="0">#REF!</definedName>
    <definedName name="BLOCK0.10M">#REF!</definedName>
    <definedName name="BLOCK0.15M" localSheetId="2">#REF!</definedName>
    <definedName name="BLOCK0.15M" localSheetId="3">#REF!</definedName>
    <definedName name="BLOCK0.15M" localSheetId="4">#REF!</definedName>
    <definedName name="BLOCK0.15M" localSheetId="5">#REF!</definedName>
    <definedName name="BLOCK0.15M" localSheetId="6">#REF!</definedName>
    <definedName name="BLOCK0.15M" localSheetId="7">#REF!</definedName>
    <definedName name="BLOCK0.15M" localSheetId="0">#REF!</definedName>
    <definedName name="BLOCK0.15M">#REF!</definedName>
    <definedName name="BLOCK0.20M" localSheetId="2">#REF!</definedName>
    <definedName name="BLOCK0.20M" localSheetId="3">#REF!</definedName>
    <definedName name="BLOCK0.20M" localSheetId="4">#REF!</definedName>
    <definedName name="BLOCK0.20M" localSheetId="5">#REF!</definedName>
    <definedName name="BLOCK0.20M" localSheetId="6">#REF!</definedName>
    <definedName name="BLOCK0.20M" localSheetId="7">#REF!</definedName>
    <definedName name="BLOCK0.20M" localSheetId="0">#REF!</definedName>
    <definedName name="BLOCK0.20M">#REF!</definedName>
    <definedName name="BLOCK0.30M" localSheetId="2">#REF!</definedName>
    <definedName name="BLOCK0.30M" localSheetId="4">#REF!</definedName>
    <definedName name="BLOCK0.30M" localSheetId="7">#REF!</definedName>
    <definedName name="BLOCK0.30M">#REF!</definedName>
    <definedName name="BLOCK10" localSheetId="2">#REF!</definedName>
    <definedName name="BLOCK10" localSheetId="3">#REF!</definedName>
    <definedName name="BLOCK10" localSheetId="4">#REF!</definedName>
    <definedName name="BLOCK10" localSheetId="5">#REF!</definedName>
    <definedName name="BLOCK10" localSheetId="6">#REF!</definedName>
    <definedName name="BLOCK10" localSheetId="7">#REF!</definedName>
    <definedName name="BLOCK10" localSheetId="0">#REF!</definedName>
    <definedName name="BLOCK10">#REF!</definedName>
    <definedName name="BLOCK12" localSheetId="2">#REF!</definedName>
    <definedName name="BLOCK12" localSheetId="3">#REF!</definedName>
    <definedName name="BLOCK12" localSheetId="4">#REF!</definedName>
    <definedName name="BLOCK12" localSheetId="5">#REF!</definedName>
    <definedName name="BLOCK12" localSheetId="6">#REF!</definedName>
    <definedName name="BLOCK12" localSheetId="7">#REF!</definedName>
    <definedName name="BLOCK12" localSheetId="0">#REF!</definedName>
    <definedName name="BLOCK12">#REF!</definedName>
    <definedName name="BLOCK15">[81]Analisis!$F$208</definedName>
    <definedName name="block4" localSheetId="2">#REF!</definedName>
    <definedName name="block4" localSheetId="3">#REF!</definedName>
    <definedName name="block4" localSheetId="4">#REF!</definedName>
    <definedName name="block4" localSheetId="5">#REF!</definedName>
    <definedName name="block4" localSheetId="6">#REF!</definedName>
    <definedName name="block4" localSheetId="7">#REF!</definedName>
    <definedName name="block4" localSheetId="0">#REF!</definedName>
    <definedName name="block4">#REF!</definedName>
    <definedName name="BLOCK4RUST" localSheetId="2">#REF!</definedName>
    <definedName name="BLOCK4RUST" localSheetId="3">#REF!</definedName>
    <definedName name="BLOCK4RUST" localSheetId="4">#REF!</definedName>
    <definedName name="BLOCK4RUST" localSheetId="5">#REF!</definedName>
    <definedName name="BLOCK4RUST" localSheetId="6">#REF!</definedName>
    <definedName name="BLOCK4RUST" localSheetId="7">#REF!</definedName>
    <definedName name="BLOCK4RUST" localSheetId="0">#REF!</definedName>
    <definedName name="BLOCK4RUST">#REF!</definedName>
    <definedName name="BLOCK5" localSheetId="2">#REF!</definedName>
    <definedName name="BLOCK5" localSheetId="4">#REF!</definedName>
    <definedName name="BLOCK5" localSheetId="7">#REF!</definedName>
    <definedName name="BLOCK5">#REF!</definedName>
    <definedName name="BLOCK6" localSheetId="2">#REF!</definedName>
    <definedName name="BLOCK6" localSheetId="3">#REF!</definedName>
    <definedName name="BLOCK6" localSheetId="4">#REF!</definedName>
    <definedName name="BLOCK6" localSheetId="5">#REF!</definedName>
    <definedName name="BLOCK6" localSheetId="6">#REF!</definedName>
    <definedName name="BLOCK6" localSheetId="7">#REF!</definedName>
    <definedName name="BLOCK6" localSheetId="0">#REF!</definedName>
    <definedName name="BLOCK6">#REF!</definedName>
    <definedName name="Block61" localSheetId="2">[25]Volumenes!#REF!</definedName>
    <definedName name="Block61" localSheetId="3">[25]Volumenes!#REF!</definedName>
    <definedName name="Block61" localSheetId="4">[25]Volumenes!#REF!</definedName>
    <definedName name="Block61" localSheetId="5">[25]Volumenes!#REF!</definedName>
    <definedName name="Block61" localSheetId="6">[25]Volumenes!#REF!</definedName>
    <definedName name="Block61" localSheetId="7">[25]Volumenes!#REF!</definedName>
    <definedName name="Block61" localSheetId="0">[25]Volumenes!#REF!</definedName>
    <definedName name="Block61">[25]Volumenes!#REF!</definedName>
    <definedName name="block63" localSheetId="2">[25]Volumenes!#REF!</definedName>
    <definedName name="block63" localSheetId="4">[25]Volumenes!#REF!</definedName>
    <definedName name="block63" localSheetId="7">[25]Volumenes!#REF!</definedName>
    <definedName name="block63">[25]Volumenes!#REF!</definedName>
    <definedName name="BLOCK640" localSheetId="2">#REF!</definedName>
    <definedName name="BLOCK640" localSheetId="3">#REF!</definedName>
    <definedName name="BLOCK640" localSheetId="4">#REF!</definedName>
    <definedName name="BLOCK640" localSheetId="5">#REF!</definedName>
    <definedName name="BLOCK640" localSheetId="6">#REF!</definedName>
    <definedName name="BLOCK640" localSheetId="7">#REF!</definedName>
    <definedName name="BLOCK640" localSheetId="0">#REF!</definedName>
    <definedName name="BLOCK640">#REF!</definedName>
    <definedName name="BLOCK6VIO2" localSheetId="2">#REF!</definedName>
    <definedName name="BLOCK6VIO2" localSheetId="4">#REF!</definedName>
    <definedName name="BLOCK6VIO2" localSheetId="7">#REF!</definedName>
    <definedName name="BLOCK6VIO2">#REF!</definedName>
    <definedName name="block8" localSheetId="2">#REF!</definedName>
    <definedName name="block8" localSheetId="3">#REF!</definedName>
    <definedName name="block8" localSheetId="4">#REF!</definedName>
    <definedName name="block8" localSheetId="5">#REF!</definedName>
    <definedName name="block8" localSheetId="6">#REF!</definedName>
    <definedName name="block8" localSheetId="7">#REF!</definedName>
    <definedName name="block8" localSheetId="0">#REF!</definedName>
    <definedName name="block8">#REF!</definedName>
    <definedName name="BLOCK820" localSheetId="2">#REF!</definedName>
    <definedName name="BLOCK820" localSheetId="4">#REF!</definedName>
    <definedName name="BLOCK820" localSheetId="7">#REF!</definedName>
    <definedName name="BLOCK820">#REF!</definedName>
    <definedName name="BLOCK820CLLENAS" localSheetId="2">[70]Ana!#REF!</definedName>
    <definedName name="BLOCK820CLLENAS" localSheetId="4">[70]Ana!#REF!</definedName>
    <definedName name="BLOCK820CLLENAS" localSheetId="7">[70]Ana!#REF!</definedName>
    <definedName name="BLOCK820CLLENAS">[70]Ana!#REF!</definedName>
    <definedName name="BLOCK840" localSheetId="2">#REF!</definedName>
    <definedName name="BLOCK840" localSheetId="3">#REF!</definedName>
    <definedName name="BLOCK840" localSheetId="4">#REF!</definedName>
    <definedName name="BLOCK840" localSheetId="5">#REF!</definedName>
    <definedName name="BLOCK840" localSheetId="6">#REF!</definedName>
    <definedName name="BLOCK840" localSheetId="7">#REF!</definedName>
    <definedName name="BLOCK840" localSheetId="0">#REF!</definedName>
    <definedName name="BLOCK840">#REF!</definedName>
    <definedName name="BLOCK840CLLENAS" localSheetId="2">#REF!</definedName>
    <definedName name="BLOCK840CLLENAS" localSheetId="4">#REF!</definedName>
    <definedName name="BLOCK840CLLENAS" localSheetId="7">#REF!</definedName>
    <definedName name="BLOCK840CLLENAS">#REF!</definedName>
    <definedName name="BLOCK8ESP" localSheetId="2">#REF!</definedName>
    <definedName name="BLOCK8ESP" localSheetId="4">#REF!</definedName>
    <definedName name="BLOCK8ESP" localSheetId="5">#REF!</definedName>
    <definedName name="BLOCK8ESP" localSheetId="6">#REF!</definedName>
    <definedName name="BLOCK8ESP" localSheetId="7">#REF!</definedName>
    <definedName name="BLOCK8ESP">#REF!</definedName>
    <definedName name="BLOCK8RUST" localSheetId="2">#REF!</definedName>
    <definedName name="BLOCK8RUST" localSheetId="3">#REF!</definedName>
    <definedName name="BLOCK8RUST" localSheetId="4">#REF!</definedName>
    <definedName name="BLOCK8RUST" localSheetId="5">#REF!</definedName>
    <definedName name="BLOCK8RUST" localSheetId="6">#REF!</definedName>
    <definedName name="BLOCK8RUST" localSheetId="7">#REF!</definedName>
    <definedName name="BLOCK8RUST" localSheetId="0">#REF!</definedName>
    <definedName name="BLOCK8RUST">#REF!</definedName>
    <definedName name="BLOCKCA" localSheetId="2">#REF!</definedName>
    <definedName name="BLOCKCA" localSheetId="3">#REF!</definedName>
    <definedName name="BLOCKCA" localSheetId="4">#REF!</definedName>
    <definedName name="BLOCKCA" localSheetId="5">#REF!</definedName>
    <definedName name="BLOCKCA" localSheetId="6">#REF!</definedName>
    <definedName name="BLOCKCA" localSheetId="7">#REF!</definedName>
    <definedName name="BLOCKCA" localSheetId="0">#REF!</definedName>
    <definedName name="BLOCKCA">#REF!</definedName>
    <definedName name="BLOCKCALAD666" localSheetId="2">#REF!</definedName>
    <definedName name="BLOCKCALAD666" localSheetId="4">#REF!</definedName>
    <definedName name="BLOCKCALAD666" localSheetId="7">#REF!</definedName>
    <definedName name="BLOCKCALAD666">#REF!</definedName>
    <definedName name="BLOCKCALAD886" localSheetId="2">#REF!</definedName>
    <definedName name="BLOCKCALAD886" localSheetId="4">#REF!</definedName>
    <definedName name="BLOCKCALAD886" localSheetId="7">#REF!</definedName>
    <definedName name="BLOCKCALAD886">#REF!</definedName>
    <definedName name="BLOCKCALADORN152040" localSheetId="2">#REF!</definedName>
    <definedName name="BLOCKCALADORN152040" localSheetId="4">#REF!</definedName>
    <definedName name="BLOCKCALADORN152040" localSheetId="7">#REF!</definedName>
    <definedName name="BLOCKCALADORN152040">#REF!</definedName>
    <definedName name="BLOCRI" localSheetId="2">#REF!</definedName>
    <definedName name="BLOCRI" localSheetId="4">#REF!</definedName>
    <definedName name="BLOCRI" localSheetId="5">#REF!</definedName>
    <definedName name="BLOCRI" localSheetId="6">#REF!</definedName>
    <definedName name="BLOCRI" localSheetId="7">#REF!</definedName>
    <definedName name="BLOCRI">#REF!</definedName>
    <definedName name="BLOK6" localSheetId="2">'[25]Anal. horm.'!#REF!</definedName>
    <definedName name="BLOK6" localSheetId="4">'[25]Anal. horm.'!#REF!</definedName>
    <definedName name="BLOK6" localSheetId="7">'[25]Anal. horm.'!#REF!</definedName>
    <definedName name="BLOK6">'[25]Anal. horm.'!#REF!</definedName>
    <definedName name="bloq4">[74]Analisis!$E$751</definedName>
    <definedName name="bloq6">[74]Analisis!$E$739</definedName>
    <definedName name="BLOQ61" localSheetId="2">[25]Volumenes!#REF!</definedName>
    <definedName name="BLOQ61" localSheetId="3">[25]Volumenes!#REF!</definedName>
    <definedName name="BLOQ61" localSheetId="4">[25]Volumenes!#REF!</definedName>
    <definedName name="BLOQ61" localSheetId="5">[25]Volumenes!#REF!</definedName>
    <definedName name="BLOQ61" localSheetId="6">[25]Volumenes!#REF!</definedName>
    <definedName name="BLOQ61" localSheetId="7">[25]Volumenes!#REF!</definedName>
    <definedName name="BLOQ61">[25]Volumenes!#REF!</definedName>
    <definedName name="Bloque.12.M.A." localSheetId="2">#REF!</definedName>
    <definedName name="Bloque.12.M.A." localSheetId="3">#REF!</definedName>
    <definedName name="Bloque.12.M.A." localSheetId="4">#REF!</definedName>
    <definedName name="Bloque.12.M.A." localSheetId="5">#REF!</definedName>
    <definedName name="Bloque.12.M.A." localSheetId="6">#REF!</definedName>
    <definedName name="Bloque.12.M.A." localSheetId="7">#REF!</definedName>
    <definedName name="Bloque.12.M.A.">#REF!</definedName>
    <definedName name="Bloque.12.SNP.Villas">[62]Análisis!$D$1112</definedName>
    <definedName name="Bloque.4.Barpis" localSheetId="2">[67]Análisis!#REF!</definedName>
    <definedName name="Bloque.4.Barpis" localSheetId="3">[67]Análisis!#REF!</definedName>
    <definedName name="Bloque.4.Barpis" localSheetId="4">[67]Análisis!#REF!</definedName>
    <definedName name="Bloque.4.Barpis" localSheetId="5">[67]Análisis!#REF!</definedName>
    <definedName name="Bloque.4.Barpis" localSheetId="6">[67]Análisis!#REF!</definedName>
    <definedName name="Bloque.4.Barpis" localSheetId="7">[67]Análisis!#REF!</definedName>
    <definedName name="Bloque.4.Barpis">[67]Análisis!#REF!</definedName>
    <definedName name="Bloque.4.MA" localSheetId="2">#REF!</definedName>
    <definedName name="Bloque.4.MA" localSheetId="3">#REF!</definedName>
    <definedName name="Bloque.4.MA" localSheetId="4">#REF!</definedName>
    <definedName name="Bloque.4.MA" localSheetId="5">#REF!</definedName>
    <definedName name="Bloque.4.MA" localSheetId="6">#REF!</definedName>
    <definedName name="Bloque.4.MA" localSheetId="7">#REF!</definedName>
    <definedName name="Bloque.4.MA">#REF!</definedName>
    <definedName name="Bloque.4.SNP.Mezc.Antillana" localSheetId="2">[67]Análisis!#REF!</definedName>
    <definedName name="Bloque.4.SNP.Mezc.Antillana" localSheetId="3">[67]Análisis!#REF!</definedName>
    <definedName name="Bloque.4.SNP.Mezc.Antillana" localSheetId="4">[67]Análisis!#REF!</definedName>
    <definedName name="Bloque.4.SNP.Mezc.Antillana" localSheetId="5">[67]Análisis!#REF!</definedName>
    <definedName name="Bloque.4.SNP.Mezc.Antillana" localSheetId="6">[67]Análisis!#REF!</definedName>
    <definedName name="Bloque.4.SNP.Mezc.Antillana" localSheetId="7">[67]Análisis!#REF!</definedName>
    <definedName name="Bloque.4.SNP.Mezc.Antillana">[67]Análisis!#REF!</definedName>
    <definedName name="Bloque.4.SNP.Villas">[62]Análisis!$D$915</definedName>
    <definedName name="Bloque.4BNP.Mezc.Antillana" localSheetId="2">[67]Análisis!#REF!</definedName>
    <definedName name="Bloque.4BNP.Mezc.Antillana" localSheetId="3">[67]Análisis!#REF!</definedName>
    <definedName name="Bloque.4BNP.Mezc.Antillana" localSheetId="4">[67]Análisis!#REF!</definedName>
    <definedName name="Bloque.4BNP.Mezc.Antillana" localSheetId="5">[67]Análisis!#REF!</definedName>
    <definedName name="Bloque.4BNP.Mezc.Antillana" localSheetId="6">[67]Análisis!#REF!</definedName>
    <definedName name="Bloque.4BNP.Mezc.Antillana" localSheetId="7">[67]Análisis!#REF!</definedName>
    <definedName name="Bloque.4BNP.Mezc.Antillana">[67]Análisis!#REF!</definedName>
    <definedName name="Bloque.6.BNP.Mezc.Antillana" localSheetId="2">[67]Análisis!#REF!</definedName>
    <definedName name="Bloque.6.BNP.Mezc.Antillana" localSheetId="3">[67]Análisis!#REF!</definedName>
    <definedName name="Bloque.6.BNP.Mezc.Antillana" localSheetId="4">[67]Análisis!#REF!</definedName>
    <definedName name="Bloque.6.BNP.Mezc.Antillana" localSheetId="5">[67]Análisis!#REF!</definedName>
    <definedName name="Bloque.6.BNP.Mezc.Antillana" localSheetId="6">[67]Análisis!#REF!</definedName>
    <definedName name="Bloque.6.BNP.Mezc.Antillana" localSheetId="7">[67]Análisis!#REF!</definedName>
    <definedName name="Bloque.6.BNP.Mezc.Antillana">[67]Análisis!#REF!</definedName>
    <definedName name="Bloque.6.BNP.Villas" localSheetId="2">#REF!</definedName>
    <definedName name="Bloque.6.BNP.Villas" localSheetId="3">#REF!</definedName>
    <definedName name="Bloque.6.BNP.Villas" localSheetId="4">#REF!</definedName>
    <definedName name="Bloque.6.BNP.Villas" localSheetId="5">#REF!</definedName>
    <definedName name="Bloque.6.BNP.Villas" localSheetId="6">#REF!</definedName>
    <definedName name="Bloque.6.BNP.Villas" localSheetId="7">#REF!</definedName>
    <definedName name="Bloque.6.BNP.Villas">#REF!</definedName>
    <definedName name="Bloque.6.MA" localSheetId="2">#REF!</definedName>
    <definedName name="Bloque.6.MA" localSheetId="4">#REF!</definedName>
    <definedName name="Bloque.6.MA" localSheetId="7">#REF!</definedName>
    <definedName name="Bloque.6.MA">#REF!</definedName>
    <definedName name="Bloque.6.SNP.Mezc.Antillana" localSheetId="2">[67]Análisis!#REF!</definedName>
    <definedName name="Bloque.6.SNP.Mezc.Antillana" localSheetId="4">[67]Análisis!#REF!</definedName>
    <definedName name="Bloque.6.SNP.Mezc.Antillana" localSheetId="7">[67]Análisis!#REF!</definedName>
    <definedName name="Bloque.6.SNP.Mezc.Antillana">[67]Análisis!#REF!</definedName>
    <definedName name="Bloque.6.SNP.Villas" localSheetId="2">#REF!</definedName>
    <definedName name="Bloque.6.SNP.Villas" localSheetId="3">#REF!</definedName>
    <definedName name="Bloque.6.SNP.Villas" localSheetId="4">#REF!</definedName>
    <definedName name="Bloque.6.SNP.Villas" localSheetId="5">#REF!</definedName>
    <definedName name="Bloque.6.SNP.Villas" localSheetId="6">#REF!</definedName>
    <definedName name="Bloque.6.SNP.Villas" localSheetId="7">#REF!</definedName>
    <definedName name="Bloque.6.SNP.Villas">#REF!</definedName>
    <definedName name="Bloque.8.BNP.Villas" localSheetId="2">#REF!</definedName>
    <definedName name="Bloque.8.BNP.Villas" localSheetId="4">#REF!</definedName>
    <definedName name="Bloque.8.BNP.Villas" localSheetId="7">#REF!</definedName>
    <definedName name="Bloque.8.BNP.Villas">#REF!</definedName>
    <definedName name="Bloque.8.MA" localSheetId="2">#REF!</definedName>
    <definedName name="Bloque.8.MA" localSheetId="4">#REF!</definedName>
    <definedName name="Bloque.8.MA" localSheetId="7">#REF!</definedName>
    <definedName name="Bloque.8.MA">#REF!</definedName>
    <definedName name="Bloque.8.SNP.Villas" localSheetId="2">#REF!</definedName>
    <definedName name="Bloque.8.SNP.Villas" localSheetId="4">#REF!</definedName>
    <definedName name="Bloque.8.SNP.Villas" localSheetId="7">#REF!</definedName>
    <definedName name="Bloque.8.SNP.Villas">#REF!</definedName>
    <definedName name="Bloque.8.SNP.Villas.A0.8" localSheetId="2">#REF!</definedName>
    <definedName name="Bloque.8.SNP.Villas.A0.8" localSheetId="4">#REF!</definedName>
    <definedName name="Bloque.8.SNP.Villas.A0.8" localSheetId="7">#REF!</definedName>
    <definedName name="Bloque.8.SNP.Villas.A0.8">#REF!</definedName>
    <definedName name="Bloque.8SNP.Villas" localSheetId="2">#REF!</definedName>
    <definedName name="Bloque.8SNP.Villas" localSheetId="4">#REF!</definedName>
    <definedName name="Bloque.8SNP.Villas" localSheetId="7">#REF!</definedName>
    <definedName name="Bloque.8SNP.Villas">#REF!</definedName>
    <definedName name="Bloque.Med.Luna.8.MA" localSheetId="2">[62]Insumos!#REF!</definedName>
    <definedName name="Bloque.Med.Luna.8.MA" localSheetId="4">[62]Insumos!#REF!</definedName>
    <definedName name="Bloque.Med.Luna.8.MA" localSheetId="7">[62]Insumos!#REF!</definedName>
    <definedName name="Bloque.Med.Luna.8.MA">[62]Insumos!#REF!</definedName>
    <definedName name="BLOQUE4">[35]Materiales!$E$651</definedName>
    <definedName name="BLOQUE6" localSheetId="3">[52]Materiales!$C$81</definedName>
    <definedName name="BLOQUE6" localSheetId="4">[52]Materiales!$C$81</definedName>
    <definedName name="BLOQUE6" localSheetId="5">[52]Materiales!$C$81</definedName>
    <definedName name="BLOQUE6" localSheetId="6">[52]Materiales!$C$81</definedName>
    <definedName name="BLOQUE6" localSheetId="7">[52]Materiales!$C$81</definedName>
    <definedName name="BLOQUE6">[35]Materiales!$E$652</definedName>
    <definedName name="BLOQUE8" localSheetId="2">#REF!</definedName>
    <definedName name="BLOQUE8" localSheetId="3">#REF!</definedName>
    <definedName name="BLOQUE8" localSheetId="4">#REF!</definedName>
    <definedName name="BLOQUE8" localSheetId="5">#REF!</definedName>
    <definedName name="BLOQUE8" localSheetId="6">#REF!</definedName>
    <definedName name="BLOQUE8" localSheetId="7">#REF!</definedName>
    <definedName name="BLOQUE8" localSheetId="0">#REF!</definedName>
    <definedName name="BLOQUE8">#REF!</definedName>
    <definedName name="bloques">[79]Ana!$F$139</definedName>
    <definedName name="Bloques.8.BNTN.Mezc.Antillana" localSheetId="2">[67]Análisis!#REF!</definedName>
    <definedName name="Bloques.8.BNTN.Mezc.Antillana" localSheetId="3">[67]Análisis!#REF!</definedName>
    <definedName name="Bloques.8.BNTN.Mezc.Antillana" localSheetId="4">[67]Análisis!#REF!</definedName>
    <definedName name="Bloques.8.BNTN.Mezc.Antillana" localSheetId="5">[67]Análisis!#REF!</definedName>
    <definedName name="Bloques.8.BNTN.Mezc.Antillana" localSheetId="6">[67]Análisis!#REF!</definedName>
    <definedName name="Bloques.8.BNTN.Mezc.Antillana" localSheetId="7">[67]Análisis!#REF!</definedName>
    <definedName name="Bloques.8.BNTN.Mezc.Antillana">[67]Análisis!#REF!</definedName>
    <definedName name="Bloques.8.SNP.Mezc.Antillana" localSheetId="2">[67]Análisis!#REF!</definedName>
    <definedName name="Bloques.8.SNP.Mezc.Antillana" localSheetId="3">[67]Análisis!#REF!</definedName>
    <definedName name="Bloques.8.SNP.Mezc.Antillana" localSheetId="4">[67]Análisis!#REF!</definedName>
    <definedName name="Bloques.8.SNP.Mezc.Antillana" localSheetId="5">[67]Análisis!#REF!</definedName>
    <definedName name="Bloques.8.SNP.Mezc.Antillana" localSheetId="6">[67]Análisis!#REF!</definedName>
    <definedName name="Bloques.8.SNP.Mezc.Antillana" localSheetId="7">[67]Análisis!#REF!</definedName>
    <definedName name="Bloques.8.SNP.Mezc.Antillana">[67]Análisis!#REF!</definedName>
    <definedName name="Bloques.8.SNPT">[62]Análisis!$D$306</definedName>
    <definedName name="bloques.calados" localSheetId="2">#REF!</definedName>
    <definedName name="bloques.calados" localSheetId="3">#REF!</definedName>
    <definedName name="bloques.calados" localSheetId="4">#REF!</definedName>
    <definedName name="bloques.calados" localSheetId="5">#REF!</definedName>
    <definedName name="bloques.calados" localSheetId="6">#REF!</definedName>
    <definedName name="bloques.calados" localSheetId="7">#REF!</definedName>
    <definedName name="bloques.calados">#REF!</definedName>
    <definedName name="Bloques_de_4">[50]Insumos!$B$21:$D$21</definedName>
    <definedName name="Bloques_de_6">[50]Insumos!$B$22:$D$22</definedName>
    <definedName name="Bloques_de_8">[50]Insumos!$B$23:$D$23</definedName>
    <definedName name="bloques4">[53]MATERIALES!#REF!</definedName>
    <definedName name="bloques6">[53]MATERIALES!#REF!</definedName>
    <definedName name="bloques8">[53]MATERIALES!#REF!</definedName>
    <definedName name="BLOQUESVID">[70]Ins!$E$260</definedName>
    <definedName name="bobedilla" localSheetId="2">#REF!</definedName>
    <definedName name="bobedilla" localSheetId="3">#REF!</definedName>
    <definedName name="bobedilla" localSheetId="4">#REF!</definedName>
    <definedName name="bobedilla" localSheetId="5">#REF!</definedName>
    <definedName name="bobedilla" localSheetId="6">#REF!</definedName>
    <definedName name="bobedilla" localSheetId="7">#REF!</definedName>
    <definedName name="bobedilla">#REF!</definedName>
    <definedName name="bobedilla6.54" localSheetId="2">#REF!</definedName>
    <definedName name="bobedilla6.54" localSheetId="4">#REF!</definedName>
    <definedName name="bobedilla6.54" localSheetId="7">#REF!</definedName>
    <definedName name="bobedilla6.54">#REF!</definedName>
    <definedName name="BOMBA" localSheetId="2">#REF!</definedName>
    <definedName name="BOMBA" localSheetId="4">#REF!</definedName>
    <definedName name="BOMBA" localSheetId="7">#REF!</definedName>
    <definedName name="BOMBA">#REF!</definedName>
    <definedName name="Bomba.Arrastre">[62]Insumos!$E$142</definedName>
    <definedName name="BOMBAS" localSheetId="2">#REF!</definedName>
    <definedName name="BOMBAS" localSheetId="3">#REF!</definedName>
    <definedName name="BOMBAS" localSheetId="4">#REF!</definedName>
    <definedName name="BOMBAS" localSheetId="5">#REF!</definedName>
    <definedName name="BOMBAS" localSheetId="6">#REF!</definedName>
    <definedName name="BOMBAS" localSheetId="7">#REF!</definedName>
    <definedName name="BOMBAS" localSheetId="0">#REF!</definedName>
    <definedName name="BOMBAS">#REF!</definedName>
    <definedName name="BOMBILLAS_1500W">[82]INSU!$B$42</definedName>
    <definedName name="BOMVAC" localSheetId="2">#REF!</definedName>
    <definedName name="BOMVAC" localSheetId="3">#REF!</definedName>
    <definedName name="BOMVAC" localSheetId="4">#REF!</definedName>
    <definedName name="BOMVAC" localSheetId="5">#REF!</definedName>
    <definedName name="BOMVAC" localSheetId="6">#REF!</definedName>
    <definedName name="BOMVAC" localSheetId="7">#REF!</definedName>
    <definedName name="BOMVAC" localSheetId="0">#REF!</definedName>
    <definedName name="BOMVAC">#REF!</definedName>
    <definedName name="BOQUILLAFREG" localSheetId="2">#REF!</definedName>
    <definedName name="BOQUILLAFREG" localSheetId="4">#REF!</definedName>
    <definedName name="BOQUILLAFREG" localSheetId="7">#REF!</definedName>
    <definedName name="BOQUILLAFREG">#REF!</definedName>
    <definedName name="BOQUILLALAV" localSheetId="2">#REF!</definedName>
    <definedName name="BOQUILLALAV" localSheetId="4">#REF!</definedName>
    <definedName name="BOQUILLALAV" localSheetId="7">#REF!</definedName>
    <definedName name="BOQUILLALAV">#REF!</definedName>
    <definedName name="BOQUILLALAV212TAPON" localSheetId="2">#REF!</definedName>
    <definedName name="BOQUILLALAV212TAPON" localSheetId="4">#REF!</definedName>
    <definedName name="BOQUILLALAV212TAPON" localSheetId="7">#REF!</definedName>
    <definedName name="BOQUILLALAV212TAPON">#REF!</definedName>
    <definedName name="BOQUILLALAVCRO" localSheetId="2">#REF!</definedName>
    <definedName name="BOQUILLALAVCRO" localSheetId="4">#REF!</definedName>
    <definedName name="BOQUILLALAVCRO" localSheetId="7">#REF!</definedName>
    <definedName name="BOQUILLALAVCRO">#REF!</definedName>
    <definedName name="BOQUILLALAVPVC" localSheetId="2">#REF!</definedName>
    <definedName name="BOQUILLALAVPVC" localSheetId="4">#REF!</definedName>
    <definedName name="BOQUILLALAVPVC" localSheetId="7">#REF!</definedName>
    <definedName name="BOQUILLALAVPVC">#REF!</definedName>
    <definedName name="Borde.marmol.A" localSheetId="2">[62]Insumos!#REF!</definedName>
    <definedName name="Borde.marmol.A" localSheetId="4">[62]Insumos!#REF!</definedName>
    <definedName name="Borde.marmol.A" localSheetId="7">[62]Insumos!#REF!</definedName>
    <definedName name="Borde.marmol.A">[62]Insumos!#REF!</definedName>
    <definedName name="Bordillo.Granito.Lavado" localSheetId="2">#REF!</definedName>
    <definedName name="Bordillo.Granito.Lavado" localSheetId="3">#REF!</definedName>
    <definedName name="Bordillo.Granito.Lavado" localSheetId="4">#REF!</definedName>
    <definedName name="Bordillo.Granito.Lavado" localSheetId="5">#REF!</definedName>
    <definedName name="Bordillo.Granito.Lavado" localSheetId="6">#REF!</definedName>
    <definedName name="Bordillo.Granito.Lavado" localSheetId="7">#REF!</definedName>
    <definedName name="Bordillo.Granito.Lavado">#REF!</definedName>
    <definedName name="BORDILLO4" localSheetId="2">#REF!</definedName>
    <definedName name="BORDILLO4" localSheetId="3">#REF!</definedName>
    <definedName name="BORDILLO4" localSheetId="4">#REF!</definedName>
    <definedName name="BORDILLO4" localSheetId="5">#REF!</definedName>
    <definedName name="BORDILLO4" localSheetId="6">#REF!</definedName>
    <definedName name="BORDILLO4" localSheetId="7">#REF!</definedName>
    <definedName name="BORDILLO4" localSheetId="0">#REF!</definedName>
    <definedName name="BORDILLO4">#REF!</definedName>
    <definedName name="BORDILLO6" localSheetId="2">#REF!</definedName>
    <definedName name="BORDILLO6" localSheetId="3">#REF!</definedName>
    <definedName name="BORDILLO6" localSheetId="4">#REF!</definedName>
    <definedName name="BORDILLO6" localSheetId="5">#REF!</definedName>
    <definedName name="BORDILLO6" localSheetId="6">#REF!</definedName>
    <definedName name="BORDILLO6" localSheetId="7">#REF!</definedName>
    <definedName name="BORDILLO6" localSheetId="0">#REF!</definedName>
    <definedName name="BORDILLO6">#REF!</definedName>
    <definedName name="BORDILLO8" localSheetId="2">#REF!</definedName>
    <definedName name="BORDILLO8" localSheetId="3">#REF!</definedName>
    <definedName name="BORDILLO8" localSheetId="4">#REF!</definedName>
    <definedName name="BORDILLO8" localSheetId="5">#REF!</definedName>
    <definedName name="BORDILLO8" localSheetId="6">#REF!</definedName>
    <definedName name="BORDILLO8" localSheetId="7">#REF!</definedName>
    <definedName name="BORDILLO8" localSheetId="0">#REF!</definedName>
    <definedName name="BORDILLO8">#REF!</definedName>
    <definedName name="Borrar_C.A1" localSheetId="7">[83]Col.Amarre!$J$9:$M$9,[83]Col.Amarre!$J$10:$R$10,[83]Col.Amarre!$AG$13:$AH$13,[83]Col.Amarre!$AJ$11:$AK$11,[83]Col.Amarre!$AP$13:$AQ$13,[83]Col.Amarre!$AR$11:$AS$11,[83]Col.Amarre!$D$16:$M$35,[83]Col.Amarre!$V$16:$AC$35</definedName>
    <definedName name="Borrar_C.A1">[84]Col.Amarre!$J$9:$M$9,[84]Col.Amarre!$J$10:$R$10,[84]Col.Amarre!$AG$13:$AH$13,[84]Col.Amarre!$AJ$11:$AK$11,[84]Col.Amarre!$AP$13:$AQ$13,[84]Col.Amarre!$AR$11:$AS$11,[84]Col.Amarre!$D$16:$M$35,[84]Col.Amarre!$V$16:$AC$35</definedName>
    <definedName name="Borrar_Esc." localSheetId="7">[83]Escalera!$J$9:$M$9,[83]Escalera!$J$10:$R$10,[83]Escalera!$AL$14:$AM$14,[83]Escalera!$AL$16:$AM$16,[83]Escalera!$I$16:$M$16,[83]Escalera!$B$19:$AE$32,[83]Escalera!$AN$19:$AQ$32</definedName>
    <definedName name="Borrar_Esc.">[84]Escalera!$J$9:$M$9,[84]Escalera!$J$10:$R$10,[84]Escalera!$AL$14:$AM$14,[84]Escalera!$AL$16:$AM$16,[84]Escalera!$I$16:$M$16,[84]Escalera!$B$19:$AE$32,[84]Escalera!$AN$19:$AQ$32</definedName>
    <definedName name="Borrar_Muros" localSheetId="7">[83]Muros!$W$15:$Z$15,[83]Muros!$AA$15:$AD$15,[83]Muros!$AF$13,[83]Muros!$K$20:$L$20,[83]Muros!$O$26:$P$26</definedName>
    <definedName name="Borrar_Muros">[84]Muros!$W$15:$Z$15,[84]Muros!$AA$15:$AD$15,[84]Muros!$AF$13,[84]Muros!$K$20:$L$20,[84]Muros!$O$26:$P$26</definedName>
    <definedName name="Borrar_Precio" localSheetId="7">[85]Cotz.!$F$23:$F$800,[85]Cotz.!$K$280:$K$800</definedName>
    <definedName name="Borrar_Precio">[86]Cotz.!$F$23:$F$800,[86]Cotz.!$K$280:$K$800</definedName>
    <definedName name="Borrar_V.C1" localSheetId="7">[87]qqVgas!$J$9:$M$9,[87]qqVgas!$J$10:$R$10,[87]qqVgas!$AJ$11:$AK$11,[87]qqVgas!$AR$11:$AS$11,[87]qqVgas!$AG$13:$AH$13,[87]qqVgas!$AP$13:$AQ$13,[87]qqVgas!$D$16:$AC$195</definedName>
    <definedName name="Borrar_V.C1">[88]qqVgas!$J$9:$M$9,[88]qqVgas!$J$10:$R$10,[88]qqVgas!$AJ$11:$AK$11,[88]qqVgas!$AR$11:$AS$11,[88]qqVgas!$AG$13:$AH$13,[88]qqVgas!$AP$13:$AQ$13,[88]qqVgas!$D$16:$AC$195</definedName>
    <definedName name="BOT" localSheetId="2">#REF!</definedName>
    <definedName name="BOT" localSheetId="4">#REF!</definedName>
    <definedName name="BOT" localSheetId="7">#REF!</definedName>
    <definedName name="BOT" localSheetId="0">#REF!</definedName>
    <definedName name="BOT">#REF!</definedName>
    <definedName name="Bote" localSheetId="2">#REF!</definedName>
    <definedName name="Bote" localSheetId="4">#REF!</definedName>
    <definedName name="Bote" localSheetId="7">#REF!</definedName>
    <definedName name="Bote">#REF!</definedName>
    <definedName name="BOTE_3.6KM">'[89]Analisis BC'!$H$60</definedName>
    <definedName name="bote_3km" localSheetId="2">#REF!</definedName>
    <definedName name="bote_3km" localSheetId="3">#REF!</definedName>
    <definedName name="bote_3km" localSheetId="4">#REF!</definedName>
    <definedName name="bote_3km" localSheetId="5">#REF!</definedName>
    <definedName name="bote_3km" localSheetId="6">#REF!</definedName>
    <definedName name="bote_3km" localSheetId="7">#REF!</definedName>
    <definedName name="bote_3km" localSheetId="0">#REF!</definedName>
    <definedName name="bote_3km">#REF!</definedName>
    <definedName name="bote_5km" localSheetId="2">#REF!</definedName>
    <definedName name="bote_5km" localSheetId="4">#REF!</definedName>
    <definedName name="bote_5km" localSheetId="7">#REF!</definedName>
    <definedName name="bote_5km">#REF!</definedName>
    <definedName name="Bote_de_Material">[50]Insumos!$B$27:$D$27</definedName>
    <definedName name="BOTE3.6KM">[81]Analisis!$F$80</definedName>
    <definedName name="BOTEEQUIPO" localSheetId="2">#REF!</definedName>
    <definedName name="BOTEEQUIPO" localSheetId="3">#REF!</definedName>
    <definedName name="BOTEEQUIPO" localSheetId="4">#REF!</definedName>
    <definedName name="BOTEEQUIPO" localSheetId="5">#REF!</definedName>
    <definedName name="BOTEEQUIPO" localSheetId="6">#REF!</definedName>
    <definedName name="BOTEEQUIPO" localSheetId="7">#REF!</definedName>
    <definedName name="BOTEEQUIPO" localSheetId="0">#REF!</definedName>
    <definedName name="BOTEEQUIPO">#REF!</definedName>
    <definedName name="botemano" localSheetId="2">#REF!</definedName>
    <definedName name="botemano" localSheetId="4">#REF!</definedName>
    <definedName name="botemano" localSheetId="5">#REF!</definedName>
    <definedName name="botemano" localSheetId="6">#REF!</definedName>
    <definedName name="botemano" localSheetId="7">#REF!</definedName>
    <definedName name="botemano">#REF!</definedName>
    <definedName name="botes" localSheetId="2">[90]GONZALO!#REF!</definedName>
    <definedName name="botes" localSheetId="4">[90]GONZALO!#REF!</definedName>
    <definedName name="botes" localSheetId="7">[90]GONZALO!#REF!</definedName>
    <definedName name="botes">[90]GONZALO!#REF!</definedName>
    <definedName name="bOTIQUIN01" localSheetId="2">#REF!</definedName>
    <definedName name="bOTIQUIN01" localSheetId="3">#REF!</definedName>
    <definedName name="bOTIQUIN01" localSheetId="4">#REF!</definedName>
    <definedName name="bOTIQUIN01" localSheetId="5">#REF!</definedName>
    <definedName name="bOTIQUIN01" localSheetId="6">#REF!</definedName>
    <definedName name="bOTIQUIN01" localSheetId="7">#REF!</definedName>
    <definedName name="bOTIQUIN01" localSheetId="0">#REF!</definedName>
    <definedName name="bOTIQUIN01">#REF!</definedName>
    <definedName name="bOTIQUIN02" localSheetId="2">#REF!</definedName>
    <definedName name="bOTIQUIN02" localSheetId="4">#REF!</definedName>
    <definedName name="bOTIQUIN02" localSheetId="7">#REF!</definedName>
    <definedName name="bOTIQUIN02">#REF!</definedName>
    <definedName name="bOTIQUIN03" localSheetId="2">#REF!</definedName>
    <definedName name="bOTIQUIN03" localSheetId="4">#REF!</definedName>
    <definedName name="bOTIQUIN03" localSheetId="7">#REF!</definedName>
    <definedName name="bOTIQUIN03">#REF!</definedName>
    <definedName name="bOTIQUIN04" localSheetId="2">#REF!</definedName>
    <definedName name="bOTIQUIN04" localSheetId="4">#REF!</definedName>
    <definedName name="bOTIQUIN04" localSheetId="7">#REF!</definedName>
    <definedName name="bOTIQUIN04">#REF!</definedName>
    <definedName name="bOTIQUIN05" localSheetId="2">#REF!</definedName>
    <definedName name="bOTIQUIN05" localSheetId="4">#REF!</definedName>
    <definedName name="bOTIQUIN05" localSheetId="7">#REF!</definedName>
    <definedName name="bOTIQUIN05">#REF!</definedName>
    <definedName name="bOTIQUIN06" localSheetId="2">#REF!</definedName>
    <definedName name="bOTIQUIN06" localSheetId="4">#REF!</definedName>
    <definedName name="bOTIQUIN06" localSheetId="7">#REF!</definedName>
    <definedName name="bOTIQUIN06">#REF!</definedName>
    <definedName name="botmat" localSheetId="2">#REF!</definedName>
    <definedName name="botmat" localSheetId="4">#REF!</definedName>
    <definedName name="botmat" localSheetId="7">#REF!</definedName>
    <definedName name="botmat">#REF!</definedName>
    <definedName name="BOTONTIMBRE" localSheetId="2">#REF!</definedName>
    <definedName name="BOTONTIMBRE" localSheetId="4">#REF!</definedName>
    <definedName name="BOTONTIMBRE" localSheetId="7">#REF!</definedName>
    <definedName name="BOTONTIMBRE">#REF!</definedName>
    <definedName name="BOVFOAM" localSheetId="2">#REF!</definedName>
    <definedName name="BOVFOAM" localSheetId="4">#REF!</definedName>
    <definedName name="BOVFOAM" localSheetId="5">#REF!</definedName>
    <definedName name="BOVFOAM" localSheetId="6">#REF!</definedName>
    <definedName name="BOVFOAM" localSheetId="7">#REF!</definedName>
    <definedName name="BOVFOAM">#REF!</definedName>
    <definedName name="boxes" localSheetId="2">[39]Factura!#REF!</definedName>
    <definedName name="boxes" localSheetId="4">[39]Factura!#REF!</definedName>
    <definedName name="boxes" localSheetId="7">[39]Factura!#REF!</definedName>
    <definedName name="boxes">[39]Factura!#REF!</definedName>
    <definedName name="bp_4">[78]PRECIOS!$E$84</definedName>
    <definedName name="BPLUV4SDR41CONTRA" localSheetId="2">#REF!</definedName>
    <definedName name="BPLUV4SDR41CONTRA" localSheetId="3">#REF!</definedName>
    <definedName name="BPLUV4SDR41CONTRA" localSheetId="4">#REF!</definedName>
    <definedName name="BPLUV4SDR41CONTRA" localSheetId="5">#REF!</definedName>
    <definedName name="BPLUV4SDR41CONTRA" localSheetId="6">#REF!</definedName>
    <definedName name="BPLUV4SDR41CONTRA" localSheetId="7">#REF!</definedName>
    <definedName name="BPLUV4SDR41CONTRA">#REF!</definedName>
    <definedName name="BREAKER15" localSheetId="2">#REF!</definedName>
    <definedName name="BREAKER15" localSheetId="4">#REF!</definedName>
    <definedName name="BREAKER15" localSheetId="7">#REF!</definedName>
    <definedName name="BREAKER15">#REF!</definedName>
    <definedName name="BREAKER2P40" localSheetId="2">#REF!</definedName>
    <definedName name="BREAKER2P40" localSheetId="4">#REF!</definedName>
    <definedName name="BREAKER2P40" localSheetId="5">#REF!</definedName>
    <definedName name="BREAKER2P40" localSheetId="6">#REF!</definedName>
    <definedName name="BREAKER2P40" localSheetId="7">#REF!</definedName>
    <definedName name="BREAKER2P40">#REF!</definedName>
    <definedName name="BREAKER2P60" localSheetId="2">#REF!</definedName>
    <definedName name="BREAKER2P60" localSheetId="4">#REF!</definedName>
    <definedName name="BREAKER2P60" localSheetId="5">#REF!</definedName>
    <definedName name="BREAKER2P60" localSheetId="6">#REF!</definedName>
    <definedName name="BREAKER2P60" localSheetId="7">#REF!</definedName>
    <definedName name="BREAKER2P60">#REF!</definedName>
    <definedName name="Brigada_de_Topografía__incluyendo_equipos">[50]Insumos!$B$148:$D$148</definedName>
    <definedName name="BRIGADATOPOGRAFICA">[91]M.O.!$C$9</definedName>
    <definedName name="Brillado.Marmol">[62]Insumos!$E$134</definedName>
    <definedName name="brochas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7">#REF!</definedName>
    <definedName name="BT" localSheetId="0">#REF!</definedName>
    <definedName name="BT">#REF!</definedName>
    <definedName name="bum" localSheetId="2">'[34]Pres. '!#REF!</definedName>
    <definedName name="bum" localSheetId="3">'[34]Pres. '!#REF!</definedName>
    <definedName name="bum" localSheetId="4">'[34]Pres. '!#REF!</definedName>
    <definedName name="bum" localSheetId="5">'[34]Pres. '!#REF!</definedName>
    <definedName name="bum" localSheetId="6">'[34]Pres. '!#REF!</definedName>
    <definedName name="bum" localSheetId="7">'[34]Pres. '!#REF!</definedName>
    <definedName name="bum" localSheetId="0">'[34]Pres. '!#REF!</definedName>
    <definedName name="bum">'[34]Pres. '!#REF!</definedName>
    <definedName name="button_area_1" localSheetId="2">#REF!</definedName>
    <definedName name="button_area_1" localSheetId="3">#REF!</definedName>
    <definedName name="button_area_1" localSheetId="4">#REF!</definedName>
    <definedName name="button_area_1" localSheetId="5">#REF!</definedName>
    <definedName name="button_area_1" localSheetId="6">#REF!</definedName>
    <definedName name="button_area_1" localSheetId="7">#REF!</definedName>
    <definedName name="button_area_1">#REF!</definedName>
    <definedName name="C._ADICIONAL">#N/A</definedName>
    <definedName name="c.gas.gen" localSheetId="2">#REF!</definedName>
    <definedName name="c.gas.gen" localSheetId="3">#REF!</definedName>
    <definedName name="c.gas.gen" localSheetId="4">#REF!</definedName>
    <definedName name="c.gas.gen" localSheetId="5">#REF!</definedName>
    <definedName name="c.gas.gen" localSheetId="6">#REF!</definedName>
    <definedName name="c.gas.gen" localSheetId="7">#REF!</definedName>
    <definedName name="c.gas.gen">#REF!</definedName>
    <definedName name="C.Piscina.C1" localSheetId="2">[67]Análisis!#REF!</definedName>
    <definedName name="C.Piscina.C1" localSheetId="3">[67]Análisis!#REF!</definedName>
    <definedName name="C.Piscina.C1" localSheetId="4">[67]Análisis!#REF!</definedName>
    <definedName name="C.Piscina.C1" localSheetId="5">[67]Análisis!#REF!</definedName>
    <definedName name="C.Piscina.C1" localSheetId="6">[67]Análisis!#REF!</definedName>
    <definedName name="C.Piscina.C1" localSheetId="7">[67]Análisis!#REF!</definedName>
    <definedName name="C.Piscina.C1">[67]Análisis!#REF!</definedName>
    <definedName name="C.Piscina.C2" localSheetId="2">[67]Análisis!#REF!</definedName>
    <definedName name="C.Piscina.C2" localSheetId="4">[67]Análisis!#REF!</definedName>
    <definedName name="C.Piscina.C2" localSheetId="7">[67]Análisis!#REF!</definedName>
    <definedName name="C.Piscina.C2">[67]Análisis!#REF!</definedName>
    <definedName name="C.Piscina.C3" localSheetId="2">[67]Análisis!#REF!</definedName>
    <definedName name="C.Piscina.C3" localSheetId="4">[67]Análisis!#REF!</definedName>
    <definedName name="C.Piscina.C3" localSheetId="7">[67]Análisis!#REF!</definedName>
    <definedName name="C.Piscina.C3">[67]Análisis!#REF!</definedName>
    <definedName name="C.Piscina.C4" localSheetId="2">[67]Análisis!#REF!</definedName>
    <definedName name="C.Piscina.C4" localSheetId="4">[67]Análisis!#REF!</definedName>
    <definedName name="C.Piscina.C4" localSheetId="7">[67]Análisis!#REF!</definedName>
    <definedName name="C.Piscina.C4">[67]Análisis!#REF!</definedName>
    <definedName name="C.Piscina.C5" localSheetId="2">[67]Análisis!#REF!</definedName>
    <definedName name="C.Piscina.C5" localSheetId="4">[67]Análisis!#REF!</definedName>
    <definedName name="C.Piscina.C5" localSheetId="7">[67]Análisis!#REF!</definedName>
    <definedName name="C.Piscina.C5">[67]Análisis!#REF!</definedName>
    <definedName name="C.Piscina.Cc" localSheetId="2">[67]Análisis!#REF!</definedName>
    <definedName name="C.Piscina.Cc" localSheetId="4">[67]Análisis!#REF!</definedName>
    <definedName name="C.Piscina.Cc" localSheetId="7">[67]Análisis!#REF!</definedName>
    <definedName name="C.Piscina.Cc">[67]Análisis!#REF!</definedName>
    <definedName name="C.Piscina.Losa" localSheetId="2">[67]Análisis!#REF!</definedName>
    <definedName name="C.Piscina.Losa" localSheetId="4">[67]Análisis!#REF!</definedName>
    <definedName name="C.Piscina.Losa" localSheetId="7">[67]Análisis!#REF!</definedName>
    <definedName name="C.Piscina.Losa">[67]Análisis!#REF!</definedName>
    <definedName name="C.Piscina.V1" localSheetId="2">[67]Análisis!#REF!</definedName>
    <definedName name="C.Piscina.V1" localSheetId="4">[67]Análisis!#REF!</definedName>
    <definedName name="C.Piscina.V1" localSheetId="7">[67]Análisis!#REF!</definedName>
    <definedName name="C.Piscina.V1">[67]Análisis!#REF!</definedName>
    <definedName name="C.Piscina.V2" localSheetId="2">[67]Análisis!#REF!</definedName>
    <definedName name="C.Piscina.V2" localSheetId="4">[67]Análisis!#REF!</definedName>
    <definedName name="C.Piscina.V2" localSheetId="7">[67]Análisis!#REF!</definedName>
    <definedName name="C.Piscina.V2">[67]Análisis!#REF!</definedName>
    <definedName name="C.Piscina.V3" localSheetId="2">[67]Análisis!#REF!</definedName>
    <definedName name="C.Piscina.V3" localSheetId="4">[67]Análisis!#REF!</definedName>
    <definedName name="C.Piscina.V3" localSheetId="7">[67]Análisis!#REF!</definedName>
    <definedName name="C.Piscina.V3">[67]Análisis!#REF!</definedName>
    <definedName name="C.Piscina.V4" localSheetId="2">[67]Análisis!#REF!</definedName>
    <definedName name="C.Piscina.V4" localSheetId="4">[67]Análisis!#REF!</definedName>
    <definedName name="C.Piscina.V4" localSheetId="7">[67]Análisis!#REF!</definedName>
    <definedName name="C.Piscina.V4">[67]Análisis!#REF!</definedName>
    <definedName name="C.Piscina.V5" localSheetId="2">[67]Análisis!#REF!</definedName>
    <definedName name="C.Piscina.V5" localSheetId="4">[67]Análisis!#REF!</definedName>
    <definedName name="C.Piscina.V5" localSheetId="7">[67]Análisis!#REF!</definedName>
    <definedName name="C.Piscina.V5">[67]Análisis!#REF!</definedName>
    <definedName name="C.Piscina.V6" localSheetId="2">[67]Análisis!#REF!</definedName>
    <definedName name="C.Piscina.V6" localSheetId="4">[67]Análisis!#REF!</definedName>
    <definedName name="C.Piscina.V6" localSheetId="7">[67]Análisis!#REF!</definedName>
    <definedName name="C.Piscina.V6">[67]Análisis!#REF!</definedName>
    <definedName name="C.Piscina.ZC1" localSheetId="2">[67]Análisis!#REF!</definedName>
    <definedName name="C.Piscina.ZC1" localSheetId="4">[67]Análisis!#REF!</definedName>
    <definedName name="C.Piscina.ZC1" localSheetId="7">[67]Análisis!#REF!</definedName>
    <definedName name="C.Piscina.ZC1">[67]Análisis!#REF!</definedName>
    <definedName name="C.Piscina.ZC2" localSheetId="2">[67]Análisis!#REF!</definedName>
    <definedName name="C.Piscina.ZC2" localSheetId="4">[67]Análisis!#REF!</definedName>
    <definedName name="C.Piscina.ZC2" localSheetId="7">[67]Análisis!#REF!</definedName>
    <definedName name="C.Piscina.ZC2">[67]Análisis!#REF!</definedName>
    <definedName name="C.Piscina.ZC3" localSheetId="2">[67]Análisis!#REF!</definedName>
    <definedName name="C.Piscina.ZC3" localSheetId="4">[67]Análisis!#REF!</definedName>
    <definedName name="C.Piscina.ZC3" localSheetId="7">[67]Análisis!#REF!</definedName>
    <definedName name="C.Piscina.ZC3">[67]Análisis!#REF!</definedName>
    <definedName name="C.Piscina.ZC4" localSheetId="2">[67]Análisis!#REF!</definedName>
    <definedName name="C.Piscina.ZC4" localSheetId="4">[67]Análisis!#REF!</definedName>
    <definedName name="C.Piscina.ZC4" localSheetId="7">[67]Análisis!#REF!</definedName>
    <definedName name="C.Piscina.ZC4">[67]Análisis!#REF!</definedName>
    <definedName name="C.Piscina.ZC5" localSheetId="2">[67]Análisis!#REF!</definedName>
    <definedName name="C.Piscina.ZC5" localSheetId="4">[67]Análisis!#REF!</definedName>
    <definedName name="C.Piscina.ZC5" localSheetId="7">[67]Análisis!#REF!</definedName>
    <definedName name="C.Piscina.ZC5">[67]Análisis!#REF!</definedName>
    <definedName name="C.Piscina.ZCc" localSheetId="2">[67]Análisis!#REF!</definedName>
    <definedName name="C.Piscina.ZCc" localSheetId="4">[67]Análisis!#REF!</definedName>
    <definedName name="C.Piscina.ZCc" localSheetId="7">[67]Análisis!#REF!</definedName>
    <definedName name="C.Piscina.ZCc">[67]Análisis!#REF!</definedName>
    <definedName name="C.Tennis.C1" localSheetId="2">[67]Análisis!#REF!</definedName>
    <definedName name="C.Tennis.C1" localSheetId="4">[67]Análisis!#REF!</definedName>
    <definedName name="C.Tennis.C1" localSheetId="7">[67]Análisis!#REF!</definedName>
    <definedName name="C.Tennis.C1">[67]Análisis!#REF!</definedName>
    <definedName name="C.Tennis.C2yC5" localSheetId="2">[67]Análisis!#REF!</definedName>
    <definedName name="C.Tennis.C2yC5" localSheetId="4">[67]Análisis!#REF!</definedName>
    <definedName name="C.Tennis.C2yC5" localSheetId="7">[67]Análisis!#REF!</definedName>
    <definedName name="C.Tennis.C2yC5">[67]Análisis!#REF!</definedName>
    <definedName name="C.Tennis.C4" localSheetId="2">[67]Análisis!#REF!</definedName>
    <definedName name="C.Tennis.C4" localSheetId="4">[67]Análisis!#REF!</definedName>
    <definedName name="C.Tennis.C4" localSheetId="7">[67]Análisis!#REF!</definedName>
    <definedName name="C.Tennis.C4">[67]Análisis!#REF!</definedName>
    <definedName name="C.Tennis.V1" localSheetId="2">[67]Análisis!#REF!</definedName>
    <definedName name="C.Tennis.V1" localSheetId="4">[67]Análisis!#REF!</definedName>
    <definedName name="C.Tennis.V1" localSheetId="7">[67]Análisis!#REF!</definedName>
    <definedName name="C.Tennis.V1">[67]Análisis!#REF!</definedName>
    <definedName name="C.Tennis.V10" localSheetId="2">[67]Análisis!#REF!</definedName>
    <definedName name="C.Tennis.V10" localSheetId="4">[67]Análisis!#REF!</definedName>
    <definedName name="C.Tennis.V10" localSheetId="7">[67]Análisis!#REF!</definedName>
    <definedName name="C.Tennis.V10">[67]Análisis!#REF!</definedName>
    <definedName name="C.Tennis.V2" localSheetId="2">[67]Análisis!#REF!</definedName>
    <definedName name="C.Tennis.V2" localSheetId="4">[67]Análisis!#REF!</definedName>
    <definedName name="C.Tennis.V2" localSheetId="7">[67]Análisis!#REF!</definedName>
    <definedName name="C.Tennis.V2">[67]Análisis!#REF!</definedName>
    <definedName name="C.Tennis.V3" localSheetId="2">[67]Análisis!#REF!</definedName>
    <definedName name="C.Tennis.V3" localSheetId="4">[67]Análisis!#REF!</definedName>
    <definedName name="C.Tennis.V3" localSheetId="7">[67]Análisis!#REF!</definedName>
    <definedName name="C.Tennis.V3">[67]Análisis!#REF!</definedName>
    <definedName name="C.Tennis.V4" localSheetId="2">[67]Análisis!#REF!</definedName>
    <definedName name="C.Tennis.V4" localSheetId="4">[67]Análisis!#REF!</definedName>
    <definedName name="C.Tennis.V4" localSheetId="7">[67]Análisis!#REF!</definedName>
    <definedName name="C.Tennis.V4">[67]Análisis!#REF!</definedName>
    <definedName name="C.Tennis.V5" localSheetId="2">[67]Análisis!#REF!</definedName>
    <definedName name="C.Tennis.V5" localSheetId="4">[67]Análisis!#REF!</definedName>
    <definedName name="C.Tennis.V5" localSheetId="7">[67]Análisis!#REF!</definedName>
    <definedName name="C.Tennis.V5">[67]Análisis!#REF!</definedName>
    <definedName name="C.Tennis.V6" localSheetId="2">[67]Análisis!#REF!</definedName>
    <definedName name="C.Tennis.V6" localSheetId="4">[67]Análisis!#REF!</definedName>
    <definedName name="C.Tennis.V6" localSheetId="7">[67]Análisis!#REF!</definedName>
    <definedName name="C.Tennis.V6">[67]Análisis!#REF!</definedName>
    <definedName name="C.Tennis.V7" localSheetId="2">[67]Análisis!#REF!</definedName>
    <definedName name="C.Tennis.V7" localSheetId="4">[67]Análisis!#REF!</definedName>
    <definedName name="C.Tennis.V7" localSheetId="7">[67]Análisis!#REF!</definedName>
    <definedName name="C.Tennis.V7">[67]Análisis!#REF!</definedName>
    <definedName name="C.Tennis.V8" localSheetId="2">[67]Análisis!#REF!</definedName>
    <definedName name="C.Tennis.V8" localSheetId="4">[67]Análisis!#REF!</definedName>
    <definedName name="C.Tennis.V8" localSheetId="7">[67]Análisis!#REF!</definedName>
    <definedName name="C.Tennis.V8">[67]Análisis!#REF!</definedName>
    <definedName name="C.Tennis.V9" localSheetId="2">[67]Análisis!#REF!</definedName>
    <definedName name="C.Tennis.V9" localSheetId="4">[67]Análisis!#REF!</definedName>
    <definedName name="C.Tennis.V9" localSheetId="7">[67]Análisis!#REF!</definedName>
    <definedName name="C.Tennis.V9">[67]Análisis!#REF!</definedName>
    <definedName name="C.Tennis.ZC1" localSheetId="2">[67]Análisis!#REF!</definedName>
    <definedName name="C.Tennis.ZC1" localSheetId="4">[67]Análisis!#REF!</definedName>
    <definedName name="C.Tennis.ZC1" localSheetId="7">[67]Análisis!#REF!</definedName>
    <definedName name="C.Tennis.ZC1">[67]Análisis!#REF!</definedName>
    <definedName name="C.Tennis.Zc2" localSheetId="2">[67]Análisis!#REF!</definedName>
    <definedName name="C.Tennis.Zc2" localSheetId="4">[67]Análisis!#REF!</definedName>
    <definedName name="C.Tennis.Zc2" localSheetId="7">[67]Análisis!#REF!</definedName>
    <definedName name="C.Tennis.Zc2">[67]Análisis!#REF!</definedName>
    <definedName name="C.Tennis.ZC3" localSheetId="2">[67]Análisis!#REF!</definedName>
    <definedName name="C.Tennis.ZC3" localSheetId="4">[67]Análisis!#REF!</definedName>
    <definedName name="C.Tennis.ZC3" localSheetId="7">[67]Análisis!#REF!</definedName>
    <definedName name="C.Tennis.ZC3">[67]Análisis!#REF!</definedName>
    <definedName name="C.Tennis.ZC4" localSheetId="2">[67]Análisis!#REF!</definedName>
    <definedName name="C.Tennis.ZC4" localSheetId="4">[67]Análisis!#REF!</definedName>
    <definedName name="C.Tennis.ZC4" localSheetId="7">[67]Análisis!#REF!</definedName>
    <definedName name="C.Tennis.ZC4">[67]Análisis!#REF!</definedName>
    <definedName name="C.Tennis.ZC5" localSheetId="2">[67]Análisis!#REF!</definedName>
    <definedName name="C.Tennis.ZC5" localSheetId="4">[67]Análisis!#REF!</definedName>
    <definedName name="C.Tennis.ZC5" localSheetId="7">[67]Análisis!#REF!</definedName>
    <definedName name="C.Tennis.ZC5">[67]Análisis!#REF!</definedName>
    <definedName name="C1.1erN.Villa" localSheetId="2">[62]Análisis!#REF!</definedName>
    <definedName name="C1.1erN.Villa" localSheetId="4">[62]Análisis!#REF!</definedName>
    <definedName name="C1.1erN.Villa" localSheetId="7">[62]Análisis!#REF!</definedName>
    <definedName name="C1.1erN.Villa">[62]Análisis!#REF!</definedName>
    <definedName name="C1.2doN.Villas" localSheetId="2">[62]Análisis!#REF!</definedName>
    <definedName name="C1.2doN.Villas" localSheetId="4">[62]Análisis!#REF!</definedName>
    <definedName name="C1.2doN.Villas" localSheetId="7">[62]Análisis!#REF!</definedName>
    <definedName name="C1.2doN.Villas">[62]Análisis!#REF!</definedName>
    <definedName name="C2.1erN.Villa" localSheetId="2">[62]Análisis!#REF!</definedName>
    <definedName name="C2.1erN.Villa" localSheetId="4">[62]Análisis!#REF!</definedName>
    <definedName name="C2.1erN.Villa" localSheetId="7">[62]Análisis!#REF!</definedName>
    <definedName name="C2.1erN.Villa">[62]Análisis!#REF!</definedName>
    <definedName name="C3.2do.N.Villa" localSheetId="2">[62]Análisis!#REF!</definedName>
    <definedName name="C3.2do.N.Villa" localSheetId="4">[62]Análisis!#REF!</definedName>
    <definedName name="C3.2do.N.Villa" localSheetId="7">[62]Análisis!#REF!</definedName>
    <definedName name="C3.2do.N.Villa">[62]Análisis!#REF!</definedName>
    <definedName name="Caareteo.2do.N" localSheetId="2">#REF!</definedName>
    <definedName name="Caareteo.2do.N" localSheetId="3">#REF!</definedName>
    <definedName name="Caareteo.2do.N" localSheetId="4">#REF!</definedName>
    <definedName name="Caareteo.2do.N" localSheetId="5">#REF!</definedName>
    <definedName name="Caareteo.2do.N" localSheetId="6">#REF!</definedName>
    <definedName name="Caareteo.2do.N" localSheetId="7">#REF!</definedName>
    <definedName name="Caareteo.2do.N">#REF!</definedName>
    <definedName name="CAASC1" localSheetId="2">[25]Volumenes!#REF!</definedName>
    <definedName name="CAASC1" localSheetId="3">[25]Volumenes!#REF!</definedName>
    <definedName name="CAASC1" localSheetId="4">[25]Volumenes!#REF!</definedName>
    <definedName name="CAASC1" localSheetId="5">[25]Volumenes!#REF!</definedName>
    <definedName name="CAASC1" localSheetId="6">[25]Volumenes!#REF!</definedName>
    <definedName name="CAASC1" localSheetId="7">[25]Volumenes!#REF!</definedName>
    <definedName name="CAASC1">[25]Volumenes!#REF!</definedName>
    <definedName name="caballete.tejas.hispaniola" localSheetId="2">#REF!</definedName>
    <definedName name="caballete.tejas.hispaniola" localSheetId="3">#REF!</definedName>
    <definedName name="caballete.tejas.hispaniola" localSheetId="4">#REF!</definedName>
    <definedName name="caballete.tejas.hispaniola" localSheetId="5">#REF!</definedName>
    <definedName name="caballete.tejas.hispaniola" localSheetId="6">#REF!</definedName>
    <definedName name="caballete.tejas.hispaniola" localSheetId="7">#REF!</definedName>
    <definedName name="caballete.tejas.hispaniola">#REF!</definedName>
    <definedName name="CABALLETEALUZINC" localSheetId="2">'[92]ANALISIS HORMIGON ARMADO'!#REF!</definedName>
    <definedName name="CABALLETEALUZINC" localSheetId="3">'[92]ANALISIS HORMIGON ARMADO'!#REF!</definedName>
    <definedName name="CABALLETEALUZINC" localSheetId="4">'[92]ANALISIS HORMIGON ARMADO'!#REF!</definedName>
    <definedName name="CABALLETEALUZINC" localSheetId="5">'[92]ANALISIS HORMIGON ARMADO'!#REF!</definedName>
    <definedName name="CABALLETEALUZINC" localSheetId="6">'[92]ANALISIS HORMIGON ARMADO'!#REF!</definedName>
    <definedName name="CABALLETEALUZINC" localSheetId="7">'[92]ANALISIS HORMIGON ARMADO'!#REF!</definedName>
    <definedName name="CABALLETEALUZINC">'[92]ANALISIS HORMIGON ARMADO'!#REF!</definedName>
    <definedName name="CABALLETEBARRO" localSheetId="2">#REF!</definedName>
    <definedName name="CABALLETEBARRO" localSheetId="3">#REF!</definedName>
    <definedName name="CABALLETEBARRO" localSheetId="4">#REF!</definedName>
    <definedName name="CABALLETEBARRO" localSheetId="5">#REF!</definedName>
    <definedName name="CABALLETEBARRO" localSheetId="6">#REF!</definedName>
    <definedName name="CABALLETEBARRO" localSheetId="7">#REF!</definedName>
    <definedName name="CABALLETEBARRO" localSheetId="0">#REF!</definedName>
    <definedName name="CABALLETEBARRO">#REF!</definedName>
    <definedName name="CABALLETEZ29" localSheetId="2">#REF!</definedName>
    <definedName name="CABALLETEZ29" localSheetId="4">#REF!</definedName>
    <definedName name="CABALLETEZ29" localSheetId="7">#REF!</definedName>
    <definedName name="CABALLETEZ29">#REF!</definedName>
    <definedName name="Cabañas.Ejecutivas">'[62]Cabañas Ejecutivas'!$G$109</definedName>
    <definedName name="Cabañas.Presidenciales">'[62]Cabañas Presidenciales '!$G$161</definedName>
    <definedName name="cabañas.simpleI">'[62]Cabañas simple Tipo I'!$G$106</definedName>
    <definedName name="cabañas.simpleII">'[62]Cabañas simple Tipo 2'!$G$106</definedName>
    <definedName name="cabañas.simpleIII">'[62]Cabañas simple Tipo 3'!$G$107</definedName>
    <definedName name="Cabañas.Vice.Presidenciales">'[62]Cabañas Vice Presidenciales'!$G$157</definedName>
    <definedName name="CABEZA">#REF!</definedName>
    <definedName name="CABEZAL" localSheetId="1">#REF!</definedName>
    <definedName name="CABEZAL" localSheetId="2">#REF!</definedName>
    <definedName name="CABEZAL" localSheetId="3">#REF!</definedName>
    <definedName name="CABEZAL" localSheetId="4">#REF!</definedName>
    <definedName name="CABEZAL" localSheetId="5">#REF!</definedName>
    <definedName name="CABEZAL" localSheetId="6">#REF!</definedName>
    <definedName name="CABEZAL" localSheetId="7">#REF!</definedName>
    <definedName name="CABEZAL" localSheetId="0">#REF!</definedName>
    <definedName name="CABEZAL">#REF!</definedName>
    <definedName name="Cable_de_Postensado" localSheetId="2">[59]Insumos!#REF!</definedName>
    <definedName name="Cable_de_Postensado" localSheetId="4">[59]Insumos!#REF!</definedName>
    <definedName name="Cable_de_Postensado" localSheetId="7">[59]Insumos!#REF!</definedName>
    <definedName name="Cable_de_Postensado">[59]Insumos!#REF!</definedName>
    <definedName name="Cable_de_Postensado_2">#N/A</definedName>
    <definedName name="Cable_de_Postensado_3">#N/A</definedName>
    <definedName name="cablo2">[64]Volumenes!$I$2234</definedName>
    <definedName name="cablo3" localSheetId="2">[25]Volumenes!#REF!</definedName>
    <definedName name="cablo3" localSheetId="3">[25]Volumenes!#REF!</definedName>
    <definedName name="cablo3" localSheetId="4">[25]Volumenes!#REF!</definedName>
    <definedName name="cablo3" localSheetId="5">[25]Volumenes!#REF!</definedName>
    <definedName name="cablo3" localSheetId="6">[25]Volumenes!#REF!</definedName>
    <definedName name="cablo3" localSheetId="7">[25]Volumenes!#REF!</definedName>
    <definedName name="cablo3">[25]Volumenes!#REF!</definedName>
    <definedName name="CABTEJAASFINST" localSheetId="2">#REF!</definedName>
    <definedName name="CABTEJAASFINST" localSheetId="3">#REF!</definedName>
    <definedName name="CABTEJAASFINST" localSheetId="4">#REF!</definedName>
    <definedName name="CABTEJAASFINST" localSheetId="5">#REF!</definedName>
    <definedName name="CABTEJAASFINST" localSheetId="6">#REF!</definedName>
    <definedName name="CABTEJAASFINST" localSheetId="7">#REF!</definedName>
    <definedName name="CABTEJAASFINST" localSheetId="0">#REF!</definedName>
    <definedName name="CABTEJAASFINST">#REF!</definedName>
    <definedName name="CACCATO" localSheetId="2">#REF!</definedName>
    <definedName name="CACCATO" localSheetId="4">#REF!</definedName>
    <definedName name="CACCATO" localSheetId="5">#REF!</definedName>
    <definedName name="CACCATO" localSheetId="6">#REF!</definedName>
    <definedName name="CACCATO" localSheetId="7">#REF!</definedName>
    <definedName name="CACCATO">#REF!</definedName>
    <definedName name="CACCEMP" localSheetId="2">#REF!</definedName>
    <definedName name="CACCEMP" localSheetId="4">#REF!</definedName>
    <definedName name="CACCEMP" localSheetId="5">#REF!</definedName>
    <definedName name="CACCEMP" localSheetId="6">#REF!</definedName>
    <definedName name="CACCEMP" localSheetId="7">#REF!</definedName>
    <definedName name="CACCEMP">#REF!</definedName>
    <definedName name="CACERO">[35]M.O.!$C$965</definedName>
    <definedName name="CACERO60" localSheetId="2">#REF!</definedName>
    <definedName name="CACERO60" localSheetId="3">#REF!</definedName>
    <definedName name="CACERO60" localSheetId="4">#REF!</definedName>
    <definedName name="CACERO60" localSheetId="5">#REF!</definedName>
    <definedName name="CACERO60" localSheetId="6">#REF!</definedName>
    <definedName name="CACERO60" localSheetId="7">#REF!</definedName>
    <definedName name="CACERO60" localSheetId="0">#REF!</definedName>
    <definedName name="CACERO60">#REF!</definedName>
    <definedName name="CACEROCOLCIR" localSheetId="2">#REF!</definedName>
    <definedName name="CACEROCOLCIR" localSheetId="4">#REF!</definedName>
    <definedName name="CACEROCOLCIR" localSheetId="7">#REF!</definedName>
    <definedName name="CACEROCOLCIR">#REF!</definedName>
    <definedName name="CACEROCOLML">[35]M.O.!$C$959</definedName>
    <definedName name="CACEROLOSALIMA" localSheetId="2">#REF!</definedName>
    <definedName name="CACEROLOSALIMA" localSheetId="3">#REF!</definedName>
    <definedName name="CACEROLOSALIMA" localSheetId="4">#REF!</definedName>
    <definedName name="CACEROLOSALIMA" localSheetId="5">#REF!</definedName>
    <definedName name="CACEROLOSALIMA" localSheetId="6">#REF!</definedName>
    <definedName name="CACEROLOSALIMA" localSheetId="7">#REF!</definedName>
    <definedName name="CACEROLOSALIMA" localSheetId="0">#REF!</definedName>
    <definedName name="CACEROLOSALIMA">#REF!</definedName>
    <definedName name="CACEROMALLA" localSheetId="2">#REF!</definedName>
    <definedName name="CACEROMALLA" localSheetId="4">#REF!</definedName>
    <definedName name="CACEROMALLA" localSheetId="7">#REF!</definedName>
    <definedName name="CACEROMALLA">#REF!</definedName>
    <definedName name="CACEROML">[35]M.O.!$C$961</definedName>
    <definedName name="CACEROPI" localSheetId="2">#REF!</definedName>
    <definedName name="CACEROPI" localSheetId="3">#REF!</definedName>
    <definedName name="CACEROPI" localSheetId="4">#REF!</definedName>
    <definedName name="CACEROPI" localSheetId="5">#REF!</definedName>
    <definedName name="CACEROPI" localSheetId="6">#REF!</definedName>
    <definedName name="CACEROPI" localSheetId="7">#REF!</definedName>
    <definedName name="CACEROPI" localSheetId="0">#REF!</definedName>
    <definedName name="CACEROPI">#REF!</definedName>
    <definedName name="CACEROPORTICO" localSheetId="2">#REF!</definedName>
    <definedName name="CACEROPORTICO" localSheetId="4">#REF!</definedName>
    <definedName name="CACEROPORTICO" localSheetId="7">#REF!</definedName>
    <definedName name="CACEROPORTICO">#REF!</definedName>
    <definedName name="CACERORAMPA" localSheetId="2">#REF!</definedName>
    <definedName name="CACERORAMPA" localSheetId="4">#REF!</definedName>
    <definedName name="CACERORAMPA" localSheetId="7">#REF!</definedName>
    <definedName name="CACERORAMPA">#REF!</definedName>
    <definedName name="CACEROSUBIR2" localSheetId="2">#REF!</definedName>
    <definedName name="CACEROSUBIR2" localSheetId="4">#REF!</definedName>
    <definedName name="CACEROSUBIR2" localSheetId="7">#REF!</definedName>
    <definedName name="CACEROSUBIR2">#REF!</definedName>
    <definedName name="CACEROSUBIR3" localSheetId="2">#REF!</definedName>
    <definedName name="CACEROSUBIR3" localSheetId="4">#REF!</definedName>
    <definedName name="CACEROSUBIR3" localSheetId="7">#REF!</definedName>
    <definedName name="CACEROSUBIR3">#REF!</definedName>
    <definedName name="CACEROSUBIR4" localSheetId="2">#REF!</definedName>
    <definedName name="CACEROSUBIR4" localSheetId="4">#REF!</definedName>
    <definedName name="CACEROSUBIR4" localSheetId="7">#REF!</definedName>
    <definedName name="CACEROSUBIR4">#REF!</definedName>
    <definedName name="CACEROSUBIR5" localSheetId="2">#REF!</definedName>
    <definedName name="CACEROSUBIR5" localSheetId="4">#REF!</definedName>
    <definedName name="CACEROSUBIR5" localSheetId="7">#REF!</definedName>
    <definedName name="CACEROSUBIR5">#REF!</definedName>
    <definedName name="CACEROSUBIR6" localSheetId="2">#REF!</definedName>
    <definedName name="CACEROSUBIR6" localSheetId="4">#REF!</definedName>
    <definedName name="CACEROSUBIR6" localSheetId="7">#REF!</definedName>
    <definedName name="CACEROSUBIR6">#REF!</definedName>
    <definedName name="CACEROVIGAML">[35]M.O.!$C$967</definedName>
    <definedName name="CACEROZAP">[35]M.O.!$C$969</definedName>
    <definedName name="CACOM12HG" localSheetId="2">#REF!</definedName>
    <definedName name="CACOM12HG" localSheetId="3">#REF!</definedName>
    <definedName name="CACOM12HG" localSheetId="4">#REF!</definedName>
    <definedName name="CACOM12HG" localSheetId="5">#REF!</definedName>
    <definedName name="CACOM12HG" localSheetId="6">#REF!</definedName>
    <definedName name="CACOM12HG" localSheetId="7">#REF!</definedName>
    <definedName name="CACOM12HG" localSheetId="0">#REF!</definedName>
    <definedName name="CACOM12HG">#REF!</definedName>
    <definedName name="CACOM12PVC" localSheetId="2">#REF!</definedName>
    <definedName name="CACOM12PVC" localSheetId="4">#REF!</definedName>
    <definedName name="CACOM12PVC" localSheetId="5">#REF!</definedName>
    <definedName name="CACOM12PVC" localSheetId="6">#REF!</definedName>
    <definedName name="CACOM12PVC" localSheetId="7">#REF!</definedName>
    <definedName name="CACOM12PVC">#REF!</definedName>
    <definedName name="CACOM8HG" localSheetId="2">#REF!</definedName>
    <definedName name="CACOM8HG" localSheetId="4">#REF!</definedName>
    <definedName name="CACOM8HG" localSheetId="5">#REF!</definedName>
    <definedName name="CACOM8HG" localSheetId="6">#REF!</definedName>
    <definedName name="CACOM8HG" localSheetId="7">#REF!</definedName>
    <definedName name="CACOM8HG">#REF!</definedName>
    <definedName name="cadeneros">'[58]O.M. y Salarios'!#REF!</definedName>
    <definedName name="CADOQUIN" localSheetId="2">#REF!</definedName>
    <definedName name="CADOQUIN" localSheetId="4">#REF!</definedName>
    <definedName name="CADOQUIN" localSheetId="7">#REF!</definedName>
    <definedName name="CADOQUIN">#REF!</definedName>
    <definedName name="CAJA2412" localSheetId="2">#REF!</definedName>
    <definedName name="CAJA2412" localSheetId="4">#REF!</definedName>
    <definedName name="CAJA2412" localSheetId="7">#REF!</definedName>
    <definedName name="CAJA2412">#REF!</definedName>
    <definedName name="CAJA2434" localSheetId="2">#REF!</definedName>
    <definedName name="CAJA2434" localSheetId="4">#REF!</definedName>
    <definedName name="CAJA2434" localSheetId="7">#REF!</definedName>
    <definedName name="CAJA2434">#REF!</definedName>
    <definedName name="CAJA4434" localSheetId="2">#REF!</definedName>
    <definedName name="CAJA4434" localSheetId="4">#REF!</definedName>
    <definedName name="CAJA4434" localSheetId="7">#REF!</definedName>
    <definedName name="CAJA4434">#REF!</definedName>
    <definedName name="CAJAMETAL2X4DE1_2">[35]Materiales!$E$766</definedName>
    <definedName name="CAJAMETAL2X4DE3_4">[35]Materiales!$E$767</definedName>
    <definedName name="CAJAOCTA12" localSheetId="2">#REF!</definedName>
    <definedName name="CAJAOCTA12" localSheetId="3">#REF!</definedName>
    <definedName name="CAJAOCTA12" localSheetId="4">#REF!</definedName>
    <definedName name="CAJAOCTA12" localSheetId="5">#REF!</definedName>
    <definedName name="CAJAOCTA12" localSheetId="6">#REF!</definedName>
    <definedName name="CAJAOCTA12" localSheetId="7">#REF!</definedName>
    <definedName name="CAJAOCTA12" localSheetId="0">#REF!</definedName>
    <definedName name="CAJAOCTA12">#REF!</definedName>
    <definedName name="cal" localSheetId="2">#REF!</definedName>
    <definedName name="cal" localSheetId="3">#REF!</definedName>
    <definedName name="cal" localSheetId="4">#REF!</definedName>
    <definedName name="cal" localSheetId="5">#REF!</definedName>
    <definedName name="cal" localSheetId="6">#REF!</definedName>
    <definedName name="cal" localSheetId="7">#REF!</definedName>
    <definedName name="cal" localSheetId="0">#REF!</definedName>
    <definedName name="cal">#REF!</definedName>
    <definedName name="Cal.Hidratada">[62]Insumos!$E$21</definedName>
    <definedName name="Cal.Hidratada.Perla" localSheetId="2">#REF!</definedName>
    <definedName name="Cal.Hidratada.Perla" localSheetId="3">#REF!</definedName>
    <definedName name="Cal.Hidratada.Perla" localSheetId="4">#REF!</definedName>
    <definedName name="Cal.Hidratada.Perla" localSheetId="5">#REF!</definedName>
    <definedName name="Cal.Hidratada.Perla" localSheetId="6">#REF!</definedName>
    <definedName name="Cal.Hidratada.Perla" localSheetId="7">#REF!</definedName>
    <definedName name="Cal.Hidratada.Perla">#REF!</definedName>
    <definedName name="Cal_Pomier____50_Lbs.">[50]Insumos!$B$29:$D$29</definedName>
    <definedName name="calad">[74]Analisis!$E$757</definedName>
    <definedName name="CALADOBARRO66" localSheetId="2">#REF!</definedName>
    <definedName name="CALADOBARRO66" localSheetId="3">#REF!</definedName>
    <definedName name="CALADOBARRO66" localSheetId="4">#REF!</definedName>
    <definedName name="CALADOBARRO66" localSheetId="5">#REF!</definedName>
    <definedName name="CALADOBARRO66" localSheetId="6">#REF!</definedName>
    <definedName name="CALADOBARRO66" localSheetId="7">#REF!</definedName>
    <definedName name="CALADOBARRO66" localSheetId="0">#REF!</definedName>
    <definedName name="CALADOBARRO66">#REF!</definedName>
    <definedName name="CALADOBARRO88" localSheetId="2">#REF!</definedName>
    <definedName name="CALADOBARRO88" localSheetId="4">#REF!</definedName>
    <definedName name="CALADOBARRO88" localSheetId="7">#REF!</definedName>
    <definedName name="CALADOBARRO88">#REF!</definedName>
    <definedName name="CALELECRI12" localSheetId="2">#REF!</definedName>
    <definedName name="CALELECRI12" localSheetId="4">#REF!</definedName>
    <definedName name="CALELECRI12" localSheetId="7">#REF!</definedName>
    <definedName name="CALELECRI12">#REF!</definedName>
    <definedName name="CALELECRI20" localSheetId="2">#REF!</definedName>
    <definedName name="CALELECRI20" localSheetId="4">#REF!</definedName>
    <definedName name="CALELECRI20" localSheetId="7">#REF!</definedName>
    <definedName name="CALELECRI20">#REF!</definedName>
    <definedName name="CALELECRI30" localSheetId="2">#REF!</definedName>
    <definedName name="CALELECRI30" localSheetId="4">#REF!</definedName>
    <definedName name="CALELECRI30" localSheetId="7">#REF!</definedName>
    <definedName name="CALELECRI30">#REF!</definedName>
    <definedName name="CALELECRI42" localSheetId="2">#REF!</definedName>
    <definedName name="CALELECRI42" localSheetId="4">#REF!</definedName>
    <definedName name="CALELECRI42" localSheetId="7">#REF!</definedName>
    <definedName name="CALELECRI42">#REF!</definedName>
    <definedName name="CALELECRI6" localSheetId="2">#REF!</definedName>
    <definedName name="CALELECRI6" localSheetId="4">#REF!</definedName>
    <definedName name="CALELECRI6" localSheetId="7">#REF!</definedName>
    <definedName name="CALELECRI6">#REF!</definedName>
    <definedName name="CALELECRI60" localSheetId="2">#REF!</definedName>
    <definedName name="CALELECRI60" localSheetId="4">#REF!</definedName>
    <definedName name="CALELECRI60" localSheetId="7">#REF!</definedName>
    <definedName name="CALELECRI60">#REF!</definedName>
    <definedName name="CALELECRI8" localSheetId="2">#REF!</definedName>
    <definedName name="CALELECRI8" localSheetId="4">#REF!</definedName>
    <definedName name="CALELECRI8" localSheetId="7">#REF!</definedName>
    <definedName name="CALELECRI8">#REF!</definedName>
    <definedName name="CALELEIMP20" localSheetId="2">#REF!</definedName>
    <definedName name="CALELEIMP20" localSheetId="4">#REF!</definedName>
    <definedName name="CALELEIMP20" localSheetId="7">#REF!</definedName>
    <definedName name="CALELEIMP20">#REF!</definedName>
    <definedName name="CALELEIMP30" localSheetId="2">#REF!</definedName>
    <definedName name="CALELEIMP30" localSheetId="4">#REF!</definedName>
    <definedName name="CALELEIMP30" localSheetId="7">#REF!</definedName>
    <definedName name="CALELEIMP30">#REF!</definedName>
    <definedName name="CALELEIMP40" localSheetId="2">#REF!</definedName>
    <definedName name="CALELEIMP40" localSheetId="4">#REF!</definedName>
    <definedName name="CALELEIMP40" localSheetId="7">#REF!</definedName>
    <definedName name="CALELEIMP40">#REF!</definedName>
    <definedName name="CALELEIMP80" localSheetId="2">#REF!</definedName>
    <definedName name="CALELEIMP80" localSheetId="4">#REF!</definedName>
    <definedName name="CALELEIMP80" localSheetId="7">#REF!</definedName>
    <definedName name="CALELEIMP80">#REF!</definedName>
    <definedName name="CALENTPVC" localSheetId="2">#REF!</definedName>
    <definedName name="CALENTPVC" localSheetId="4">#REF!</definedName>
    <definedName name="CALENTPVC" localSheetId="7">#REF!</definedName>
    <definedName name="CALENTPVC">#REF!</definedName>
    <definedName name="CALICHE" localSheetId="2">#REF!</definedName>
    <definedName name="CALICHE" localSheetId="3">#REF!</definedName>
    <definedName name="CALICHE" localSheetId="4">#REF!</definedName>
    <definedName name="CALICHE" localSheetId="5">#REF!</definedName>
    <definedName name="CALICHE" localSheetId="6">#REF!</definedName>
    <definedName name="CALICHE" localSheetId="7">#REF!</definedName>
    <definedName name="CALICHE" localSheetId="0">#REF!</definedName>
    <definedName name="CALICHE">#REF!</definedName>
    <definedName name="CALICHEB" localSheetId="2">#REF!</definedName>
    <definedName name="CALICHEB" localSheetId="3">#REF!</definedName>
    <definedName name="CALICHEB" localSheetId="4">#REF!</definedName>
    <definedName name="CALICHEB" localSheetId="5">#REF!</definedName>
    <definedName name="CALICHEB" localSheetId="6">#REF!</definedName>
    <definedName name="CALICHEB" localSheetId="7">#REF!</definedName>
    <definedName name="CALICHEB" localSheetId="0">#REF!</definedName>
    <definedName name="CALICHEB">#REF!</definedName>
    <definedName name="Calles.Acera.ycontenes">'[62]Calles, aceras y contenes'!$G$77</definedName>
    <definedName name="calzohormigon" localSheetId="2">#REF!</definedName>
    <definedName name="calzohormigon" localSheetId="3">#REF!</definedName>
    <definedName name="calzohormigon" localSheetId="4">#REF!</definedName>
    <definedName name="calzohormigon" localSheetId="5">#REF!</definedName>
    <definedName name="calzohormigon" localSheetId="6">#REF!</definedName>
    <definedName name="calzohormigon" localSheetId="7">#REF!</definedName>
    <definedName name="calzohormigon">#REF!</definedName>
    <definedName name="CAMA" localSheetId="2">'[2]Part. No Ejecutables'!#REF!</definedName>
    <definedName name="CAMA" localSheetId="3">'[2]Part. No Ejecutables'!#REF!</definedName>
    <definedName name="CAMA" localSheetId="4">'[2]Part. No Ejecutables'!#REF!</definedName>
    <definedName name="CAMA" localSheetId="5">'[2]Part. No Ejecutables'!#REF!</definedName>
    <definedName name="CAMA" localSheetId="6">'[2]Part. No Ejecutables'!#REF!</definedName>
    <definedName name="CAMA" localSheetId="7">'[2]Part. No Ejecutables'!#REF!</definedName>
    <definedName name="CAMA">'[2]Part. No Ejecutables'!#REF!</definedName>
    <definedName name="CAMARACAL" localSheetId="2">#REF!</definedName>
    <definedName name="CAMARACAL" localSheetId="3">#REF!</definedName>
    <definedName name="CAMARACAL" localSheetId="4">#REF!</definedName>
    <definedName name="CAMARACAL" localSheetId="5">#REF!</definedName>
    <definedName name="CAMARACAL" localSheetId="6">#REF!</definedName>
    <definedName name="CAMARACAL" localSheetId="7">#REF!</definedName>
    <definedName name="CAMARACAL" localSheetId="0">#REF!</definedName>
    <definedName name="CAMARACAL">#REF!</definedName>
    <definedName name="CAMARAROC" localSheetId="2">#REF!</definedName>
    <definedName name="CAMARAROC" localSheetId="4">#REF!</definedName>
    <definedName name="CAMARAROC" localSheetId="7">#REF!</definedName>
    <definedName name="CAMARAROC">#REF!</definedName>
    <definedName name="CAMARATIE" localSheetId="2">#REF!</definedName>
    <definedName name="CAMARATIE" localSheetId="4">#REF!</definedName>
    <definedName name="CAMARATIE" localSheetId="7">#REF!</definedName>
    <definedName name="CAMARATIE">#REF!</definedName>
    <definedName name="camins">[74]Analisis!$E$971</definedName>
    <definedName name="camioncama">'[46]Listado Equipos a utilizar'!#REF!</definedName>
    <definedName name="camioneta">'[46]Listado Equipos a utilizar'!#REF!</definedName>
    <definedName name="Camionv6">[40]Equipos!$E$14</definedName>
    <definedName name="CAMIONVOLTEO">[53]EQUIPOS!$I$19</definedName>
    <definedName name="CAMPAMENTO">[48]CAMPAMENTO2!$G$28</definedName>
    <definedName name="CAMU1" localSheetId="2">[25]Volumenes!#REF!</definedName>
    <definedName name="CAMU1" localSheetId="3">[25]Volumenes!#REF!</definedName>
    <definedName name="CAMU1" localSheetId="4">[25]Volumenes!#REF!</definedName>
    <definedName name="CAMU1" localSheetId="5">[25]Volumenes!#REF!</definedName>
    <definedName name="CAMU1" localSheetId="6">[25]Volumenes!#REF!</definedName>
    <definedName name="CAMU1" localSheetId="7">[25]Volumenes!#REF!</definedName>
    <definedName name="CAMU1">[25]Volumenes!#REF!</definedName>
    <definedName name="camufac2" localSheetId="2">[25]Volumenes!#REF!</definedName>
    <definedName name="camufac2" localSheetId="3">[25]Volumenes!#REF!</definedName>
    <definedName name="camufac2" localSheetId="4">[25]Volumenes!#REF!</definedName>
    <definedName name="camufac2" localSheetId="5">[25]Volumenes!#REF!</definedName>
    <definedName name="camufac2" localSheetId="6">[25]Volumenes!#REF!</definedName>
    <definedName name="camufac2" localSheetId="7">[25]Volumenes!#REF!</definedName>
    <definedName name="camufac2">[25]Volumenes!#REF!</definedName>
    <definedName name="CAN" localSheetId="2">[3]A!#REF!</definedName>
    <definedName name="CAN" localSheetId="3">[3]A!#REF!</definedName>
    <definedName name="CAN" localSheetId="4">[3]A!#REF!</definedName>
    <definedName name="CAN" localSheetId="5">[3]A!#REF!</definedName>
    <definedName name="CAN" localSheetId="6">[3]A!#REF!</definedName>
    <definedName name="CAN" localSheetId="7">[3]A!#REF!</definedName>
    <definedName name="CAN" localSheetId="0">[3]A!#REF!</definedName>
    <definedName name="CAN">[3]A!#REF!</definedName>
    <definedName name="can.meses">'[93]Analisis (2)'!$H$5</definedName>
    <definedName name="CANALETACONTRA" localSheetId="2">#REF!</definedName>
    <definedName name="CANALETACONTRA" localSheetId="3">#REF!</definedName>
    <definedName name="CANALETACONTRA" localSheetId="4">#REF!</definedName>
    <definedName name="CANALETACONTRA" localSheetId="5">#REF!</definedName>
    <definedName name="CANALETACONTRA" localSheetId="6">#REF!</definedName>
    <definedName name="CANALETACONTRA" localSheetId="7">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ASC1" localSheetId="2">[25]Volumenes!#REF!</definedName>
    <definedName name="CANASC1" localSheetId="3">[25]Volumenes!#REF!</definedName>
    <definedName name="CANASC1" localSheetId="4">[25]Volumenes!#REF!</definedName>
    <definedName name="CANASC1" localSheetId="5">[25]Volumenes!#REF!</definedName>
    <definedName name="CANASC1" localSheetId="6">[25]Volumenes!#REF!</definedName>
    <definedName name="CANASC1" localSheetId="7">[25]Volumenes!#REF!</definedName>
    <definedName name="CANASC1">[25]Volumenes!#REF!</definedName>
    <definedName name="canblo2" localSheetId="2">[25]Volumenes!#REF!</definedName>
    <definedName name="canblo2" localSheetId="3">[25]Volumenes!#REF!</definedName>
    <definedName name="canblo2" localSheetId="4">[25]Volumenes!#REF!</definedName>
    <definedName name="canblo2" localSheetId="5">[25]Volumenes!#REF!</definedName>
    <definedName name="canblo2" localSheetId="6">[25]Volumenes!#REF!</definedName>
    <definedName name="canblo2" localSheetId="7">[25]Volumenes!#REF!</definedName>
    <definedName name="canblo2">[25]Volumenes!#REF!</definedName>
    <definedName name="CANCOL1" localSheetId="2">[25]Volumenes!#REF!</definedName>
    <definedName name="CANCOL1" localSheetId="4">[25]Volumenes!#REF!</definedName>
    <definedName name="CANCOL1" localSheetId="7">[25]Volumenes!#REF!</definedName>
    <definedName name="CANCOL1">[25]Volumenes!#REF!</definedName>
    <definedName name="CANDADO" localSheetId="2">#REF!</definedName>
    <definedName name="CANDADO" localSheetId="3">#REF!</definedName>
    <definedName name="CANDADO" localSheetId="4">#REF!</definedName>
    <definedName name="CANDADO" localSheetId="5">#REF!</definedName>
    <definedName name="CANDADO" localSheetId="6">#REF!</definedName>
    <definedName name="CANDADO" localSheetId="7">#REF!</definedName>
    <definedName name="CANDADO" localSheetId="0">#REF!</definedName>
    <definedName name="CANDADO">#REF!</definedName>
    <definedName name="CANMU1" localSheetId="2">[25]Volumenes!#REF!</definedName>
    <definedName name="CANMU1" localSheetId="3">[25]Volumenes!#REF!</definedName>
    <definedName name="CANMU1" localSheetId="4">[25]Volumenes!#REF!</definedName>
    <definedName name="CANMU1" localSheetId="5">[25]Volumenes!#REF!</definedName>
    <definedName name="CANMU1" localSheetId="6">[25]Volumenes!#REF!</definedName>
    <definedName name="CANMU1" localSheetId="7">[25]Volumenes!#REF!</definedName>
    <definedName name="CANMU1" localSheetId="0">[25]Volumenes!#REF!</definedName>
    <definedName name="CANMU1">[25]Volumenes!#REF!</definedName>
    <definedName name="CANO" localSheetId="2">[25]Volumenes!#REF!</definedName>
    <definedName name="CANO" localSheetId="4">[25]Volumenes!#REF!</definedName>
    <definedName name="CANO" localSheetId="7">[25]Volumenes!#REF!</definedName>
    <definedName name="CANO">[25]Volumenes!#REF!</definedName>
    <definedName name="Cant" localSheetId="2">#REF!</definedName>
    <definedName name="Cant" localSheetId="3">#REF!</definedName>
    <definedName name="Cant" localSheetId="4">#REF!</definedName>
    <definedName name="Cant" localSheetId="5">#REF!</definedName>
    <definedName name="Cant" localSheetId="6">#REF!</definedName>
    <definedName name="Cant" localSheetId="7">#REF!</definedName>
    <definedName name="Cant">#REF!</definedName>
    <definedName name="cant.meses">'[94]EST N. DE OVANDO CENTRAL (MOD. '!$I$5</definedName>
    <definedName name="Cant_2">"$#REF!.$D$1:$D$65534"</definedName>
    <definedName name="Cant_3">"$#REF!.$D$1:$D$65534"</definedName>
    <definedName name="CANT1" localSheetId="2">#REF!</definedName>
    <definedName name="CANT1" localSheetId="3">#REF!</definedName>
    <definedName name="CANT1" localSheetId="4">#REF!</definedName>
    <definedName name="CANT1" localSheetId="5">#REF!</definedName>
    <definedName name="CANT1" localSheetId="6">#REF!</definedName>
    <definedName name="CANT1" localSheetId="7">#REF!</definedName>
    <definedName name="CANT1">#REF!</definedName>
    <definedName name="CANT1_2">"$#REF!.$D$1:$D$65534"</definedName>
    <definedName name="CANT1_3">"$#REF!.$D$1:$D$65534"</definedName>
    <definedName name="cant10" localSheetId="2">#REF!</definedName>
    <definedName name="cant10" localSheetId="3">#REF!</definedName>
    <definedName name="cant10" localSheetId="4">#REF!</definedName>
    <definedName name="cant10" localSheetId="5">#REF!</definedName>
    <definedName name="cant10" localSheetId="6">#REF!</definedName>
    <definedName name="cant10" localSheetId="7">#REF!</definedName>
    <definedName name="cant10">#REF!</definedName>
    <definedName name="cant2" localSheetId="2">#REF!</definedName>
    <definedName name="cant2" localSheetId="4">#REF!</definedName>
    <definedName name="cant2" localSheetId="7">#REF!</definedName>
    <definedName name="cant2">#REF!</definedName>
    <definedName name="Cant3" localSheetId="2">#REF!</definedName>
    <definedName name="Cant3" localSheetId="4">#REF!</definedName>
    <definedName name="Cant3" localSheetId="7">#REF!</definedName>
    <definedName name="Cant3">#REF!</definedName>
    <definedName name="cant4" localSheetId="3">[21]Sheet4!$C$1:$C$65536</definedName>
    <definedName name="cant4" localSheetId="4">[21]Sheet4!$C$1:$C$65536</definedName>
    <definedName name="cant4" localSheetId="5">[21]Sheet4!$C$1:$C$65536</definedName>
    <definedName name="cant4" localSheetId="6">[21]Sheet4!$C$1:$C$65536</definedName>
    <definedName name="cant4" localSheetId="7">[21]Sheet4!$C$1:$C$65536</definedName>
    <definedName name="cant4" localSheetId="0">[21]Sheet4!$C$1:$C$65536</definedName>
    <definedName name="cant4">[17]Sheet4!$C$1:$C$65536</definedName>
    <definedName name="cant5" localSheetId="3">[21]Sheet5!$C$1:$C$65536</definedName>
    <definedName name="cant5" localSheetId="4">[21]Sheet5!$C$1:$C$65536</definedName>
    <definedName name="cant5" localSheetId="5">[21]Sheet5!$C$1:$C$65536</definedName>
    <definedName name="cant5" localSheetId="6">[21]Sheet5!$C$1:$C$65536</definedName>
    <definedName name="cant5" localSheetId="7">[21]Sheet5!$C$1:$C$65536</definedName>
    <definedName name="cant5" localSheetId="0">[21]Sheet5!$C$1:$C$65536</definedName>
    <definedName name="cant5">[17]Sheet5!$C$1:$C$65536</definedName>
    <definedName name="CANT6" localSheetId="2">#REF!</definedName>
    <definedName name="CANT6" localSheetId="3">#REF!</definedName>
    <definedName name="CANT6" localSheetId="4">#REF!</definedName>
    <definedName name="CANT6" localSheetId="5">#REF!</definedName>
    <definedName name="CANT6" localSheetId="6">#REF!</definedName>
    <definedName name="CANT6" localSheetId="7">#REF!</definedName>
    <definedName name="CANT6">#REF!</definedName>
    <definedName name="CANT6_2">"$#REF!.$C$1:$C$65534"</definedName>
    <definedName name="CANT6_3">"$#REF!.$C$1:$C$65534"</definedName>
    <definedName name="cant7" localSheetId="2">#REF!</definedName>
    <definedName name="cant7" localSheetId="3">#REF!</definedName>
    <definedName name="cant7" localSheetId="4">#REF!</definedName>
    <definedName name="cant7" localSheetId="5">#REF!</definedName>
    <definedName name="cant7" localSheetId="6">#REF!</definedName>
    <definedName name="cant7" localSheetId="7">#REF!</definedName>
    <definedName name="cant7">#REF!</definedName>
    <definedName name="Cant8" localSheetId="2">#REF!</definedName>
    <definedName name="Cant8" localSheetId="4">#REF!</definedName>
    <definedName name="Cant8" localSheetId="7">#REF!</definedName>
    <definedName name="Cant8">#REF!</definedName>
    <definedName name="canta" localSheetId="2">#REF!</definedName>
    <definedName name="canta" localSheetId="4">#REF!</definedName>
    <definedName name="canta" localSheetId="7">#REF!</definedName>
    <definedName name="canta">#REF!</definedName>
    <definedName name="canta_2">"$#REF!.$H$1:$H$65534"</definedName>
    <definedName name="canta_3">"$#REF!.$H$1:$H$65534"</definedName>
    <definedName name="CANTIDADPRESUPUESTO" localSheetId="2">#REF!</definedName>
    <definedName name="CANTIDADPRESUPUESTO" localSheetId="3">#REF!</definedName>
    <definedName name="CANTIDADPRESUPUESTO" localSheetId="4">#REF!</definedName>
    <definedName name="CANTIDADPRESUPUESTO" localSheetId="5">#REF!</definedName>
    <definedName name="CANTIDADPRESUPUESTO" localSheetId="6">#REF!</definedName>
    <definedName name="CANTIDADPRESUPUESTO" localSheetId="7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2">#REF!</definedName>
    <definedName name="CANTO" localSheetId="3">#REF!</definedName>
    <definedName name="CANTO" localSheetId="4">#REF!</definedName>
    <definedName name="CANTO" localSheetId="5">#REF!</definedName>
    <definedName name="CANTO" localSheetId="6">#REF!</definedName>
    <definedName name="CANTO" localSheetId="7">#REF!</definedName>
    <definedName name="CANTO" localSheetId="0">#REF!</definedName>
    <definedName name="CANTO">#REF!</definedName>
    <definedName name="Canto.Antillano" localSheetId="2">[67]Análisis!#REF!</definedName>
    <definedName name="Canto.Antillano" localSheetId="3">[67]Análisis!#REF!</definedName>
    <definedName name="Canto.Antillano" localSheetId="4">[67]Análisis!#REF!</definedName>
    <definedName name="Canto.Antillano" localSheetId="5">[67]Análisis!#REF!</definedName>
    <definedName name="Canto.Antillano" localSheetId="6">[67]Análisis!#REF!</definedName>
    <definedName name="Canto.Antillano" localSheetId="7">[67]Análisis!#REF!</definedName>
    <definedName name="Canto.Antillano" localSheetId="0">[67]Análisis!#REF!</definedName>
    <definedName name="Canto.Antillano">[67]Análisis!#REF!</definedName>
    <definedName name="CANTO1" localSheetId="2">[25]Volumenes!#REF!</definedName>
    <definedName name="CANTO1" localSheetId="3">[25]Volumenes!#REF!</definedName>
    <definedName name="CANTO1" localSheetId="4">[25]Volumenes!#REF!</definedName>
    <definedName name="CANTO1" localSheetId="5">[25]Volumenes!#REF!</definedName>
    <definedName name="CANTO1" localSheetId="6">[25]Volumenes!#REF!</definedName>
    <definedName name="CANTO1" localSheetId="7">[25]Volumenes!#REF!</definedName>
    <definedName name="CANTO1">[25]Volumenes!#REF!</definedName>
    <definedName name="Cantos">[95]Análisis!$N$957</definedName>
    <definedName name="Cantos.1erN" localSheetId="2">#REF!</definedName>
    <definedName name="Cantos.1erN" localSheetId="3">#REF!</definedName>
    <definedName name="Cantos.1erN" localSheetId="4">#REF!</definedName>
    <definedName name="Cantos.1erN" localSheetId="5">#REF!</definedName>
    <definedName name="Cantos.1erN" localSheetId="6">#REF!</definedName>
    <definedName name="Cantos.1erN" localSheetId="7">#REF!</definedName>
    <definedName name="Cantos.1erN">#REF!</definedName>
    <definedName name="Cantos.2doN" localSheetId="2">#REF!</definedName>
    <definedName name="Cantos.2doN" localSheetId="4">#REF!</definedName>
    <definedName name="Cantos.2doN" localSheetId="7">#REF!</definedName>
    <definedName name="Cantos.2doN">#REF!</definedName>
    <definedName name="Cantos.3erN" localSheetId="2">#REF!</definedName>
    <definedName name="Cantos.3erN" localSheetId="4">#REF!</definedName>
    <definedName name="Cantos.3erN" localSheetId="7">#REF!</definedName>
    <definedName name="Cantos.3erN">#REF!</definedName>
    <definedName name="Cantos.4toN" localSheetId="2">#REF!</definedName>
    <definedName name="Cantos.4toN" localSheetId="4">#REF!</definedName>
    <definedName name="Cantos.4toN" localSheetId="7">#REF!</definedName>
    <definedName name="Cantos.4toN">#REF!</definedName>
    <definedName name="Cantos.Villas" localSheetId="2">#REF!</definedName>
    <definedName name="Cantos.Villas" localSheetId="4">#REF!</definedName>
    <definedName name="Cantos.Villas" localSheetId="7">#REF!</definedName>
    <definedName name="Cantos.Villas">#REF!</definedName>
    <definedName name="cantp" localSheetId="2">#REF!</definedName>
    <definedName name="cantp" localSheetId="4">#REF!</definedName>
    <definedName name="cantp" localSheetId="7">#REF!</definedName>
    <definedName name="cantp">#REF!</definedName>
    <definedName name="cantp_2">"$#REF!.$J$1:$J$65534"</definedName>
    <definedName name="cantp_3">"$#REF!.$J$1:$J$65534"</definedName>
    <definedName name="cantpre" localSheetId="2">#REF!</definedName>
    <definedName name="cantpre" localSheetId="3">#REF!</definedName>
    <definedName name="cantpre" localSheetId="4">#REF!</definedName>
    <definedName name="cantpre" localSheetId="5">#REF!</definedName>
    <definedName name="cantpre" localSheetId="6">#REF!</definedName>
    <definedName name="cantpre" localSheetId="7">#REF!</definedName>
    <definedName name="cantpre">#REF!</definedName>
    <definedName name="cantpre_2">"$#REF!.$D$1:$D$65534"</definedName>
    <definedName name="cantpre_3">"$#REF!.$D$1:$D$65534"</definedName>
    <definedName name="cantt" localSheetId="2">#REF!</definedName>
    <definedName name="cantt" localSheetId="3">#REF!</definedName>
    <definedName name="cantt" localSheetId="4">#REF!</definedName>
    <definedName name="cantt" localSheetId="5">#REF!</definedName>
    <definedName name="cantt" localSheetId="6">#REF!</definedName>
    <definedName name="cantt" localSheetId="7">#REF!</definedName>
    <definedName name="cantt">#REF!</definedName>
    <definedName name="cantt_2">"$#REF!.$L$1:$L$65534"</definedName>
    <definedName name="cantt_3">"$#REF!.$L$1:$L$65534"</definedName>
    <definedName name="CAOBA" localSheetId="2">#REF!</definedName>
    <definedName name="CAOBA" localSheetId="3">#REF!</definedName>
    <definedName name="CAOBA" localSheetId="4">#REF!</definedName>
    <definedName name="CAOBA" localSheetId="5">#REF!</definedName>
    <definedName name="CAOBA" localSheetId="6">#REF!</definedName>
    <definedName name="CAOBA" localSheetId="7">#REF!</definedName>
    <definedName name="CAOBA" localSheetId="0">#REF!</definedName>
    <definedName name="CAOBA">#REF!</definedName>
    <definedName name="Cap.col.20x30" localSheetId="2">#REF!</definedName>
    <definedName name="Cap.col.20x30" localSheetId="4">#REF!</definedName>
    <definedName name="Cap.col.20x30" localSheetId="7">#REF!</definedName>
    <definedName name="Cap.col.20x30">#REF!</definedName>
    <definedName name="Cap.col.30x40" localSheetId="2">#REF!</definedName>
    <definedName name="Cap.col.30x40" localSheetId="4">#REF!</definedName>
    <definedName name="Cap.col.30x40" localSheetId="7">#REF!</definedName>
    <definedName name="Cap.col.30x40">#REF!</definedName>
    <definedName name="Cap.col.40x40" localSheetId="2">#REF!</definedName>
    <definedName name="Cap.col.40x40" localSheetId="4">#REF!</definedName>
    <definedName name="Cap.col.40x40" localSheetId="7">#REF!</definedName>
    <definedName name="Cap.col.40x40">#REF!</definedName>
    <definedName name="Cap.col.redonda" localSheetId="2">#REF!</definedName>
    <definedName name="Cap.col.redonda" localSheetId="4">#REF!</definedName>
    <definedName name="Cap.col.redonda" localSheetId="7">#REF!</definedName>
    <definedName name="Cap.col.redonda">#REF!</definedName>
    <definedName name="Cap.col.tapaytapa1cara" localSheetId="2">#REF!</definedName>
    <definedName name="Cap.col.tapaytapa1cara" localSheetId="4">#REF!</definedName>
    <definedName name="Cap.col.tapaytapa1cara" localSheetId="7">#REF!</definedName>
    <definedName name="Cap.col.tapaytapa1cara">#REF!</definedName>
    <definedName name="Cap.col.tapaytapa2caras" localSheetId="2">#REF!</definedName>
    <definedName name="Cap.col.tapaytapa2caras" localSheetId="4">#REF!</definedName>
    <definedName name="Cap.col.tapaytapa2caras" localSheetId="7">#REF!</definedName>
    <definedName name="Cap.col.tapaytapa2caras">#REF!</definedName>
    <definedName name="capa">[40]ManodeObra!$E$11</definedName>
    <definedName name="Capatazequipo">[53]OBRAMANO!$F$81</definedName>
    <definedName name="capu2" localSheetId="2">[25]Volumenes!#REF!</definedName>
    <definedName name="capu2" localSheetId="3">[25]Volumenes!#REF!</definedName>
    <definedName name="capu2" localSheetId="4">[25]Volumenes!#REF!</definedName>
    <definedName name="capu2" localSheetId="5">[25]Volumenes!#REF!</definedName>
    <definedName name="capu2" localSheetId="6">[25]Volumenes!#REF!</definedName>
    <definedName name="capu2" localSheetId="7">[25]Volumenes!#REF!</definedName>
    <definedName name="capu2">[25]Volumenes!#REF!</definedName>
    <definedName name="capu3" localSheetId="2">[25]Volumenes!#REF!</definedName>
    <definedName name="capu3" localSheetId="3">[25]Volumenes!#REF!</definedName>
    <definedName name="capu3" localSheetId="4">[25]Volumenes!#REF!</definedName>
    <definedName name="capu3" localSheetId="5">[25]Volumenes!#REF!</definedName>
    <definedName name="capu3" localSheetId="6">[25]Volumenes!#REF!</definedName>
    <definedName name="capu3" localSheetId="7">[25]Volumenes!#REF!</definedName>
    <definedName name="capu3">[25]Volumenes!#REF!</definedName>
    <definedName name="capu3y" localSheetId="2">[25]Volumenes!#REF!</definedName>
    <definedName name="capu3y" localSheetId="4">[25]Volumenes!#REF!</definedName>
    <definedName name="capu3y" localSheetId="7">[25]Volumenes!#REF!</definedName>
    <definedName name="capu3y">[25]Volumenes!#REF!</definedName>
    <definedName name="capue2" localSheetId="2">[25]Volumenes!#REF!</definedName>
    <definedName name="capue2" localSheetId="4">[25]Volumenes!#REF!</definedName>
    <definedName name="capue2" localSheetId="7">[25]Volumenes!#REF!</definedName>
    <definedName name="capue2">[25]Volumenes!#REF!</definedName>
    <definedName name="CAR.SOC">'[96]Cargas Sociales'!$G$23</definedName>
    <definedName name="CARANTEPECHO" localSheetId="2">[73]M.O.!#REF!</definedName>
    <definedName name="CARANTEPECHO" localSheetId="3">[73]M.O.!#REF!</definedName>
    <definedName name="CARANTEPECHO" localSheetId="4">[73]M.O.!#REF!</definedName>
    <definedName name="CARANTEPECHO" localSheetId="5">[73]M.O.!#REF!</definedName>
    <definedName name="CARANTEPECHO" localSheetId="6">[73]M.O.!#REF!</definedName>
    <definedName name="CARANTEPECHO" localSheetId="7">[73]M.O.!#REF!</definedName>
    <definedName name="CARANTEPECHO" localSheetId="0">[73]M.O.!#REF!</definedName>
    <definedName name="CARANTEPECHO">[73]M.O.!#REF!</definedName>
    <definedName name="CARANTEPH10" localSheetId="2">#REF!</definedName>
    <definedName name="CARANTEPH10" localSheetId="3">#REF!</definedName>
    <definedName name="CARANTEPH10" localSheetId="4">#REF!</definedName>
    <definedName name="CARANTEPH10" localSheetId="5">#REF!</definedName>
    <definedName name="CARANTEPH10" localSheetId="6">#REF!</definedName>
    <definedName name="CARANTEPH10" localSheetId="7">#REF!</definedName>
    <definedName name="CARANTEPH10" localSheetId="0">#REF!</definedName>
    <definedName name="CARANTEPH10">#REF!</definedName>
    <definedName name="CARARCOFONDO20RADIO3" localSheetId="2">#REF!</definedName>
    <definedName name="CARARCOFONDO20RADIO3" localSheetId="4">#REF!</definedName>
    <definedName name="CARARCOFONDO20RADIO3" localSheetId="7">#REF!</definedName>
    <definedName name="CARARCOFONDO20RADIO3">#REF!</definedName>
    <definedName name="CARASB36" localSheetId="2">#REF!</definedName>
    <definedName name="CARASB36" localSheetId="4">#REF!</definedName>
    <definedName name="CARASB36" localSheetId="7">#REF!</definedName>
    <definedName name="CARASB36">#REF!</definedName>
    <definedName name="CARASB36ENLATES" localSheetId="2">#REF!</definedName>
    <definedName name="CARASB36ENLATES" localSheetId="4">#REF!</definedName>
    <definedName name="CARASB36ENLATES" localSheetId="7">#REF!</definedName>
    <definedName name="CARASB36ENLATES">#REF!</definedName>
    <definedName name="CARASB38" localSheetId="2">#REF!</definedName>
    <definedName name="CARASB38" localSheetId="4">#REF!</definedName>
    <definedName name="CARASB38" localSheetId="7">#REF!</definedName>
    <definedName name="CARASB38">#REF!</definedName>
    <definedName name="CARASB38ENLATES" localSheetId="2">#REF!</definedName>
    <definedName name="CARASB38ENLATES" localSheetId="4">#REF!</definedName>
    <definedName name="CARASB38ENLATES" localSheetId="7">#REF!</definedName>
    <definedName name="CARASB38ENLATES">#REF!</definedName>
    <definedName name="CARCABASB" localSheetId="2">#REF!</definedName>
    <definedName name="CARCABASB" localSheetId="4">#REF!</definedName>
    <definedName name="CARCABASB" localSheetId="7">#REF!</definedName>
    <definedName name="CARCABASB">#REF!</definedName>
    <definedName name="CARCABZINC" localSheetId="2">#REF!</definedName>
    <definedName name="CARCABZINC" localSheetId="4">#REF!</definedName>
    <definedName name="CARCABZINC" localSheetId="7">#REF!</definedName>
    <definedName name="CARCABZINC">#REF!</definedName>
    <definedName name="CARCIELORASB2X2" localSheetId="2">#REF!</definedName>
    <definedName name="CARCIELORASB2X2" localSheetId="4">#REF!</definedName>
    <definedName name="CARCIELORASB2X2" localSheetId="7">#REF!</definedName>
    <definedName name="CARCIELORASB2X2">#REF!</definedName>
    <definedName name="CARCIELORCARCOSTILLA" localSheetId="2">#REF!</definedName>
    <definedName name="CARCIELORCARCOSTILLA" localSheetId="4">#REF!</definedName>
    <definedName name="CARCIELORCARCOSTILLA" localSheetId="7">#REF!</definedName>
    <definedName name="CARCIELORCARCOSTILLA">#REF!</definedName>
    <definedName name="CARCIELORPLY2X2" localSheetId="2">#REF!</definedName>
    <definedName name="CARCIELORPLY2X2" localSheetId="4">#REF!</definedName>
    <definedName name="CARCIELORPLY2X2" localSheetId="7">#REF!</definedName>
    <definedName name="CARCIELORPLY2X2">#REF!</definedName>
    <definedName name="CARCIELORPLYCARPIEDRA" localSheetId="2">#REF!</definedName>
    <definedName name="CARCIELORPLYCARPIEDRA" localSheetId="4">#REF!</definedName>
    <definedName name="CARCIELORPLYCARPIEDRA" localSheetId="7">#REF!</definedName>
    <definedName name="CARCIELORPLYCARPIEDRA">#REF!</definedName>
    <definedName name="CARCOL1" localSheetId="2">[25]Volumenes!#REF!</definedName>
    <definedName name="CARCOL1" localSheetId="4">[25]Volumenes!#REF!</definedName>
    <definedName name="CARCOL1" localSheetId="7">[25]Volumenes!#REF!</definedName>
    <definedName name="CARCOL1">[25]Volumenes!#REF!</definedName>
    <definedName name="CARCOL1X1CONF" localSheetId="2">#REF!</definedName>
    <definedName name="CARCOL1X1CONF" localSheetId="3">#REF!</definedName>
    <definedName name="CARCOL1X1CONF" localSheetId="4">#REF!</definedName>
    <definedName name="CARCOL1X1CONF" localSheetId="5">#REF!</definedName>
    <definedName name="CARCOL1X1CONF" localSheetId="6">#REF!</definedName>
    <definedName name="CARCOL1X1CONF" localSheetId="7">#REF!</definedName>
    <definedName name="CARCOL1X1CONF" localSheetId="0">#REF!</definedName>
    <definedName name="CARCOL1X1CONF">#REF!</definedName>
    <definedName name="CARCOL1X1INST" localSheetId="2">#REF!</definedName>
    <definedName name="CARCOL1X1INST" localSheetId="4">#REF!</definedName>
    <definedName name="CARCOL1X1INST" localSheetId="7">#REF!</definedName>
    <definedName name="CARCOL1X1INST">#REF!</definedName>
    <definedName name="CARCOL2TAPA10RETALLE" localSheetId="2">#REF!</definedName>
    <definedName name="CARCOL2TAPA10RETALLE" localSheetId="4">#REF!</definedName>
    <definedName name="CARCOL2TAPA10RETALLE" localSheetId="7">#REF!</definedName>
    <definedName name="CARCOL2TAPA10RETALLE">#REF!</definedName>
    <definedName name="CARCOL2TAPA20RETALLE" localSheetId="2">#REF!</definedName>
    <definedName name="CARCOL2TAPA20RETALLE" localSheetId="4">#REF!</definedName>
    <definedName name="CARCOL2TAPA20RETALLE" localSheetId="7">#REF!</definedName>
    <definedName name="CARCOL2TAPA20RETALLE">#REF!</definedName>
    <definedName name="CARCOL2TAPA30" localSheetId="2">#REF!</definedName>
    <definedName name="CARCOL2TAPA30" localSheetId="4">#REF!</definedName>
    <definedName name="CARCOL2TAPA30" localSheetId="7">#REF!</definedName>
    <definedName name="CARCOL2TAPA30">#REF!</definedName>
    <definedName name="CARCOL2TAPA30RETALLE" localSheetId="2">#REF!</definedName>
    <definedName name="CARCOL2TAPA30RETALLE" localSheetId="4">#REF!</definedName>
    <definedName name="CARCOL2TAPA30RETALLE" localSheetId="7">#REF!</definedName>
    <definedName name="CARCOL2TAPA30RETALLE">#REF!</definedName>
    <definedName name="CARCOL2TAPA40" localSheetId="2">#REF!</definedName>
    <definedName name="CARCOL2TAPA40" localSheetId="4">#REF!</definedName>
    <definedName name="CARCOL2TAPA40" localSheetId="7">#REF!</definedName>
    <definedName name="CARCOL2TAPA40">#REF!</definedName>
    <definedName name="CARCOL2TAPA50" localSheetId="2">#REF!</definedName>
    <definedName name="CARCOL2TAPA50" localSheetId="4">#REF!</definedName>
    <definedName name="CARCOL2TAPA50" localSheetId="7">#REF!</definedName>
    <definedName name="CARCOL2TAPA50">#REF!</definedName>
    <definedName name="CARCOL30" localSheetId="2">[73]M.O.!#REF!</definedName>
    <definedName name="CARCOL30" localSheetId="4">[73]M.O.!#REF!</definedName>
    <definedName name="CARCOL30" localSheetId="7">[73]M.O.!#REF!</definedName>
    <definedName name="CARCOL30">[73]M.O.!#REF!</definedName>
    <definedName name="CARCOL30X30CONF" localSheetId="2">#REF!</definedName>
    <definedName name="CARCOL30X30CONF" localSheetId="3">#REF!</definedName>
    <definedName name="CARCOL30X30CONF" localSheetId="4">#REF!</definedName>
    <definedName name="CARCOL30X30CONF" localSheetId="5">#REF!</definedName>
    <definedName name="CARCOL30X30CONF" localSheetId="6">#REF!</definedName>
    <definedName name="CARCOL30X30CONF" localSheetId="7">#REF!</definedName>
    <definedName name="CARCOL30X30CONF" localSheetId="0">#REF!</definedName>
    <definedName name="CARCOL30X30CONF">#REF!</definedName>
    <definedName name="CARCOL30X30INST" localSheetId="2">#REF!</definedName>
    <definedName name="CARCOL30X30INST" localSheetId="4">#REF!</definedName>
    <definedName name="CARCOL30X30INST" localSheetId="7">#REF!</definedName>
    <definedName name="CARCOL30X30INST">#REF!</definedName>
    <definedName name="CARCOL40X40CONF" localSheetId="2">#REF!</definedName>
    <definedName name="CARCOL40X40CONF" localSheetId="4">#REF!</definedName>
    <definedName name="CARCOL40X40CONF" localSheetId="7">#REF!</definedName>
    <definedName name="CARCOL40X40CONF">#REF!</definedName>
    <definedName name="CARCOL40X40INST" localSheetId="2">#REF!</definedName>
    <definedName name="CARCOL40X40INST" localSheetId="4">#REF!</definedName>
    <definedName name="CARCOL40X40INST" localSheetId="7">#REF!</definedName>
    <definedName name="CARCOL40X40INST">#REF!</definedName>
    <definedName name="CARCOL50" localSheetId="2">[73]M.O.!#REF!</definedName>
    <definedName name="CARCOL50" localSheetId="4">[73]M.O.!#REF!</definedName>
    <definedName name="CARCOL50" localSheetId="7">[73]M.O.!#REF!</definedName>
    <definedName name="CARCOL50">[73]M.O.!#REF!</definedName>
    <definedName name="CARCOL50X50CONF" localSheetId="2">#REF!</definedName>
    <definedName name="CARCOL50X50CONF" localSheetId="3">#REF!</definedName>
    <definedName name="CARCOL50X50CONF" localSheetId="4">#REF!</definedName>
    <definedName name="CARCOL50X50CONF" localSheetId="5">#REF!</definedName>
    <definedName name="CARCOL50X50CONF" localSheetId="6">#REF!</definedName>
    <definedName name="CARCOL50X50CONF" localSheetId="7">#REF!</definedName>
    <definedName name="CARCOL50X50CONF" localSheetId="0">#REF!</definedName>
    <definedName name="CARCOL50X50CONF">#REF!</definedName>
    <definedName name="CARCOL50X50INST" localSheetId="2">#REF!</definedName>
    <definedName name="CARCOL50X50INST" localSheetId="4">#REF!</definedName>
    <definedName name="CARCOL50X50INST" localSheetId="7">#REF!</definedName>
    <definedName name="CARCOL50X50INST">#REF!</definedName>
    <definedName name="CARCOL60X60CONF" localSheetId="2">#REF!</definedName>
    <definedName name="CARCOL60X60CONF" localSheetId="4">#REF!</definedName>
    <definedName name="CARCOL60X60CONF" localSheetId="7">#REF!</definedName>
    <definedName name="CARCOL60X60CONF">#REF!</definedName>
    <definedName name="CARCOL60X60INST" localSheetId="2">#REF!</definedName>
    <definedName name="CARCOL60X60INST" localSheetId="4">#REF!</definedName>
    <definedName name="CARCOL60X60INST" localSheetId="7">#REF!</definedName>
    <definedName name="CARCOL60X60INST">#REF!</definedName>
    <definedName name="CARCOL70X70CONF" localSheetId="2">#REF!</definedName>
    <definedName name="CARCOL70X70CONF" localSheetId="4">#REF!</definedName>
    <definedName name="CARCOL70X70CONF" localSheetId="7">#REF!</definedName>
    <definedName name="CARCOL70X70CONF">#REF!</definedName>
    <definedName name="CARCOL70X70INST" localSheetId="2">#REF!</definedName>
    <definedName name="CARCOL70X70INST" localSheetId="4">#REF!</definedName>
    <definedName name="CARCOL70X70INST" localSheetId="7">#REF!</definedName>
    <definedName name="CARCOL70X70INST">#REF!</definedName>
    <definedName name="CARCOL80X80CONF" localSheetId="2">#REF!</definedName>
    <definedName name="CARCOL80X80CONF" localSheetId="4">#REF!</definedName>
    <definedName name="CARCOL80X80CONF" localSheetId="7">#REF!</definedName>
    <definedName name="CARCOL80X80CONF">#REF!</definedName>
    <definedName name="CARCOL80X80INST" localSheetId="2">#REF!</definedName>
    <definedName name="CARCOL80X80INST" localSheetId="4">#REF!</definedName>
    <definedName name="CARCOL80X80INST" localSheetId="7">#REF!</definedName>
    <definedName name="CARCOL80X80INST">#REF!</definedName>
    <definedName name="CARCOLAMARRE" localSheetId="2">[73]M.O.!#REF!</definedName>
    <definedName name="CARCOLAMARRE" localSheetId="4">[73]M.O.!#REF!</definedName>
    <definedName name="CARCOLAMARRE" localSheetId="7">[73]M.O.!#REF!</definedName>
    <definedName name="CARCOLAMARRE">[73]M.O.!#REF!</definedName>
    <definedName name="CARCOLCONICA50" localSheetId="2">#REF!</definedName>
    <definedName name="CARCOLCONICA50" localSheetId="3">#REF!</definedName>
    <definedName name="CARCOLCONICA50" localSheetId="4">#REF!</definedName>
    <definedName name="CARCOLCONICA50" localSheetId="5">#REF!</definedName>
    <definedName name="CARCOLCONICA50" localSheetId="6">#REF!</definedName>
    <definedName name="CARCOLCONICA50" localSheetId="7">#REF!</definedName>
    <definedName name="CARCOLCONICA50" localSheetId="0">#REF!</definedName>
    <definedName name="CARCOLCONICA50">#REF!</definedName>
    <definedName name="CARCOLRED50" localSheetId="2">#REF!</definedName>
    <definedName name="CARCOLRED50" localSheetId="4">#REF!</definedName>
    <definedName name="CARCOLRED50" localSheetId="7">#REF!</definedName>
    <definedName name="CARCOLRED50">#REF!</definedName>
    <definedName name="CARDIN20LUZ2" localSheetId="2">#REF!</definedName>
    <definedName name="CARDIN20LUZ2" localSheetId="4">#REF!</definedName>
    <definedName name="CARDIN20LUZ2" localSheetId="7">#REF!</definedName>
    <definedName name="CARDIN20LUZ2">#REF!</definedName>
    <definedName name="CARDIN40LUZ2" localSheetId="2">#REF!</definedName>
    <definedName name="CARDIN40LUZ2" localSheetId="4">#REF!</definedName>
    <definedName name="CARDIN40LUZ2" localSheetId="7">#REF!</definedName>
    <definedName name="CARDIN40LUZ2">#REF!</definedName>
    <definedName name="CARDIVPLY1" localSheetId="2">#REF!</definedName>
    <definedName name="CARDIVPLY1" localSheetId="4">#REF!</definedName>
    <definedName name="CARDIVPLY1" localSheetId="7">#REF!</definedName>
    <definedName name="CARDIVPLY1">#REF!</definedName>
    <definedName name="CARDIVPLY2" localSheetId="2">#REF!</definedName>
    <definedName name="CARDIVPLY2" localSheetId="4">#REF!</definedName>
    <definedName name="CARDIVPLY2" localSheetId="7">#REF!</definedName>
    <definedName name="CARDIVPLY2">#REF!</definedName>
    <definedName name="Careteo">[95]Análisis!$N$890</definedName>
    <definedName name="careteo.3erN" localSheetId="2">#REF!</definedName>
    <definedName name="careteo.3erN" localSheetId="3">#REF!</definedName>
    <definedName name="careteo.3erN" localSheetId="4">#REF!</definedName>
    <definedName name="careteo.3erN" localSheetId="5">#REF!</definedName>
    <definedName name="careteo.3erN" localSheetId="6">#REF!</definedName>
    <definedName name="careteo.3erN" localSheetId="7">#REF!</definedName>
    <definedName name="careteo.3erN">#REF!</definedName>
    <definedName name="careteo.4to.N" localSheetId="2">#REF!</definedName>
    <definedName name="careteo.4to.N" localSheetId="4">#REF!</definedName>
    <definedName name="careteo.4to.N" localSheetId="7">#REF!</definedName>
    <definedName name="careteo.4to.N">#REF!</definedName>
    <definedName name="Careteo.Antillano" localSheetId="2">[67]Análisis!#REF!</definedName>
    <definedName name="Careteo.Antillano" localSheetId="4">[67]Análisis!#REF!</definedName>
    <definedName name="Careteo.Antillano" localSheetId="7">[67]Análisis!#REF!</definedName>
    <definedName name="Careteo.Antillano">[67]Análisis!#REF!</definedName>
    <definedName name="careteo.Villas" localSheetId="2">#REF!</definedName>
    <definedName name="careteo.Villas" localSheetId="3">#REF!</definedName>
    <definedName name="careteo.Villas" localSheetId="4">#REF!</definedName>
    <definedName name="careteo.Villas" localSheetId="5">#REF!</definedName>
    <definedName name="careteo.Villas" localSheetId="6">#REF!</definedName>
    <definedName name="careteo.Villas" localSheetId="7">#REF!</definedName>
    <definedName name="careteo.Villas">#REF!</definedName>
    <definedName name="CARFP275" localSheetId="2">#REF!</definedName>
    <definedName name="CARFP275" localSheetId="4">#REF!</definedName>
    <definedName name="CARFP275" localSheetId="7">#REF!</definedName>
    <definedName name="CARFP275">#REF!</definedName>
    <definedName name="CARFP3" localSheetId="2">#REF!</definedName>
    <definedName name="CARFP3" localSheetId="4">#REF!</definedName>
    <definedName name="CARFP3" localSheetId="7">#REF!</definedName>
    <definedName name="CARFP3">#REF!</definedName>
    <definedName name="CARFP4" localSheetId="2">#REF!</definedName>
    <definedName name="CARFP4" localSheetId="4">#REF!</definedName>
    <definedName name="CARFP4" localSheetId="7">#REF!</definedName>
    <definedName name="CARFP4">#REF!</definedName>
    <definedName name="CARFP5" localSheetId="2">#REF!</definedName>
    <definedName name="CARFP5" localSheetId="4">#REF!</definedName>
    <definedName name="CARFP5" localSheetId="7">#REF!</definedName>
    <definedName name="CARFP5">#REF!</definedName>
    <definedName name="CARFP6" localSheetId="2">#REF!</definedName>
    <definedName name="CARFP6" localSheetId="4">#REF!</definedName>
    <definedName name="CARFP6" localSheetId="7">#REF!</definedName>
    <definedName name="CARFP6">#REF!</definedName>
    <definedName name="cargador">'[46]Listado Equipos a utilizar'!#REF!</definedName>
    <definedName name="CARGADORB">[97]EQUIPOS!$D$13</definedName>
    <definedName name="CARLOSAPLA" localSheetId="2">[73]M.O.!#REF!</definedName>
    <definedName name="CARLOSAPLA" localSheetId="3">[73]M.O.!#REF!</definedName>
    <definedName name="CARLOSAPLA" localSheetId="4">[73]M.O.!#REF!</definedName>
    <definedName name="CARLOSAPLA" localSheetId="5">[73]M.O.!#REF!</definedName>
    <definedName name="CARLOSAPLA" localSheetId="6">[73]M.O.!#REF!</definedName>
    <definedName name="CARLOSAPLA" localSheetId="7">[73]M.O.!#REF!</definedName>
    <definedName name="CARLOSAPLA" localSheetId="0">[73]M.O.!#REF!</definedName>
    <definedName name="CARLOSAPLA">[73]M.O.!#REF!</definedName>
    <definedName name="CARLOSAVARIASAGUAS" localSheetId="2">[73]M.O.!#REF!</definedName>
    <definedName name="CARLOSAVARIASAGUAS" localSheetId="3">[73]M.O.!#REF!</definedName>
    <definedName name="CARLOSAVARIASAGUAS" localSheetId="4">[73]M.O.!#REF!</definedName>
    <definedName name="CARLOSAVARIASAGUAS" localSheetId="5">[73]M.O.!#REF!</definedName>
    <definedName name="CARLOSAVARIASAGUAS" localSheetId="6">[73]M.O.!#REF!</definedName>
    <definedName name="CARLOSAVARIASAGUAS" localSheetId="7">[73]M.O.!#REF!</definedName>
    <definedName name="CARLOSAVARIASAGUAS">[73]M.O.!#REF!</definedName>
    <definedName name="Carmen" localSheetId="2">#REF!</definedName>
    <definedName name="Carmen" localSheetId="3">#REF!</definedName>
    <definedName name="Carmen" localSheetId="4">#REF!</definedName>
    <definedName name="Carmen" localSheetId="5">#REF!</definedName>
    <definedName name="Carmen" localSheetId="6">#REF!</definedName>
    <definedName name="Carmen" localSheetId="7">#REF!</definedName>
    <definedName name="Carmen" localSheetId="0">#REF!</definedName>
    <definedName name="Carmen">#REF!</definedName>
    <definedName name="carmufac" localSheetId="2">[25]Volumenes!#REF!</definedName>
    <definedName name="carmufac" localSheetId="3">[25]Volumenes!#REF!</definedName>
    <definedName name="carmufac" localSheetId="4">[25]Volumenes!#REF!</definedName>
    <definedName name="carmufac" localSheetId="5">[25]Volumenes!#REF!</definedName>
    <definedName name="carmufac" localSheetId="6">[25]Volumenes!#REF!</definedName>
    <definedName name="carmufac" localSheetId="7">[25]Volumenes!#REF!</definedName>
    <definedName name="carmufac" localSheetId="0">[25]Volumenes!#REF!</definedName>
    <definedName name="carmufac">[25]Volumenes!#REF!</definedName>
    <definedName name="CARMURO" localSheetId="2">[73]M.O.!#REF!</definedName>
    <definedName name="CARMURO" localSheetId="3">[73]M.O.!#REF!</definedName>
    <definedName name="CARMURO" localSheetId="4">[73]M.O.!#REF!</definedName>
    <definedName name="CARMURO" localSheetId="5">[73]M.O.!#REF!</definedName>
    <definedName name="CARMURO" localSheetId="6">[73]M.O.!#REF!</definedName>
    <definedName name="CARMURO" localSheetId="7">[73]M.O.!#REF!</definedName>
    <definedName name="CARMURO">[73]M.O.!#REF!</definedName>
    <definedName name="CARMUROCONF" localSheetId="2">#REF!</definedName>
    <definedName name="CARMUROCONF" localSheetId="3">#REF!</definedName>
    <definedName name="CARMUROCONF" localSheetId="4">#REF!</definedName>
    <definedName name="CARMUROCONF" localSheetId="5">#REF!</definedName>
    <definedName name="CARMUROCONF" localSheetId="6">#REF!</definedName>
    <definedName name="CARMUROCONF" localSheetId="7">#REF!</definedName>
    <definedName name="CARMUROCONF" localSheetId="0">#REF!</definedName>
    <definedName name="CARMUROCONF">#REF!</definedName>
    <definedName name="CARMUROINST" localSheetId="2">#REF!</definedName>
    <definedName name="CARMUROINST" localSheetId="4">#REF!</definedName>
    <definedName name="CARMUROINST" localSheetId="7">#REF!</definedName>
    <definedName name="CARMUROINST">#REF!</definedName>
    <definedName name="caro" localSheetId="2">#REF!</definedName>
    <definedName name="caro" localSheetId="4">#REF!</definedName>
    <definedName name="caro" localSheetId="7">#REF!</definedName>
    <definedName name="caro">#REF!</definedName>
    <definedName name="Caro.viga.25x50">[75]Insumos!$E$225</definedName>
    <definedName name="Carp.Atc.Vigas.25x50" localSheetId="2">#REF!</definedName>
    <definedName name="Carp.Atc.Vigas.25x50" localSheetId="3">#REF!</definedName>
    <definedName name="Carp.Atc.Vigas.25x50" localSheetId="4">#REF!</definedName>
    <definedName name="Carp.Atc.Vigas.25x50" localSheetId="5">#REF!</definedName>
    <definedName name="Carp.Atc.Vigas.25x50" localSheetId="6">#REF!</definedName>
    <definedName name="Carp.Atc.Vigas.25x50" localSheetId="7">#REF!</definedName>
    <definedName name="Carp.Atc.Vigas.25x50">#REF!</definedName>
    <definedName name="Carp.Col.25x25">[75]Insumos!$E$199</definedName>
    <definedName name="Carp.Col.30x30">[75]Insumos!$E$200</definedName>
    <definedName name="Carp.Col.35x35">[75]Insumos!$E$201</definedName>
    <definedName name="Carp.Col.45x45">[75]Insumos!$E$203</definedName>
    <definedName name="Carp.Col.50x50">[75]Insumos!$E$204</definedName>
    <definedName name="Carp.Col.55x55">[75]Insumos!$E$205</definedName>
    <definedName name="Carp.Col.60x60">[75]Insumos!$E$206</definedName>
    <definedName name="Carp.Col.Ø25cm">[75]Insumos!$E$208</definedName>
    <definedName name="Carp.Col.Ø30">[75]Insumos!$E$209</definedName>
    <definedName name="Carp.Col.Ø35" localSheetId="2">#REF!</definedName>
    <definedName name="Carp.Col.Ø35" localSheetId="3">#REF!</definedName>
    <definedName name="Carp.Col.Ø35" localSheetId="4">#REF!</definedName>
    <definedName name="Carp.Col.Ø35" localSheetId="5">#REF!</definedName>
    <definedName name="Carp.Col.Ø35" localSheetId="6">#REF!</definedName>
    <definedName name="Carp.Col.Ø35" localSheetId="7">#REF!</definedName>
    <definedName name="Carp.Col.Ø35">#REF!</definedName>
    <definedName name="Carp.Col.Ø40">[75]Insumos!$E$211</definedName>
    <definedName name="Carp.Col.Ø45">[75]Insumos!$E$212</definedName>
    <definedName name="Carp.Col.Ø65" localSheetId="2">#REF!</definedName>
    <definedName name="Carp.Col.Ø65" localSheetId="3">#REF!</definedName>
    <definedName name="Carp.Col.Ø65" localSheetId="4">#REF!</definedName>
    <definedName name="Carp.Col.Ø65" localSheetId="5">#REF!</definedName>
    <definedName name="Carp.Col.Ø65" localSheetId="6">#REF!</definedName>
    <definedName name="Carp.Col.Ø65" localSheetId="7">#REF!</definedName>
    <definedName name="Carp.Col.Ø65">#REF!</definedName>
    <definedName name="Carp.Col.Ø90">[75]Insumos!$E$217</definedName>
    <definedName name="Carp.col.tapaytapa">[75]Insumos!$E$198</definedName>
    <definedName name="carp.Col40x40">[75]Insumos!$E$202</definedName>
    <definedName name="Carp.Colm.Redonda.30cm" localSheetId="2">[62]Insumos!#REF!</definedName>
    <definedName name="Carp.Colm.Redonda.30cm" localSheetId="3">[62]Insumos!#REF!</definedName>
    <definedName name="Carp.Colm.Redonda.30cm" localSheetId="4">[62]Insumos!#REF!</definedName>
    <definedName name="Carp.Colm.Redonda.30cm" localSheetId="5">[62]Insumos!#REF!</definedName>
    <definedName name="Carp.Colm.Redonda.30cm" localSheetId="6">[62]Insumos!#REF!</definedName>
    <definedName name="Carp.Colm.Redonda.30cm" localSheetId="7">[62]Insumos!#REF!</definedName>
    <definedName name="Carp.Colm.Redonda.30cm">[62]Insumos!#REF!</definedName>
    <definedName name="Carp.ColØ60">[75]Insumos!$E$213</definedName>
    <definedName name="Carp.ColØ70">[75]Insumos!$E$215</definedName>
    <definedName name="Carp.ColØ80">[75]Insumos!$E$216</definedName>
    <definedName name="Carp.colum.Redon.60cm" localSheetId="2">[62]Insumos!#REF!</definedName>
    <definedName name="Carp.colum.Redon.60cm" localSheetId="3">[62]Insumos!#REF!</definedName>
    <definedName name="Carp.colum.Redon.60cm" localSheetId="4">[62]Insumos!#REF!</definedName>
    <definedName name="Carp.colum.Redon.60cm" localSheetId="5">[62]Insumos!#REF!</definedName>
    <definedName name="Carp.colum.Redon.60cm" localSheetId="6">[62]Insumos!#REF!</definedName>
    <definedName name="Carp.colum.Redon.60cm" localSheetId="7">[62]Insumos!#REF!</definedName>
    <definedName name="Carp.colum.Redon.60cm">[62]Insumos!#REF!</definedName>
    <definedName name="Carp.Column.atc" localSheetId="2">#REF!</definedName>
    <definedName name="Carp.Column.atc" localSheetId="3">#REF!</definedName>
    <definedName name="Carp.Column.atc" localSheetId="4">#REF!</definedName>
    <definedName name="Carp.Column.atc" localSheetId="5">#REF!</definedName>
    <definedName name="Carp.Column.atc" localSheetId="6">#REF!</definedName>
    <definedName name="Carp.Column.atc" localSheetId="7">#REF!</definedName>
    <definedName name="Carp.Column.atc">#REF!</definedName>
    <definedName name="Carp.Dintel">[75]Insumos!$E$235</definedName>
    <definedName name="Carp.Escal.atc" localSheetId="2">#REF!</definedName>
    <definedName name="Carp.Escal.atc" localSheetId="3">#REF!</definedName>
    <definedName name="Carp.Escal.atc" localSheetId="4">#REF!</definedName>
    <definedName name="Carp.Escal.atc" localSheetId="5">#REF!</definedName>
    <definedName name="Carp.Escal.atc" localSheetId="6">#REF!</definedName>
    <definedName name="Carp.Escal.atc" localSheetId="7">#REF!</definedName>
    <definedName name="Carp.Escal.atc">#REF!</definedName>
    <definedName name="Carp.Losa.Aligeradas.atc">[62]Insumos!$E$164</definedName>
    <definedName name="Carp.losa.Horm.Visto">[62]Insumos!$E$162</definedName>
    <definedName name="Carp.Losa.Horz.atc" localSheetId="2">#REF!</definedName>
    <definedName name="Carp.Losa.Horz.atc" localSheetId="3">#REF!</definedName>
    <definedName name="Carp.Losa.Horz.atc" localSheetId="4">#REF!</definedName>
    <definedName name="Carp.Losa.Horz.atc" localSheetId="5">#REF!</definedName>
    <definedName name="Carp.Losa.Horz.atc" localSheetId="6">#REF!</definedName>
    <definedName name="Carp.Losa.Horz.atc" localSheetId="7">#REF!</definedName>
    <definedName name="Carp.Losa.Horz.atc">#REF!</definedName>
    <definedName name="Carp.Losa.Incl.atc" localSheetId="2">#REF!</definedName>
    <definedName name="Carp.Losa.Incl.atc" localSheetId="4">#REF!</definedName>
    <definedName name="Carp.Losa.Incl.atc" localSheetId="7">#REF!</definedName>
    <definedName name="Carp.Losa.Incl.atc">#REF!</definedName>
    <definedName name="Carp.Muros.atc">[62]Insumos!$E$167</definedName>
    <definedName name="Carp.Platea.Zap.atc">[62]Insumos!$E$168</definedName>
    <definedName name="Carp.Viga.20x30">[75]Insumos!$E$218</definedName>
    <definedName name="Carp.Viga.20x40">[75]Insumos!$E$219</definedName>
    <definedName name="Carp.viga.20x50" localSheetId="2">#REF!</definedName>
    <definedName name="Carp.viga.20x50" localSheetId="3">#REF!</definedName>
    <definedName name="Carp.viga.20x50" localSheetId="4">#REF!</definedName>
    <definedName name="Carp.viga.20x50" localSheetId="5">#REF!</definedName>
    <definedName name="Carp.viga.20x50" localSheetId="6">#REF!</definedName>
    <definedName name="Carp.viga.20x50" localSheetId="7">#REF!</definedName>
    <definedName name="Carp.viga.20x50">#REF!</definedName>
    <definedName name="Carp.Viga.25x35">[75]Insumos!$E$222</definedName>
    <definedName name="Carp.Viga.25x40">[75]Insumos!$E$223</definedName>
    <definedName name="CArp.Viga.25x45" localSheetId="2">#REF!</definedName>
    <definedName name="CArp.Viga.25x45" localSheetId="3">#REF!</definedName>
    <definedName name="CArp.Viga.25x45" localSheetId="4">#REF!</definedName>
    <definedName name="CArp.Viga.25x45" localSheetId="5">#REF!</definedName>
    <definedName name="CArp.Viga.25x45" localSheetId="6">#REF!</definedName>
    <definedName name="CArp.Viga.25x45" localSheetId="7">#REF!</definedName>
    <definedName name="CArp.Viga.25x45">#REF!</definedName>
    <definedName name="Carp.viga.25x50" localSheetId="2">#REF!</definedName>
    <definedName name="Carp.viga.25x50" localSheetId="4">#REF!</definedName>
    <definedName name="Carp.viga.25x50" localSheetId="7">#REF!</definedName>
    <definedName name="Carp.viga.25x50">#REF!</definedName>
    <definedName name="CArp.Viga.25x60">[75]Insumos!$E$226</definedName>
    <definedName name="Carp.Viga.25x65">[75]Insumos!$E$227</definedName>
    <definedName name="Carp.Viga.25x70">[75]Insumos!$E$230</definedName>
    <definedName name="Carp.Viga.25x80">[75]Insumos!$E$231</definedName>
    <definedName name="Carp.viga.30x50" localSheetId="2">#REF!</definedName>
    <definedName name="Carp.viga.30x50" localSheetId="3">#REF!</definedName>
    <definedName name="Carp.viga.30x50" localSheetId="4">#REF!</definedName>
    <definedName name="Carp.viga.30x50" localSheetId="5">#REF!</definedName>
    <definedName name="Carp.viga.30x50" localSheetId="6">#REF!</definedName>
    <definedName name="Carp.viga.30x50" localSheetId="7">#REF!</definedName>
    <definedName name="Carp.viga.30x50">#REF!</definedName>
    <definedName name="Carp.Viga.30x60atc" localSheetId="2">#REF!</definedName>
    <definedName name="Carp.Viga.30x60atc" localSheetId="4">#REF!</definedName>
    <definedName name="Carp.Viga.30x60atc" localSheetId="7">#REF!</definedName>
    <definedName name="Carp.Viga.30x60atc">#REF!</definedName>
    <definedName name="Carp.Viga.30x80">[75]Insumos!$E$229</definedName>
    <definedName name="Carp.viga.amarre" localSheetId="2">#REF!</definedName>
    <definedName name="Carp.viga.amarre" localSheetId="3">#REF!</definedName>
    <definedName name="Carp.viga.amarre" localSheetId="4">#REF!</definedName>
    <definedName name="Carp.viga.amarre" localSheetId="5">#REF!</definedName>
    <definedName name="Carp.viga.amarre" localSheetId="6">#REF!</definedName>
    <definedName name="Carp.viga.amarre" localSheetId="7">#REF!</definedName>
    <definedName name="Carp.viga.amarre">#REF!</definedName>
    <definedName name="Carp.Viga.Curva.20x50">[75]Insumos!$E$232</definedName>
    <definedName name="Carp.Vigas.atc" localSheetId="2">#REF!</definedName>
    <definedName name="Carp.Vigas.atc" localSheetId="3">#REF!</definedName>
    <definedName name="Carp.Vigas.atc" localSheetId="4">#REF!</definedName>
    <definedName name="Carp.Vigas.atc" localSheetId="5">#REF!</definedName>
    <definedName name="Carp.Vigas.atc" localSheetId="6">#REF!</definedName>
    <definedName name="Carp.Vigas.atc" localSheetId="7">#REF!</definedName>
    <definedName name="Carp.Vigas.atc">#REF!</definedName>
    <definedName name="Carp.Vigas.Curvas.30x70">[75]Insumos!$E$233</definedName>
    <definedName name="CARP1" localSheetId="2">[73]Ins!#REF!</definedName>
    <definedName name="CARP1" localSheetId="3">[73]Ins!#REF!</definedName>
    <definedName name="CARP1" localSheetId="4">[73]Ins!#REF!</definedName>
    <definedName name="CARP1" localSheetId="5">[73]Ins!#REF!</definedName>
    <definedName name="CARP1" localSheetId="6">[73]Ins!#REF!</definedName>
    <definedName name="CARP1" localSheetId="7">[73]Ins!#REF!</definedName>
    <definedName name="CARP1" localSheetId="0">[73]Ins!#REF!</definedName>
    <definedName name="CARP1">[73]Ins!#REF!</definedName>
    <definedName name="CARP1RA" localSheetId="2">#REF!</definedName>
    <definedName name="CARP1RA" localSheetId="3">#REF!</definedName>
    <definedName name="CARP1RA" localSheetId="4">#REF!</definedName>
    <definedName name="CARP1RA" localSheetId="5">#REF!</definedName>
    <definedName name="CARP1RA" localSheetId="6">#REF!</definedName>
    <definedName name="CARP1RA" localSheetId="7">#REF!</definedName>
    <definedName name="CARP1RA">#REF!</definedName>
    <definedName name="CARP2" localSheetId="2">[73]Ins!#REF!</definedName>
    <definedName name="CARP2" localSheetId="3">[73]Ins!#REF!</definedName>
    <definedName name="CARP2" localSheetId="4">[73]Ins!#REF!</definedName>
    <definedName name="CARP2" localSheetId="5">[73]Ins!#REF!</definedName>
    <definedName name="CARP2" localSheetId="6">[73]Ins!#REF!</definedName>
    <definedName name="CARP2" localSheetId="7">[73]Ins!#REF!</definedName>
    <definedName name="CARP2">[73]Ins!#REF!</definedName>
    <definedName name="CARP2DA" localSheetId="2">#REF!</definedName>
    <definedName name="CARP2DA" localSheetId="3">#REF!</definedName>
    <definedName name="CARP2DA" localSheetId="4">#REF!</definedName>
    <definedName name="CARP2DA" localSheetId="5">#REF!</definedName>
    <definedName name="CARP2DA" localSheetId="6">#REF!</definedName>
    <definedName name="CARP2DA" localSheetId="7">#REF!</definedName>
    <definedName name="CARP2DA">#REF!</definedName>
    <definedName name="CARPDINTEL" localSheetId="2">[73]M.O.!#REF!</definedName>
    <definedName name="CARPDINTEL" localSheetId="3">[73]M.O.!#REF!</definedName>
    <definedName name="CARPDINTEL" localSheetId="4">[73]M.O.!#REF!</definedName>
    <definedName name="CARPDINTEL" localSheetId="5">[73]M.O.!#REF!</definedName>
    <definedName name="CARPDINTEL" localSheetId="6">[73]M.O.!#REF!</definedName>
    <definedName name="CARPDINTEL" localSheetId="7">[73]M.O.!#REF!</definedName>
    <definedName name="CARPDINTEL">[73]M.O.!#REF!</definedName>
    <definedName name="Carpin.Colum.redon.40" localSheetId="2">[62]Insumos!#REF!</definedName>
    <definedName name="Carpin.Colum.redon.40" localSheetId="3">[62]Insumos!#REF!</definedName>
    <definedName name="Carpin.Colum.redon.40" localSheetId="4">[62]Insumos!#REF!</definedName>
    <definedName name="Carpin.Colum.redon.40" localSheetId="5">[62]Insumos!#REF!</definedName>
    <definedName name="Carpin.Colum.redon.40" localSheetId="6">[62]Insumos!#REF!</definedName>
    <definedName name="Carpin.Colum.redon.40" localSheetId="7">[62]Insumos!#REF!</definedName>
    <definedName name="Carpin.Colum.redon.40">[62]Insumos!#REF!</definedName>
    <definedName name="Carpint.Columna.30.30">'[80]Costos Mano de Obra'!$O$71</definedName>
    <definedName name="Carpint.Columna.Redon.50cm" localSheetId="2">[62]Insumos!#REF!</definedName>
    <definedName name="Carpint.Columna.Redon.50cm" localSheetId="3">[62]Insumos!#REF!</definedName>
    <definedName name="Carpint.Columna.Redon.50cm" localSheetId="4">[62]Insumos!#REF!</definedName>
    <definedName name="Carpint.Columna.Redon.50cm" localSheetId="5">[62]Insumos!#REF!</definedName>
    <definedName name="Carpint.Columna.Redon.50cm" localSheetId="6">[62]Insumos!#REF!</definedName>
    <definedName name="Carpint.Columna.Redon.50cm" localSheetId="7">[62]Insumos!#REF!</definedName>
    <definedName name="Carpint.Columna.Redon.50cm">[62]Insumos!#REF!</definedName>
    <definedName name="Carpintería.vigas.20x32">[62]Insumos!$E$172</definedName>
    <definedName name="Carpintería__Puntales_y_M.O.">'[51]LISTA DE PRECIO'!$C$16</definedName>
    <definedName name="Carpintería_de_Vigas_15x30">[62]Insumos!$E$170</definedName>
    <definedName name="Carpintería_de_Vigas_15x40">[62]Insumos!$E$171</definedName>
    <definedName name="Carpintería_de_Vigas_20x130">[62]Insumos!$E$177</definedName>
    <definedName name="Carpintería_de_Vigas_20x20">[62]Insumos!$E$173</definedName>
    <definedName name="Carpintería_de_Vigas_20x30">[62]Insumos!$E$175</definedName>
    <definedName name="Carpintería_de_Vigas_20x40">[62]Insumos!$E$174</definedName>
    <definedName name="Carpintería_de_Vigas_20x60">[62]Insumos!$E$176</definedName>
    <definedName name="Carpintería_de_Vigas_40x40">[62]Insumos!$E$178</definedName>
    <definedName name="Carpintería_de_Vigas_40x50">[62]Insumos!$E$179</definedName>
    <definedName name="Carpintería_de_Vigas_40x70">[62]Insumos!$E$180</definedName>
    <definedName name="Carpintero_1ra">[98]MO!$C$21</definedName>
    <definedName name="Carpintero_2da">[98]MO!$C$20</definedName>
    <definedName name="CARPVIGA2040" localSheetId="2">[73]M.O.!#REF!</definedName>
    <definedName name="CARPVIGA2040" localSheetId="3">[73]M.O.!#REF!</definedName>
    <definedName name="CARPVIGA2040" localSheetId="4">[73]M.O.!#REF!</definedName>
    <definedName name="CARPVIGA2040" localSheetId="5">[73]M.O.!#REF!</definedName>
    <definedName name="CARPVIGA2040" localSheetId="6">[73]M.O.!#REF!</definedName>
    <definedName name="CARPVIGA2040" localSheetId="7">[73]M.O.!#REF!</definedName>
    <definedName name="CARPVIGA2040" localSheetId="0">[73]M.O.!#REF!</definedName>
    <definedName name="CARPVIGA2040">[73]M.O.!#REF!</definedName>
    <definedName name="CARPVIGA3050" localSheetId="2">[73]M.O.!#REF!</definedName>
    <definedName name="CARPVIGA3050" localSheetId="3">[73]M.O.!#REF!</definedName>
    <definedName name="CARPVIGA3050" localSheetId="4">[73]M.O.!#REF!</definedName>
    <definedName name="CARPVIGA3050" localSheetId="5">[73]M.O.!#REF!</definedName>
    <definedName name="CARPVIGA3050" localSheetId="6">[73]M.O.!#REF!</definedName>
    <definedName name="CARPVIGA3050" localSheetId="7">[73]M.O.!#REF!</definedName>
    <definedName name="CARPVIGA3050">[73]M.O.!#REF!</definedName>
    <definedName name="CARPVIGA3060" localSheetId="2">[73]M.O.!#REF!</definedName>
    <definedName name="CARPVIGA3060" localSheetId="4">[73]M.O.!#REF!</definedName>
    <definedName name="CARPVIGA3060" localSheetId="7">[73]M.O.!#REF!</definedName>
    <definedName name="CARPVIGA3060">[73]M.O.!#REF!</definedName>
    <definedName name="CARPVIGA4080" localSheetId="2">[73]M.O.!#REF!</definedName>
    <definedName name="CARPVIGA4080" localSheetId="4">[73]M.O.!#REF!</definedName>
    <definedName name="CARPVIGA4080" localSheetId="7">[73]M.O.!#REF!</definedName>
    <definedName name="CARPVIGA4080">[73]M.O.!#REF!</definedName>
    <definedName name="CARRAMPA" localSheetId="2">[73]M.O.!#REF!</definedName>
    <definedName name="CARRAMPA" localSheetId="4">[73]M.O.!#REF!</definedName>
    <definedName name="CARRAMPA" localSheetId="7">[73]M.O.!#REF!</definedName>
    <definedName name="CARRAMPA">[73]M.O.!#REF!</definedName>
    <definedName name="CARRAMPALISACONF" localSheetId="2">#REF!</definedName>
    <definedName name="CARRAMPALISACONF" localSheetId="3">#REF!</definedName>
    <definedName name="CARRAMPALISACONF" localSheetId="4">#REF!</definedName>
    <definedName name="CARRAMPALISACONF" localSheetId="5">#REF!</definedName>
    <definedName name="CARRAMPALISACONF" localSheetId="6">#REF!</definedName>
    <definedName name="CARRAMPALISACONF" localSheetId="7">#REF!</definedName>
    <definedName name="CARRAMPALISACONF" localSheetId="0">#REF!</definedName>
    <definedName name="CARRAMPALISACONF">#REF!</definedName>
    <definedName name="CARRASTRE2" localSheetId="2">#REF!</definedName>
    <definedName name="CARRASTRE2" localSheetId="4">#REF!</definedName>
    <definedName name="CARRASTRE2" localSheetId="7">#REF!</definedName>
    <definedName name="CARRASTRE2">#REF!</definedName>
    <definedName name="CARRASTRE3" localSheetId="2">#REF!</definedName>
    <definedName name="CARRASTRE3" localSheetId="4">#REF!</definedName>
    <definedName name="CARRASTRE3" localSheetId="7">#REF!</definedName>
    <definedName name="CARRASTRE3">#REF!</definedName>
    <definedName name="CARRASTRE5" localSheetId="2">#REF!</definedName>
    <definedName name="CARRASTRE5" localSheetId="4">#REF!</definedName>
    <definedName name="CARRASTRE5" localSheetId="7">#REF!</definedName>
    <definedName name="CARRASTRE5">#REF!</definedName>
    <definedName name="CARRASTRE6" localSheetId="2">#REF!</definedName>
    <definedName name="CARRASTRE6" localSheetId="4">#REF!</definedName>
    <definedName name="CARRASTRE6" localSheetId="5">#REF!</definedName>
    <definedName name="CARRASTRE6" localSheetId="6">#REF!</definedName>
    <definedName name="CARRASTRE6" localSheetId="7">#REF!</definedName>
    <definedName name="CARRASTRE6">#REF!</definedName>
    <definedName name="Carretilla____2_P3_______TIPO_JEEP" localSheetId="2">[21]Insumos!#REF!</definedName>
    <definedName name="Carretilla____2_P3_______TIPO_JEEP" localSheetId="4">[21]Insumos!#REF!</definedName>
    <definedName name="Carretilla____2_P3_______TIPO_JEEP" localSheetId="7">[21]Insumos!#REF!</definedName>
    <definedName name="Carretilla____2_P3_______TIPO_JEEP">[21]Insumos!#REF!</definedName>
    <definedName name="CARSISALENLATES" localSheetId="2">#REF!</definedName>
    <definedName name="CARSISALENLATES" localSheetId="3">#REF!</definedName>
    <definedName name="CARSISALENLATES" localSheetId="4">#REF!</definedName>
    <definedName name="CARSISALENLATES" localSheetId="5">#REF!</definedName>
    <definedName name="CARSISALENLATES" localSheetId="6">#REF!</definedName>
    <definedName name="CARSISALENLATES" localSheetId="7">#REF!</definedName>
    <definedName name="CARSISALENLATES" localSheetId="0">#REF!</definedName>
    <definedName name="CARSISALENLATES">#REF!</definedName>
    <definedName name="CARTIJATOR" localSheetId="2">#REF!</definedName>
    <definedName name="CARTIJATOR" localSheetId="4">#REF!</definedName>
    <definedName name="CARTIJATOR" localSheetId="7">#REF!</definedName>
    <definedName name="CARTIJATOR">#REF!</definedName>
    <definedName name="CARTIJCLAV" localSheetId="2">#REF!</definedName>
    <definedName name="CARTIJCLAV" localSheetId="4">#REF!</definedName>
    <definedName name="CARTIJCLAV" localSheetId="7">#REF!</definedName>
    <definedName name="CARTIJCLAV">#REF!</definedName>
    <definedName name="CARVIGAAMA1520X20" localSheetId="2">#REF!</definedName>
    <definedName name="CARVIGAAMA1520X20" localSheetId="4">#REF!</definedName>
    <definedName name="CARVIGAAMA1520X20" localSheetId="7">#REF!</definedName>
    <definedName name="CARVIGAAMA1520X20">#REF!</definedName>
    <definedName name="CARVIGAAMA1520X30" localSheetId="2">#REF!</definedName>
    <definedName name="CARVIGAAMA1520X30" localSheetId="4">#REF!</definedName>
    <definedName name="CARVIGAAMA1520X30" localSheetId="7">#REF!</definedName>
    <definedName name="CARVIGAAMA1520X30">#REF!</definedName>
    <definedName name="CARVIGAAMA1520X40" localSheetId="2">#REF!</definedName>
    <definedName name="CARVIGAAMA1520X40" localSheetId="4">#REF!</definedName>
    <definedName name="CARVIGAAMA1520X40" localSheetId="7">#REF!</definedName>
    <definedName name="CARVIGAAMA1520X40">#REF!</definedName>
    <definedName name="CARVIGAAMA1520X50" localSheetId="2">#REF!</definedName>
    <definedName name="CARVIGAAMA1520X50" localSheetId="4">#REF!</definedName>
    <definedName name="CARVIGAAMA1520X50" localSheetId="7">#REF!</definedName>
    <definedName name="CARVIGAAMA1520X50">#REF!</definedName>
    <definedName name="CARVIGAFONDOH10" localSheetId="2">#REF!</definedName>
    <definedName name="CARVIGAFONDOH10" localSheetId="4">#REF!</definedName>
    <definedName name="CARVIGAFONDOH10" localSheetId="7">#REF!</definedName>
    <definedName name="CARVIGAFONDOH10">#REF!</definedName>
    <definedName name="CARVIGAINVTAPA10" localSheetId="2">#REF!</definedName>
    <definedName name="CARVIGAINVTAPA10" localSheetId="4">#REF!</definedName>
    <definedName name="CARVIGAINVTAPA10" localSheetId="7">#REF!</definedName>
    <definedName name="CARVIGAINVTAPA10">#REF!</definedName>
    <definedName name="CARVIGATAPAH10" localSheetId="2">#REF!</definedName>
    <definedName name="CARVIGATAPAH10" localSheetId="4">#REF!</definedName>
    <definedName name="CARVIGATAPAH10" localSheetId="7">#REF!</definedName>
    <definedName name="CARVIGATAPAH10">#REF!</definedName>
    <definedName name="CARVIGZAP40X40" localSheetId="2">#REF!</definedName>
    <definedName name="CARVIGZAP40X40" localSheetId="4">#REF!</definedName>
    <definedName name="CARVIGZAP40X40" localSheetId="7">#REF!</definedName>
    <definedName name="CARVIGZAP40X40">#REF!</definedName>
    <definedName name="CARVIGZAP50X50" localSheetId="2">#REF!</definedName>
    <definedName name="CARVIGZAP50X50" localSheetId="4">#REF!</definedName>
    <definedName name="CARVIGZAP50X50" localSheetId="7">#REF!</definedName>
    <definedName name="CARVIGZAP50X50">#REF!</definedName>
    <definedName name="CARVIGZAP60X60" localSheetId="2">#REF!</definedName>
    <definedName name="CARVIGZAP60X60" localSheetId="4">#REF!</definedName>
    <definedName name="CARVIGZAP60X60" localSheetId="7">#REF!</definedName>
    <definedName name="CARVIGZAP60X60">#REF!</definedName>
    <definedName name="CARVUELO1" localSheetId="2">#REF!</definedName>
    <definedName name="CARVUELO1" localSheetId="4">#REF!</definedName>
    <definedName name="CARVUELO1" localSheetId="7">#REF!</definedName>
    <definedName name="CARVUELO1">#REF!</definedName>
    <definedName name="CARVUELO10" localSheetId="2">#REF!</definedName>
    <definedName name="CARVUELO10" localSheetId="4">#REF!</definedName>
    <definedName name="CARVUELO10" localSheetId="7">#REF!</definedName>
    <definedName name="CARVUELO10">#REF!</definedName>
    <definedName name="CARVUELO20" localSheetId="2">#REF!</definedName>
    <definedName name="CARVUELO20" localSheetId="4">#REF!</definedName>
    <definedName name="CARVUELO20" localSheetId="7">#REF!</definedName>
    <definedName name="CARVUELO20">#REF!</definedName>
    <definedName name="CARVUELO30" localSheetId="2">#REF!</definedName>
    <definedName name="CARVUELO30" localSheetId="4">#REF!</definedName>
    <definedName name="CARVUELO30" localSheetId="7">#REF!</definedName>
    <definedName name="CARVUELO30">#REF!</definedName>
    <definedName name="CARVUELO40" localSheetId="2">#REF!</definedName>
    <definedName name="CARVUELO40" localSheetId="4">#REF!</definedName>
    <definedName name="CARVUELO40" localSheetId="7">#REF!</definedName>
    <definedName name="CARVUELO40">#REF!</definedName>
    <definedName name="CARVUELO5090" localSheetId="2">#REF!</definedName>
    <definedName name="CARVUELO5090" localSheetId="4">#REF!</definedName>
    <definedName name="CARVUELO5090" localSheetId="7">#REF!</definedName>
    <definedName name="CARVUELO5090">#REF!</definedName>
    <definedName name="CARZINC" localSheetId="2">#REF!</definedName>
    <definedName name="CARZINC" localSheetId="4">#REF!</definedName>
    <definedName name="CARZINC" localSheetId="7">#REF!</definedName>
    <definedName name="CARZINC">#REF!</definedName>
    <definedName name="CARZINCENLATES" localSheetId="2">#REF!</definedName>
    <definedName name="CARZINCENLATES" localSheetId="4">#REF!</definedName>
    <definedName name="CARZINCENLATES" localSheetId="7">#REF!</definedName>
    <definedName name="CARZINCENLATES">#REF!</definedName>
    <definedName name="CASBESTO" localSheetId="2">[73]M.O.!#REF!</definedName>
    <definedName name="CASBESTO" localSheetId="4">[73]M.O.!#REF!</definedName>
    <definedName name="CASBESTO" localSheetId="7">[73]M.O.!#REF!</definedName>
    <definedName name="CASBESTO">[73]M.O.!#REF!</definedName>
    <definedName name="CASCAJO" localSheetId="2">#REF!</definedName>
    <definedName name="CASCAJO" localSheetId="3">#REF!</definedName>
    <definedName name="CASCAJO" localSheetId="4">#REF!</definedName>
    <definedName name="CASCAJO" localSheetId="5">#REF!</definedName>
    <definedName name="CASCAJO" localSheetId="6">#REF!</definedName>
    <definedName name="CASCAJO" localSheetId="7">#REF!</definedName>
    <definedName name="CASCAJO" localSheetId="0">#REF!</definedName>
    <definedName name="CASCAJO">#REF!</definedName>
    <definedName name="Cascajo_Limpio">[50]Insumos!$B$13:$D$13</definedName>
    <definedName name="Cascajo_Sucio" localSheetId="2">[21]Insumos!#REF!</definedName>
    <definedName name="Cascajo_Sucio" localSheetId="3">[21]Insumos!#REF!</definedName>
    <definedName name="Cascajo_Sucio" localSheetId="4">[21]Insumos!#REF!</definedName>
    <definedName name="Cascajo_Sucio" localSheetId="5">[21]Insumos!#REF!</definedName>
    <definedName name="Cascajo_Sucio" localSheetId="6">[21]Insumos!#REF!</definedName>
    <definedName name="Cascajo_Sucio" localSheetId="7">[21]Insumos!#REF!</definedName>
    <definedName name="Cascajo_Sucio" localSheetId="0">[21]Insumos!#REF!</definedName>
    <definedName name="Cascajo_Sucio">[21]Insumos!#REF!</definedName>
    <definedName name="CASETA" localSheetId="2">'[25]anal term'!#REF!</definedName>
    <definedName name="CASETA" localSheetId="3">'[25]anal term'!#REF!</definedName>
    <definedName name="CASETA" localSheetId="4">'[25]anal term'!#REF!</definedName>
    <definedName name="CASETA" localSheetId="5">'[25]anal term'!#REF!</definedName>
    <definedName name="CASETA" localSheetId="6">'[25]anal term'!#REF!</definedName>
    <definedName name="CASETA" localSheetId="7">'[25]anal term'!#REF!</definedName>
    <definedName name="CASETA">'[25]anal term'!#REF!</definedName>
    <definedName name="Caseta.Control" localSheetId="2">#REF!</definedName>
    <definedName name="Caseta.Control" localSheetId="3">#REF!</definedName>
    <definedName name="Caseta.Control" localSheetId="4">#REF!</definedName>
    <definedName name="Caseta.Control" localSheetId="5">#REF!</definedName>
    <definedName name="Caseta.Control" localSheetId="6">#REF!</definedName>
    <definedName name="Caseta.Control" localSheetId="7">#REF!</definedName>
    <definedName name="Caseta.Control">#REF!</definedName>
    <definedName name="caseta.planta.electrica">[62]Resumen!$D$26</definedName>
    <definedName name="Caseta.Playa" localSheetId="2">#REF!</definedName>
    <definedName name="Caseta.Playa" localSheetId="3">#REF!</definedName>
    <definedName name="Caseta.Playa" localSheetId="4">#REF!</definedName>
    <definedName name="Caseta.Playa" localSheetId="5">#REF!</definedName>
    <definedName name="Caseta.Playa" localSheetId="6">#REF!</definedName>
    <definedName name="Caseta.Playa" localSheetId="7">#REF!</definedName>
    <definedName name="Caseta.Playa">#REF!</definedName>
    <definedName name="CASETA_DE_PLANTA_ELECTRICA">'[62]Caseta de planta'!$H$71</definedName>
    <definedName name="CASETA200" localSheetId="2">#REF!</definedName>
    <definedName name="CASETA200" localSheetId="3">#REF!</definedName>
    <definedName name="CASETA200" localSheetId="4">#REF!</definedName>
    <definedName name="CASETA200" localSheetId="5">#REF!</definedName>
    <definedName name="CASETA200" localSheetId="6">#REF!</definedName>
    <definedName name="CASETA200" localSheetId="7">#REF!</definedName>
    <definedName name="CASETA200" localSheetId="0">#REF!</definedName>
    <definedName name="CASETA200">#REF!</definedName>
    <definedName name="CASETA200M2" localSheetId="2">#REF!</definedName>
    <definedName name="CASETA200M2" localSheetId="4">#REF!</definedName>
    <definedName name="CASETA200M2" localSheetId="7">#REF!</definedName>
    <definedName name="CASETA200M2">#REF!</definedName>
    <definedName name="CASETA500" localSheetId="2">#REF!</definedName>
    <definedName name="CASETA500" localSheetId="3">#REF!</definedName>
    <definedName name="CASETA500" localSheetId="4">#REF!</definedName>
    <definedName name="CASETA500" localSheetId="5">#REF!</definedName>
    <definedName name="CASETA500" localSheetId="6">#REF!</definedName>
    <definedName name="CASETA500" localSheetId="7">#REF!</definedName>
    <definedName name="CASETA500" localSheetId="0">#REF!</definedName>
    <definedName name="CASETA500">#REF!</definedName>
    <definedName name="CASETAM2" localSheetId="2">#REF!</definedName>
    <definedName name="CASETAM2" localSheetId="4">#REF!</definedName>
    <definedName name="CASETAM2" localSheetId="7">#REF!</definedName>
    <definedName name="CASETAM2">#REF!</definedName>
    <definedName name="casino" localSheetId="2">#REF!</definedName>
    <definedName name="casino" localSheetId="4">#REF!</definedName>
    <definedName name="casino" localSheetId="7">#REF!</definedName>
    <definedName name="casino">#REF!</definedName>
    <definedName name="Casino.Col.C" localSheetId="2">[67]Análisis!#REF!</definedName>
    <definedName name="Casino.Col.C" localSheetId="4">[67]Análisis!#REF!</definedName>
    <definedName name="Casino.Col.C" localSheetId="7">[67]Análisis!#REF!</definedName>
    <definedName name="Casino.Col.C">[67]Análisis!#REF!</definedName>
    <definedName name="Casino.Col.C1" localSheetId="2">[67]Análisis!#REF!</definedName>
    <definedName name="Casino.Col.C1" localSheetId="4">[67]Análisis!#REF!</definedName>
    <definedName name="Casino.Col.C1" localSheetId="7">[67]Análisis!#REF!</definedName>
    <definedName name="Casino.Col.C1">[67]Análisis!#REF!</definedName>
    <definedName name="Casino.Col.C2" localSheetId="2">[67]Análisis!#REF!</definedName>
    <definedName name="Casino.Col.C2" localSheetId="4">[67]Análisis!#REF!</definedName>
    <definedName name="Casino.Col.C2" localSheetId="7">[67]Análisis!#REF!</definedName>
    <definedName name="Casino.Col.C2">[67]Análisis!#REF!</definedName>
    <definedName name="Casino.Col.C3" localSheetId="2">[67]Análisis!#REF!</definedName>
    <definedName name="Casino.Col.C3" localSheetId="4">[67]Análisis!#REF!</definedName>
    <definedName name="Casino.Col.C3" localSheetId="7">[67]Análisis!#REF!</definedName>
    <definedName name="Casino.Col.C3">[67]Análisis!#REF!</definedName>
    <definedName name="Casino.Col.C4" localSheetId="2">[67]Análisis!#REF!</definedName>
    <definedName name="Casino.Col.C4" localSheetId="4">[67]Análisis!#REF!</definedName>
    <definedName name="Casino.Col.C4" localSheetId="7">[67]Análisis!#REF!</definedName>
    <definedName name="Casino.Col.C4">[67]Análisis!#REF!</definedName>
    <definedName name="Casino.Col.C5" localSheetId="2">[67]Análisis!#REF!</definedName>
    <definedName name="Casino.Col.C5" localSheetId="4">[67]Análisis!#REF!</definedName>
    <definedName name="Casino.Col.C5" localSheetId="7">[67]Análisis!#REF!</definedName>
    <definedName name="Casino.Col.C5">[67]Análisis!#REF!</definedName>
    <definedName name="Casino.Losa" localSheetId="2">[67]Análisis!#REF!</definedName>
    <definedName name="Casino.Losa" localSheetId="4">[67]Análisis!#REF!</definedName>
    <definedName name="Casino.Losa" localSheetId="7">[67]Análisis!#REF!</definedName>
    <definedName name="Casino.Losa">[67]Análisis!#REF!</definedName>
    <definedName name="Casino.V1" localSheetId="2">[67]Análisis!#REF!</definedName>
    <definedName name="Casino.V1" localSheetId="4">[67]Análisis!#REF!</definedName>
    <definedName name="Casino.V1" localSheetId="7">[67]Análisis!#REF!</definedName>
    <definedName name="Casino.V1">[67]Análisis!#REF!</definedName>
    <definedName name="Casino.V2" localSheetId="2">[67]Análisis!#REF!</definedName>
    <definedName name="Casino.V2" localSheetId="4">[67]Análisis!#REF!</definedName>
    <definedName name="Casino.V2" localSheetId="7">[67]Análisis!#REF!</definedName>
    <definedName name="Casino.V2">[67]Análisis!#REF!</definedName>
    <definedName name="Casino.V3" localSheetId="2">[67]Análisis!#REF!</definedName>
    <definedName name="Casino.V3" localSheetId="4">[67]Análisis!#REF!</definedName>
    <definedName name="Casino.V3" localSheetId="7">[67]Análisis!#REF!</definedName>
    <definedName name="Casino.V3">[67]Análisis!#REF!</definedName>
    <definedName name="Casino.V4" localSheetId="2">[67]Análisis!#REF!</definedName>
    <definedName name="Casino.V4" localSheetId="4">[67]Análisis!#REF!</definedName>
    <definedName name="Casino.V4" localSheetId="7">[67]Análisis!#REF!</definedName>
    <definedName name="Casino.V4">[67]Análisis!#REF!</definedName>
    <definedName name="Casino.V5" localSheetId="2">[67]Análisis!#REF!</definedName>
    <definedName name="Casino.V5" localSheetId="4">[67]Análisis!#REF!</definedName>
    <definedName name="Casino.V5" localSheetId="7">[67]Análisis!#REF!</definedName>
    <definedName name="Casino.V5">[67]Análisis!#REF!</definedName>
    <definedName name="Casino.V6" localSheetId="2">[67]Análisis!#REF!</definedName>
    <definedName name="Casino.V6" localSheetId="4">[67]Análisis!#REF!</definedName>
    <definedName name="Casino.V6" localSheetId="7">[67]Análisis!#REF!</definedName>
    <definedName name="Casino.V6">[67]Análisis!#REF!</definedName>
    <definedName name="Casino.Vp" localSheetId="2">[67]Análisis!#REF!</definedName>
    <definedName name="Casino.Vp" localSheetId="4">[67]Análisis!#REF!</definedName>
    <definedName name="Casino.Vp" localSheetId="7">[67]Análisis!#REF!</definedName>
    <definedName name="Casino.Vp">[67]Análisis!#REF!</definedName>
    <definedName name="Casino.Zap.C2" localSheetId="2">[67]Análisis!#REF!</definedName>
    <definedName name="Casino.Zap.C2" localSheetId="4">[67]Análisis!#REF!</definedName>
    <definedName name="Casino.Zap.C2" localSheetId="7">[67]Análisis!#REF!</definedName>
    <definedName name="Casino.Zap.C2">[67]Análisis!#REF!</definedName>
    <definedName name="Casino.Zap.Z3" localSheetId="2">[67]Análisis!#REF!</definedName>
    <definedName name="Casino.Zap.Z3" localSheetId="4">[67]Análisis!#REF!</definedName>
    <definedName name="Casino.Zap.Z3" localSheetId="7">[67]Análisis!#REF!</definedName>
    <definedName name="Casino.Zap.Z3">[67]Análisis!#REF!</definedName>
    <definedName name="Casino.Zap.Z4" localSheetId="2">[67]Análisis!#REF!</definedName>
    <definedName name="Casino.Zap.Z4" localSheetId="4">[67]Análisis!#REF!</definedName>
    <definedName name="Casino.Zap.Z4" localSheetId="7">[67]Análisis!#REF!</definedName>
    <definedName name="Casino.Zap.Z4">[67]Análisis!#REF!</definedName>
    <definedName name="Casino.Zap.Zc1" localSheetId="2">[67]Análisis!#REF!</definedName>
    <definedName name="Casino.Zap.Zc1" localSheetId="4">[67]Análisis!#REF!</definedName>
    <definedName name="Casino.Zap.Zc1" localSheetId="7">[67]Análisis!#REF!</definedName>
    <definedName name="Casino.Zap.Zc1">[67]Análisis!#REF!</definedName>
    <definedName name="Casting_Bed" localSheetId="2">[59]Insumos!#REF!</definedName>
    <definedName name="Casting_Bed" localSheetId="4">[59]Insumos!#REF!</definedName>
    <definedName name="Casting_Bed" localSheetId="7">[59]Insumos!#REF!</definedName>
    <definedName name="Casting_Bed">[59]Insumos!#REF!</definedName>
    <definedName name="Casting_Bed_2">#N/A</definedName>
    <definedName name="Casting_Bed_3">#N/A</definedName>
    <definedName name="CAT214BFT">[53]EQUIPOS!$I$15</definedName>
    <definedName name="Cat950B">[53]EQUIPOS!$I$14</definedName>
    <definedName name="cave2" localSheetId="2">[25]Volumenes!#REF!</definedName>
    <definedName name="cave2" localSheetId="3">[25]Volumenes!#REF!</definedName>
    <definedName name="cave2" localSheetId="4">[25]Volumenes!#REF!</definedName>
    <definedName name="cave2" localSheetId="5">[25]Volumenes!#REF!</definedName>
    <definedName name="cave2" localSheetId="6">[25]Volumenes!#REF!</definedName>
    <definedName name="cave2" localSheetId="7">[25]Volumenes!#REF!</definedName>
    <definedName name="cave2">[25]Volumenes!#REF!</definedName>
    <definedName name="cave3" localSheetId="2">[25]Volumenes!#REF!</definedName>
    <definedName name="cave3" localSheetId="3">[25]Volumenes!#REF!</definedName>
    <definedName name="cave3" localSheetId="4">[25]Volumenes!#REF!</definedName>
    <definedName name="cave3" localSheetId="5">[25]Volumenes!#REF!</definedName>
    <definedName name="cave3" localSheetId="6">[25]Volumenes!#REF!</definedName>
    <definedName name="cave3" localSheetId="7">[25]Volumenes!#REF!</definedName>
    <definedName name="cave3">[25]Volumenes!#REF!</definedName>
    <definedName name="cave3y" localSheetId="2">[25]Volumenes!#REF!</definedName>
    <definedName name="cave3y" localSheetId="4">[25]Volumenes!#REF!</definedName>
    <definedName name="cave3y" localSheetId="7">[25]Volumenes!#REF!</definedName>
    <definedName name="cave3y">[25]Volumenes!#REF!</definedName>
    <definedName name="caventa2" localSheetId="2">[25]Volumenes!#REF!</definedName>
    <definedName name="caventa2" localSheetId="4">[25]Volumenes!#REF!</definedName>
    <definedName name="caventa2" localSheetId="7">[25]Volumenes!#REF!</definedName>
    <definedName name="caventa2">[25]Volumenes!#REF!</definedName>
    <definedName name="CAVOSC" localSheetId="2">#REF!</definedName>
    <definedName name="CAVOSC" localSheetId="3">#REF!</definedName>
    <definedName name="CAVOSC" localSheetId="4">#REF!</definedName>
    <definedName name="CAVOSC" localSheetId="5">#REF!</definedName>
    <definedName name="CAVOSC" localSheetId="6">#REF!</definedName>
    <definedName name="CAVOSC" localSheetId="7">#REF!</definedName>
    <definedName name="CAVOSC" localSheetId="0">#REF!</definedName>
    <definedName name="CAVOSC">#REF!</definedName>
    <definedName name="CB" localSheetId="2">#REF!</definedName>
    <definedName name="CB" localSheetId="4">#REF!</definedName>
    <definedName name="CB" localSheetId="7">#REF!</definedName>
    <definedName name="CB">#REF!</definedName>
    <definedName name="CBAJVEN2" localSheetId="2">#REF!</definedName>
    <definedName name="CBAJVEN2" localSheetId="4">#REF!</definedName>
    <definedName name="CBAJVEN2" localSheetId="7">#REF!</definedName>
    <definedName name="CBAJVEN2">#REF!</definedName>
    <definedName name="CBAJVEN3">[35]M.O.!$C$594</definedName>
    <definedName name="CBAJVEN4">[35]M.O.!$C$595</definedName>
    <definedName name="CBAJVEN5" localSheetId="2">#REF!</definedName>
    <definedName name="CBAJVEN5" localSheetId="3">#REF!</definedName>
    <definedName name="CBAJVEN5" localSheetId="4">#REF!</definedName>
    <definedName name="CBAJVEN5" localSheetId="5">#REF!</definedName>
    <definedName name="CBAJVEN5" localSheetId="6">#REF!</definedName>
    <definedName name="CBAJVEN5" localSheetId="7">#REF!</definedName>
    <definedName name="CBAJVEN5" localSheetId="0">#REF!</definedName>
    <definedName name="CBAJVEN5">#REF!</definedName>
    <definedName name="CBANERAESP" localSheetId="2">#REF!</definedName>
    <definedName name="CBANERAESP" localSheetId="4">#REF!</definedName>
    <definedName name="CBANERAESP" localSheetId="5">#REF!</definedName>
    <definedName name="CBANERAESP" localSheetId="6">#REF!</definedName>
    <definedName name="CBANERAESP" localSheetId="7">#REF!</definedName>
    <definedName name="CBANERAESP">#REF!</definedName>
    <definedName name="CBANERALIV" localSheetId="2">#REF!</definedName>
    <definedName name="CBANERALIV" localSheetId="4">#REF!</definedName>
    <definedName name="CBANERALIV" localSheetId="7">#REF!</definedName>
    <definedName name="CBANERALIV">#REF!</definedName>
    <definedName name="CBANERAPES" localSheetId="2">#REF!</definedName>
    <definedName name="CBANERAPES" localSheetId="4">#REF!</definedName>
    <definedName name="CBANERAPES" localSheetId="7">#REF!</definedName>
    <definedName name="CBANERAPES">#REF!</definedName>
    <definedName name="CBANERAPVC" localSheetId="2">#REF!</definedName>
    <definedName name="CBANERAPVC" localSheetId="4">#REF!</definedName>
    <definedName name="CBANERAPVC" localSheetId="5">#REF!</definedName>
    <definedName name="CBANERAPVC" localSheetId="6">#REF!</definedName>
    <definedName name="CBANERAPVC" localSheetId="7">#REF!</definedName>
    <definedName name="CBANERAPVC">#REF!</definedName>
    <definedName name="CBASEBAN" localSheetId="2">#REF!</definedName>
    <definedName name="CBASEBAN" localSheetId="4">#REF!</definedName>
    <definedName name="CBASEBAN" localSheetId="7">#REF!</definedName>
    <definedName name="CBASEBAN">#REF!</definedName>
    <definedName name="CBIDET" localSheetId="2">#REF!</definedName>
    <definedName name="CBIDET" localSheetId="4">#REF!</definedName>
    <definedName name="CBIDET" localSheetId="7">#REF!</definedName>
    <definedName name="CBIDET">#REF!</definedName>
    <definedName name="CBLOCK10" localSheetId="2">[73]Ins!#REF!</definedName>
    <definedName name="CBLOCK10" localSheetId="4">[73]Ins!#REF!</definedName>
    <definedName name="CBLOCK10" localSheetId="7">[73]Ins!#REF!</definedName>
    <definedName name="CBLOCK10">[73]Ins!#REF!</definedName>
    <definedName name="CBLOCK12" localSheetId="2">#REF!</definedName>
    <definedName name="CBLOCK12" localSheetId="3">#REF!</definedName>
    <definedName name="CBLOCK12" localSheetId="4">#REF!</definedName>
    <definedName name="CBLOCK12" localSheetId="5">#REF!</definedName>
    <definedName name="CBLOCK12" localSheetId="6">#REF!</definedName>
    <definedName name="CBLOCK12" localSheetId="7">#REF!</definedName>
    <definedName name="CBLOCK12" localSheetId="0">#REF!</definedName>
    <definedName name="CBLOCK12">#REF!</definedName>
    <definedName name="CBLOCK4">[35]M.O.!$C$21</definedName>
    <definedName name="CBLOCK5" localSheetId="2">#REF!</definedName>
    <definedName name="CBLOCK5" localSheetId="3">#REF!</definedName>
    <definedName name="CBLOCK5" localSheetId="4">#REF!</definedName>
    <definedName name="CBLOCK5" localSheetId="5">#REF!</definedName>
    <definedName name="CBLOCK5" localSheetId="6">#REF!</definedName>
    <definedName name="CBLOCK5" localSheetId="7">#REF!</definedName>
    <definedName name="CBLOCK5" localSheetId="0">#REF!</definedName>
    <definedName name="CBLOCK5">#REF!</definedName>
    <definedName name="CBLOCK52520" localSheetId="2">#REF!</definedName>
    <definedName name="CBLOCK52520" localSheetId="4">#REF!</definedName>
    <definedName name="CBLOCK52520" localSheetId="7">#REF!</definedName>
    <definedName name="CBLOCK52520">#REF!</definedName>
    <definedName name="CBLOCK6">[35]M.O.!$C$23</definedName>
    <definedName name="CBLOCK6818" localSheetId="2">#REF!</definedName>
    <definedName name="CBLOCK6818" localSheetId="3">#REF!</definedName>
    <definedName name="CBLOCK6818" localSheetId="4">#REF!</definedName>
    <definedName name="CBLOCK6818" localSheetId="5">#REF!</definedName>
    <definedName name="CBLOCK6818" localSheetId="6">#REF!</definedName>
    <definedName name="CBLOCK6818" localSheetId="7">#REF!</definedName>
    <definedName name="CBLOCK6818" localSheetId="0">#REF!</definedName>
    <definedName name="CBLOCK6818">#REF!</definedName>
    <definedName name="CBLOCK8">[35]M.O.!$C$25</definedName>
    <definedName name="CBLOCKCRI" localSheetId="2">#REF!</definedName>
    <definedName name="CBLOCKCRI" localSheetId="3">#REF!</definedName>
    <definedName name="CBLOCKCRI" localSheetId="4">#REF!</definedName>
    <definedName name="CBLOCKCRI" localSheetId="5">#REF!</definedName>
    <definedName name="CBLOCKCRI" localSheetId="6">#REF!</definedName>
    <definedName name="CBLOCKCRI" localSheetId="7">#REF!</definedName>
    <definedName name="CBLOCKCRI" localSheetId="0">#REF!</definedName>
    <definedName name="CBLOCKCRI">#REF!</definedName>
    <definedName name="CBLOCKIRR" localSheetId="2">#REF!</definedName>
    <definedName name="CBLOCKIRR" localSheetId="4">#REF!</definedName>
    <definedName name="CBLOCKIRR" localSheetId="7">#REF!</definedName>
    <definedName name="CBLOCKIRR">#REF!</definedName>
    <definedName name="CBLOCKORN" localSheetId="2">#REF!</definedName>
    <definedName name="CBLOCKORN" localSheetId="4">#REF!</definedName>
    <definedName name="CBLOCKORN" localSheetId="7">#REF!</definedName>
    <definedName name="CBLOCKORN">#REF!</definedName>
    <definedName name="CBOMCC114" localSheetId="2">#REF!</definedName>
    <definedName name="CBOMCC114" localSheetId="4">#REF!</definedName>
    <definedName name="CBOMCC114" localSheetId="5">#REF!</definedName>
    <definedName name="CBOMCC114" localSheetId="6">#REF!</definedName>
    <definedName name="CBOMCC114" localSheetId="7">#REF!</definedName>
    <definedName name="CBOMCC114">#REF!</definedName>
    <definedName name="CBOMCC34" localSheetId="2">#REF!</definedName>
    <definedName name="CBOMCC34" localSheetId="4">#REF!</definedName>
    <definedName name="CBOMCC34" localSheetId="5">#REF!</definedName>
    <definedName name="CBOMCC34" localSheetId="6">#REF!</definedName>
    <definedName name="CBOMCC34" localSheetId="7">#REF!</definedName>
    <definedName name="CBOMCC34">#REF!</definedName>
    <definedName name="CBOMSC1" localSheetId="2">#REF!</definedName>
    <definedName name="CBOMSC1" localSheetId="4">#REF!</definedName>
    <definedName name="CBOMSC1" localSheetId="5">#REF!</definedName>
    <definedName name="CBOMSC1" localSheetId="6">#REF!</definedName>
    <definedName name="CBOMSC1" localSheetId="7">#REF!</definedName>
    <definedName name="CBOMSC1">#REF!</definedName>
    <definedName name="CBOMSC112" localSheetId="2">#REF!</definedName>
    <definedName name="CBOMSC112" localSheetId="4">#REF!</definedName>
    <definedName name="CBOMSC112" localSheetId="5">#REF!</definedName>
    <definedName name="CBOMSC112" localSheetId="6">#REF!</definedName>
    <definedName name="CBOMSC112" localSheetId="7">#REF!</definedName>
    <definedName name="CBOMSC112">#REF!</definedName>
    <definedName name="CBOMSC34">[35]M.O.!$C$603</definedName>
    <definedName name="CBOTCOEMP" localSheetId="2">#REF!</definedName>
    <definedName name="CBOTCOEMP" localSheetId="3">#REF!</definedName>
    <definedName name="CBOTCOEMP" localSheetId="4">#REF!</definedName>
    <definedName name="CBOTCOEMP" localSheetId="5">#REF!</definedName>
    <definedName name="CBOTCOEMP" localSheetId="6">#REF!</definedName>
    <definedName name="CBOTCOEMP" localSheetId="7">#REF!</definedName>
    <definedName name="CBOTCOEMP" localSheetId="0">#REF!</definedName>
    <definedName name="CBOTCOEMP">#REF!</definedName>
    <definedName name="CBOTCOSUP" localSheetId="2">#REF!</definedName>
    <definedName name="CBOTCOSUP" localSheetId="4">#REF!</definedName>
    <definedName name="CBOTCOSUP" localSheetId="5">#REF!</definedName>
    <definedName name="CBOTCOSUP" localSheetId="6">#REF!</definedName>
    <definedName name="CBOTCOSUP" localSheetId="7">#REF!</definedName>
    <definedName name="CBOTCOSUP">#REF!</definedName>
    <definedName name="CBOTLUEMP" localSheetId="2">#REF!</definedName>
    <definedName name="CBOTLUEMP" localSheetId="4">#REF!</definedName>
    <definedName name="CBOTLUEMP" localSheetId="5">#REF!</definedName>
    <definedName name="CBOTLUEMP" localSheetId="6">#REF!</definedName>
    <definedName name="CBOTLUEMP" localSheetId="7">#REF!</definedName>
    <definedName name="CBOTLUEMP">#REF!</definedName>
    <definedName name="CBOTLUSUP" localSheetId="2">#REF!</definedName>
    <definedName name="CBOTLUSUP" localSheetId="4">#REF!</definedName>
    <definedName name="CBOTLUSUP" localSheetId="5">#REF!</definedName>
    <definedName name="CBOTLUSUP" localSheetId="6">#REF!</definedName>
    <definedName name="CBOTLUSUP" localSheetId="7">#REF!</definedName>
    <definedName name="CBOTLUSUP">#REF!</definedName>
    <definedName name="CBOTON" localSheetId="2">#REF!</definedName>
    <definedName name="CBOTON" localSheetId="4">#REF!</definedName>
    <definedName name="CBOTON" localSheetId="7">#REF!</definedName>
    <definedName name="CBOTON">#REF!</definedName>
    <definedName name="CBREAKERS">[35]M.O.!$C$489</definedName>
    <definedName name="CC">[39]Personalizar!$G$22:$G$25</definedName>
    <definedName name="CCALENT1850" localSheetId="2">#REF!</definedName>
    <definedName name="CCALENT1850" localSheetId="3">#REF!</definedName>
    <definedName name="CCALENT1850" localSheetId="4">#REF!</definedName>
    <definedName name="CCALENT1850" localSheetId="5">#REF!</definedName>
    <definedName name="CCALENT1850" localSheetId="6">#REF!</definedName>
    <definedName name="CCALENT1850" localSheetId="7">#REF!</definedName>
    <definedName name="CCALENT1850" localSheetId="0">#REF!</definedName>
    <definedName name="CCALENT1850">#REF!</definedName>
    <definedName name="CCALENT612" localSheetId="2">#REF!</definedName>
    <definedName name="CCALENT612" localSheetId="4">#REF!</definedName>
    <definedName name="CCALENT612" localSheetId="5">#REF!</definedName>
    <definedName name="CCALENT612" localSheetId="6">#REF!</definedName>
    <definedName name="CCALENT612" localSheetId="7">#REF!</definedName>
    <definedName name="CCALENT612">#REF!</definedName>
    <definedName name="CCALENTGAS" localSheetId="2">#REF!</definedName>
    <definedName name="CCALENTGAS" localSheetId="4">#REF!</definedName>
    <definedName name="CCALENTGAS" localSheetId="5">#REF!</definedName>
    <definedName name="CCALENTGAS" localSheetId="6">#REF!</definedName>
    <definedName name="CCALENTGAS" localSheetId="7">#REF!</definedName>
    <definedName name="CCALENTGAS">#REF!</definedName>
    <definedName name="CCAMINS2" localSheetId="2">#REF!</definedName>
    <definedName name="CCAMINS2" localSheetId="4">#REF!</definedName>
    <definedName name="CCAMINS2" localSheetId="7">#REF!</definedName>
    <definedName name="CCAMINS2">#REF!</definedName>
    <definedName name="CCAMINS3Y4" localSheetId="2">#REF!</definedName>
    <definedName name="CCAMINS3Y4" localSheetId="4">#REF!</definedName>
    <definedName name="CCAMINS3Y4" localSheetId="7">#REF!</definedName>
    <definedName name="CCAMINS3Y4">#REF!</definedName>
    <definedName name="CCAMINS5Y6" localSheetId="2">#REF!</definedName>
    <definedName name="CCAMINS5Y6" localSheetId="4">#REF!</definedName>
    <definedName name="CCAMINS5Y6" localSheetId="7">#REF!</definedName>
    <definedName name="CCAMINS5Y6">#REF!</definedName>
    <definedName name="CCOLAGUACOB1" localSheetId="2">#REF!</definedName>
    <definedName name="CCOLAGUACOB1" localSheetId="4">#REF!</definedName>
    <definedName name="CCOLAGUACOB1" localSheetId="5">#REF!</definedName>
    <definedName name="CCOLAGUACOB1" localSheetId="6">#REF!</definedName>
    <definedName name="CCOLAGUACOB1" localSheetId="7">#REF!</definedName>
    <definedName name="CCOLAGUACOB1">#REF!</definedName>
    <definedName name="CCOLAGUACOB12" localSheetId="2">#REF!</definedName>
    <definedName name="CCOLAGUACOB12" localSheetId="4">#REF!</definedName>
    <definedName name="CCOLAGUACOB12" localSheetId="5">#REF!</definedName>
    <definedName name="CCOLAGUACOB12" localSheetId="6">#REF!</definedName>
    <definedName name="CCOLAGUACOB12" localSheetId="7">#REF!</definedName>
    <definedName name="CCOLAGUACOB12">#REF!</definedName>
    <definedName name="CCOLAGUACOB34" localSheetId="2">#REF!</definedName>
    <definedName name="CCOLAGUACOB34" localSheetId="4">#REF!</definedName>
    <definedName name="CCOLAGUACOB34" localSheetId="5">#REF!</definedName>
    <definedName name="CCOLAGUACOB34" localSheetId="6">#REF!</definedName>
    <definedName name="CCOLAGUACOB34" localSheetId="7">#REF!</definedName>
    <definedName name="CCOLAGUACOB34">#REF!</definedName>
    <definedName name="CCOLAGUAHG1114" localSheetId="2">#REF!</definedName>
    <definedName name="CCOLAGUAHG1114" localSheetId="4">#REF!</definedName>
    <definedName name="CCOLAGUAHG1114" localSheetId="5">#REF!</definedName>
    <definedName name="CCOLAGUAHG1114" localSheetId="6">#REF!</definedName>
    <definedName name="CCOLAGUAHG1114" localSheetId="7">#REF!</definedName>
    <definedName name="CCOLAGUAHG1114">#REF!</definedName>
    <definedName name="CCOLAGUAHG112" localSheetId="2">#REF!</definedName>
    <definedName name="CCOLAGUAHG112" localSheetId="4">#REF!</definedName>
    <definedName name="CCOLAGUAHG112" localSheetId="5">#REF!</definedName>
    <definedName name="CCOLAGUAHG112" localSheetId="6">#REF!</definedName>
    <definedName name="CCOLAGUAHG112" localSheetId="7">#REF!</definedName>
    <definedName name="CCOLAGUAHG112">#REF!</definedName>
    <definedName name="CCOLAGUAHG1234" localSheetId="2">#REF!</definedName>
    <definedName name="CCOLAGUAHG1234" localSheetId="4">#REF!</definedName>
    <definedName name="CCOLAGUAHG1234" localSheetId="5">#REF!</definedName>
    <definedName name="CCOLAGUAHG1234" localSheetId="6">#REF!</definedName>
    <definedName name="CCOLAGUAHG1234" localSheetId="7">#REF!</definedName>
    <definedName name="CCOLAGUAHG1234">#REF!</definedName>
    <definedName name="CCOLAGUAHG2" localSheetId="2">#REF!</definedName>
    <definedName name="CCOLAGUAHG2" localSheetId="4">#REF!</definedName>
    <definedName name="CCOLAGUAHG2" localSheetId="5">#REF!</definedName>
    <definedName name="CCOLAGUAHG2" localSheetId="6">#REF!</definedName>
    <definedName name="CCOLAGUAHG2" localSheetId="7">#REF!</definedName>
    <definedName name="CCOLAGUAHG2">#REF!</definedName>
    <definedName name="CCOLAGUAHG3" localSheetId="2">#REF!</definedName>
    <definedName name="CCOLAGUAHG3" localSheetId="4">#REF!</definedName>
    <definedName name="CCOLAGUAHG3" localSheetId="5">#REF!</definedName>
    <definedName name="CCOLAGUAHG3" localSheetId="6">#REF!</definedName>
    <definedName name="CCOLAGUAHG3" localSheetId="7">#REF!</definedName>
    <definedName name="CCOLAGUAHG3">#REF!</definedName>
    <definedName name="CCOLAGUAHG4" localSheetId="2">#REF!</definedName>
    <definedName name="CCOLAGUAHG4" localSheetId="4">#REF!</definedName>
    <definedName name="CCOLAGUAHG4" localSheetId="5">#REF!</definedName>
    <definedName name="CCOLAGUAHG4" localSheetId="6">#REF!</definedName>
    <definedName name="CCOLAGUAHG4" localSheetId="7">#REF!</definedName>
    <definedName name="CCOLAGUAHG4">#REF!</definedName>
    <definedName name="CCOLAGUAHG5" localSheetId="2">#REF!</definedName>
    <definedName name="CCOLAGUAHG5" localSheetId="4">#REF!</definedName>
    <definedName name="CCOLAGUAHG5" localSheetId="5">#REF!</definedName>
    <definedName name="CCOLAGUAHG5" localSheetId="6">#REF!</definedName>
    <definedName name="CCOLAGUAHG5" localSheetId="7">#REF!</definedName>
    <definedName name="CCOLAGUAHG5">#REF!</definedName>
    <definedName name="CCONSEP1C4" localSheetId="2">#REF!</definedName>
    <definedName name="CCONSEP1C4" localSheetId="4">#REF!</definedName>
    <definedName name="CCONSEP1C4" localSheetId="5">#REF!</definedName>
    <definedName name="CCONSEP1C4" localSheetId="6">#REF!</definedName>
    <definedName name="CCONSEP1C4" localSheetId="7">#REF!</definedName>
    <definedName name="CCONSEP1C4">#REF!</definedName>
    <definedName name="CCONSEP1C5" localSheetId="2">#REF!</definedName>
    <definedName name="CCONSEP1C5" localSheetId="4">#REF!</definedName>
    <definedName name="CCONSEP1C5" localSheetId="5">#REF!</definedName>
    <definedName name="CCONSEP1C5" localSheetId="6">#REF!</definedName>
    <definedName name="CCONSEP1C5" localSheetId="7">#REF!</definedName>
    <definedName name="CCONSEP1C5">#REF!</definedName>
    <definedName name="CCONSEP1C6" localSheetId="2">#REF!</definedName>
    <definedName name="CCONSEP1C6" localSheetId="4">#REF!</definedName>
    <definedName name="CCONSEP1C6" localSheetId="5">#REF!</definedName>
    <definedName name="CCONSEP1C6" localSheetId="6">#REF!</definedName>
    <definedName name="CCONSEP1C6" localSheetId="7">#REF!</definedName>
    <definedName name="CCONSEP1C6">#REF!</definedName>
    <definedName name="CCONSEP1C8" localSheetId="2">#REF!</definedName>
    <definedName name="CCONSEP1C8" localSheetId="4">#REF!</definedName>
    <definedName name="CCONSEP1C8" localSheetId="5">#REF!</definedName>
    <definedName name="CCONSEP1C8" localSheetId="6">#REF!</definedName>
    <definedName name="CCONSEP1C8" localSheetId="7">#REF!</definedName>
    <definedName name="CCONSEP1C8">#REF!</definedName>
    <definedName name="CCONSEP2C4" localSheetId="2">#REF!</definedName>
    <definedName name="CCONSEP2C4" localSheetId="4">#REF!</definedName>
    <definedName name="CCONSEP2C4" localSheetId="5">#REF!</definedName>
    <definedName name="CCONSEP2C4" localSheetId="6">#REF!</definedName>
    <definedName name="CCONSEP2C4" localSheetId="7">#REF!</definedName>
    <definedName name="CCONSEP2C4">#REF!</definedName>
    <definedName name="CCONSEP2C5" localSheetId="2">#REF!</definedName>
    <definedName name="CCONSEP2C5" localSheetId="4">#REF!</definedName>
    <definedName name="CCONSEP2C5" localSheetId="5">#REF!</definedName>
    <definedName name="CCONSEP2C5" localSheetId="6">#REF!</definedName>
    <definedName name="CCONSEP2C5" localSheetId="7">#REF!</definedName>
    <definedName name="CCONSEP2C5">#REF!</definedName>
    <definedName name="CCONSEP2C6" localSheetId="2">#REF!</definedName>
    <definedName name="CCONSEP2C6" localSheetId="4">#REF!</definedName>
    <definedName name="CCONSEP2C6" localSheetId="5">#REF!</definedName>
    <definedName name="CCONSEP2C6" localSheetId="6">#REF!</definedName>
    <definedName name="CCONSEP2C6" localSheetId="7">#REF!</definedName>
    <definedName name="CCONSEP2C6">#REF!</definedName>
    <definedName name="CCONSEP2C8" localSheetId="2">#REF!</definedName>
    <definedName name="CCONSEP2C8" localSheetId="4">#REF!</definedName>
    <definedName name="CCONSEP2C8" localSheetId="5">#REF!</definedName>
    <definedName name="CCONSEP2C8" localSheetId="6">#REF!</definedName>
    <definedName name="CCONSEP2C8" localSheetId="7">#REF!</definedName>
    <definedName name="CCONSEP2C8">#REF!</definedName>
    <definedName name="CCT" localSheetId="2">[39]Factura!#REF!</definedName>
    <definedName name="CCT" localSheetId="4">[39]Factura!#REF!</definedName>
    <definedName name="CCT" localSheetId="7">[39]Factura!#REF!</definedName>
    <definedName name="CCT">[39]Factura!#REF!</definedName>
    <definedName name="CDES2">[35]M.O.!$C$646</definedName>
    <definedName name="CDES3">[35]M.O.!$C$647</definedName>
    <definedName name="CDESINOPAR" localSheetId="2">#REF!</definedName>
    <definedName name="CDESINOPAR" localSheetId="3">#REF!</definedName>
    <definedName name="CDESINOPAR" localSheetId="4">#REF!</definedName>
    <definedName name="CDESINOPAR" localSheetId="5">#REF!</definedName>
    <definedName name="CDESINOPAR" localSheetId="6">#REF!</definedName>
    <definedName name="CDESINOPAR" localSheetId="7">#REF!</definedName>
    <definedName name="CDESINOPAR" localSheetId="0">#REF!</definedName>
    <definedName name="CDESINOPAR">#REF!</definedName>
    <definedName name="CDESPISPARR2">[35]M.O.!$C$649</definedName>
    <definedName name="CDESPISPARR3" localSheetId="2">#REF!</definedName>
    <definedName name="CDESPISPARR3" localSheetId="3">#REF!</definedName>
    <definedName name="CDESPISPARR3" localSheetId="4">#REF!</definedName>
    <definedName name="CDESPISPARR3" localSheetId="5">#REF!</definedName>
    <definedName name="CDESPISPARR3" localSheetId="6">#REF!</definedName>
    <definedName name="CDESPISPARR3" localSheetId="7">#REF!</definedName>
    <definedName name="CDESPISPARR3" localSheetId="0">#REF!</definedName>
    <definedName name="CDESPISPARR3">#REF!</definedName>
    <definedName name="CDESPLU2" localSheetId="2">#REF!</definedName>
    <definedName name="CDESPLU2" localSheetId="4">#REF!</definedName>
    <definedName name="CDESPLU2" localSheetId="5">#REF!</definedName>
    <definedName name="CDESPLU2" localSheetId="6">#REF!</definedName>
    <definedName name="CDESPLU2" localSheetId="7">#REF!</definedName>
    <definedName name="CDESPLU2">#REF!</definedName>
    <definedName name="CDESPLU3">[35]M.O.!$C$630</definedName>
    <definedName name="CDESPLU4">[35]M.O.!$C$631</definedName>
    <definedName name="CDESPLU5" localSheetId="2">#REF!</definedName>
    <definedName name="CDESPLU5" localSheetId="3">#REF!</definedName>
    <definedName name="CDESPLU5" localSheetId="4">#REF!</definedName>
    <definedName name="CDESPLU5" localSheetId="5">#REF!</definedName>
    <definedName name="CDESPLU5" localSheetId="6">#REF!</definedName>
    <definedName name="CDESPLU5" localSheetId="7">#REF!</definedName>
    <definedName name="CDESPLU5" localSheetId="0">#REF!</definedName>
    <definedName name="CDESPLU5">#REF!</definedName>
    <definedName name="CDUCHA">[35]M.O.!$C$803</definedName>
    <definedName name="CEDRO" localSheetId="2">#REF!</definedName>
    <definedName name="CEDRO" localSheetId="3">#REF!</definedName>
    <definedName name="CEDRO" localSheetId="4">#REF!</definedName>
    <definedName name="CEDRO" localSheetId="5">#REF!</definedName>
    <definedName name="CEDRO" localSheetId="6">#REF!</definedName>
    <definedName name="CEDRO" localSheetId="7">#REF!</definedName>
    <definedName name="CEDRO" localSheetId="0">#REF!</definedName>
    <definedName name="CEDRO">#REF!</definedName>
    <definedName name="celltips_area" localSheetId="2">#REF!</definedName>
    <definedName name="celltips_area" localSheetId="4">#REF!</definedName>
    <definedName name="celltips_area" localSheetId="7">#REF!</definedName>
    <definedName name="celltips_area">#REF!</definedName>
    <definedName name="cem">[13]Precio!$F$9</definedName>
    <definedName name="Cem.Bco.Cisne.90Lb" localSheetId="2">#REF!</definedName>
    <definedName name="Cem.Bco.Cisne.90Lb" localSheetId="3">#REF!</definedName>
    <definedName name="Cem.Bco.Cisne.90Lb" localSheetId="4">#REF!</definedName>
    <definedName name="Cem.Bco.Cisne.90Lb" localSheetId="5">#REF!</definedName>
    <definedName name="Cem.Bco.Cisne.90Lb" localSheetId="6">#REF!</definedName>
    <definedName name="Cem.Bco.Cisne.90Lb" localSheetId="7">#REF!</definedName>
    <definedName name="Cem.Bco.Cisne.90Lb">#REF!</definedName>
    <definedName name="Cem.Bco.Rigas.88lb">[62]Insumos!$E$25</definedName>
    <definedName name="Cem.Gris.Portland" localSheetId="2">#REF!</definedName>
    <definedName name="Cem.Gris.Portland" localSheetId="3">#REF!</definedName>
    <definedName name="Cem.Gris.Portland" localSheetId="4">#REF!</definedName>
    <definedName name="Cem.Gris.Portland" localSheetId="5">#REF!</definedName>
    <definedName name="Cem.Gris.Portland" localSheetId="6">#REF!</definedName>
    <definedName name="Cem.Gris.Portland" localSheetId="7">#REF!</definedName>
    <definedName name="Cem.Gris.Portland">#REF!</definedName>
    <definedName name="CEMBCO">[31]Mat!$D$54</definedName>
    <definedName name="CEMCPVC14" localSheetId="2">#REF!</definedName>
    <definedName name="CEMCPVC14" localSheetId="3">#REF!</definedName>
    <definedName name="CEMCPVC14" localSheetId="4">#REF!</definedName>
    <definedName name="CEMCPVC14" localSheetId="5">#REF!</definedName>
    <definedName name="CEMCPVC14" localSheetId="6">#REF!</definedName>
    <definedName name="CEMCPVC14" localSheetId="7">#REF!</definedName>
    <definedName name="CEMCPVC14" localSheetId="0">#REF!</definedName>
    <definedName name="CEMCPVC14">#REF!</definedName>
    <definedName name="CEMCPVCPINTA" localSheetId="2">#REF!</definedName>
    <definedName name="CEMCPVCPINTA" localSheetId="4">#REF!</definedName>
    <definedName name="CEMCPVCPINTA" localSheetId="7">#REF!</definedName>
    <definedName name="CEMCPVCPINTA">#REF!</definedName>
    <definedName name="CEMEB">[44]Materiales!$E$17</definedName>
    <definedName name="CEMEG">[35]Materiales!$E$15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 localSheetId="0">#REF!</definedName>
    <definedName name="Cemento">#REF!</definedName>
    <definedName name="Cemento.Granel" localSheetId="2">[62]Insumos!#REF!</definedName>
    <definedName name="Cemento.Granel" localSheetId="3">[62]Insumos!#REF!</definedName>
    <definedName name="Cemento.Granel" localSheetId="4">[62]Insumos!#REF!</definedName>
    <definedName name="Cemento.Granel" localSheetId="5">[62]Insumos!#REF!</definedName>
    <definedName name="Cemento.Granel" localSheetId="6">[62]Insumos!#REF!</definedName>
    <definedName name="Cemento.Granel" localSheetId="7">[62]Insumos!#REF!</definedName>
    <definedName name="Cemento.Granel" localSheetId="0">[62]Insumos!#REF!</definedName>
    <definedName name="Cemento.Granel">[62]Insumos!#REF!</definedName>
    <definedName name="cemento.pañete">'[99]Insumos materiales'!$J$20</definedName>
    <definedName name="Cemento_1">#N/A</definedName>
    <definedName name="Cemento_2">#N/A</definedName>
    <definedName name="Cemento_3">#N/A</definedName>
    <definedName name="Cemento_Blanco">[50]Insumos!$B$32:$D$32</definedName>
    <definedName name="Cemento_Gris">[61]Materiales!$B$3</definedName>
    <definedName name="CEMENTO_GRIS_FDA">'[63]MATERIALES LISTADO'!$D$17</definedName>
    <definedName name="cementoblanco">[53]MATERIALES!#REF!</definedName>
    <definedName name="CEMENTOG" localSheetId="2">#REF!</definedName>
    <definedName name="CEMENTOG" localSheetId="3">#REF!</definedName>
    <definedName name="CEMENTOG" localSheetId="4">#REF!</definedName>
    <definedName name="CEMENTOG" localSheetId="5">#REF!</definedName>
    <definedName name="CEMENTOG" localSheetId="6">#REF!</definedName>
    <definedName name="CEMENTOG" localSheetId="7">#REF!</definedName>
    <definedName name="CEMENTOG" localSheetId="0">#REF!</definedName>
    <definedName name="CEMENTOG">#REF!</definedName>
    <definedName name="cementogris">[53]MATERIALES!$G$17</definedName>
    <definedName name="CEMENTOP" localSheetId="2">#REF!</definedName>
    <definedName name="CEMENTOP" localSheetId="3">#REF!</definedName>
    <definedName name="CEMENTOP" localSheetId="4">#REF!</definedName>
    <definedName name="CEMENTOP" localSheetId="5">#REF!</definedName>
    <definedName name="CEMENTOP" localSheetId="6">#REF!</definedName>
    <definedName name="CEMENTOP" localSheetId="7">#REF!</definedName>
    <definedName name="CEMENTOP" localSheetId="0">#REF!</definedName>
    <definedName name="CEMENTOP">#REF!</definedName>
    <definedName name="CEMENTOPVC">[44]Materiales!$E$24</definedName>
    <definedName name="CEMENTOPVCCANOPINTA" localSheetId="2">#REF!</definedName>
    <definedName name="CEMENTOPVCCANOPINTA" localSheetId="3">#REF!</definedName>
    <definedName name="CEMENTOPVCCANOPINTA" localSheetId="4">#REF!</definedName>
    <definedName name="CEMENTOPVCCANOPINTA" localSheetId="5">#REF!</definedName>
    <definedName name="CEMENTOPVCCANOPINTA" localSheetId="6">#REF!</definedName>
    <definedName name="CEMENTOPVCCANOPINTA" localSheetId="7">#REF!</definedName>
    <definedName name="CEMENTOPVCCANOPINTA" localSheetId="0">#REF!</definedName>
    <definedName name="CEMENTOPVCCANOPINTA">#REF!</definedName>
    <definedName name="CEMENTOS" localSheetId="2">#REF!</definedName>
    <definedName name="CEMENTOS" localSheetId="4">#REF!</definedName>
    <definedName name="CEMENTOS" localSheetId="5">#REF!</definedName>
    <definedName name="CEMENTOS" localSheetId="6">#REF!</definedName>
    <definedName name="CEMENTOS" localSheetId="7">#REF!</definedName>
    <definedName name="CEMENTOS">#REF!</definedName>
    <definedName name="CEMPALMEAGUA1" localSheetId="2">#REF!</definedName>
    <definedName name="CEMPALMEAGUA1" localSheetId="4">#REF!</definedName>
    <definedName name="CEMPALMEAGUA1" localSheetId="7">#REF!</definedName>
    <definedName name="CEMPALMEAGUA1">#REF!</definedName>
    <definedName name="CEMPALMEAGUA114112" localSheetId="2">#REF!</definedName>
    <definedName name="CEMPALMEAGUA114112" localSheetId="4">#REF!</definedName>
    <definedName name="CEMPALMEAGUA114112" localSheetId="5">#REF!</definedName>
    <definedName name="CEMPALMEAGUA114112" localSheetId="6">#REF!</definedName>
    <definedName name="CEMPALMEAGUA114112" localSheetId="7">#REF!</definedName>
    <definedName name="CEMPALMEAGUA114112">#REF!</definedName>
    <definedName name="CEMPALMEAGUA1234" localSheetId="2">#REF!</definedName>
    <definedName name="CEMPALMEAGUA1234" localSheetId="4">#REF!</definedName>
    <definedName name="CEMPALMEAGUA1234" localSheetId="7">#REF!</definedName>
    <definedName name="CEMPALMEAGUA1234">#REF!</definedName>
    <definedName name="CEMPALMEAGUA2" localSheetId="2">#REF!</definedName>
    <definedName name="CEMPALMEAGUA2" localSheetId="4">#REF!</definedName>
    <definedName name="CEMPALMEAGUA2" localSheetId="7">#REF!</definedName>
    <definedName name="CEMPALMEAGUA2">#REF!</definedName>
    <definedName name="CEMPALMEAGUA212" localSheetId="2">#REF!</definedName>
    <definedName name="CEMPALMEAGUA212" localSheetId="4">#REF!</definedName>
    <definedName name="CEMPALMEAGUA212" localSheetId="5">#REF!</definedName>
    <definedName name="CEMPALMEAGUA212" localSheetId="6">#REF!</definedName>
    <definedName name="CEMPALMEAGUA212" localSheetId="7">#REF!</definedName>
    <definedName name="CEMPALMEAGUA212">#REF!</definedName>
    <definedName name="cenefa.decorativas" localSheetId="2">#REF!</definedName>
    <definedName name="cenefa.decorativas" localSheetId="4">#REF!</definedName>
    <definedName name="cenefa.decorativas" localSheetId="7">#REF!</definedName>
    <definedName name="cenefa.decorativas">#REF!</definedName>
    <definedName name="Cer" localSheetId="2">#REF!</definedName>
    <definedName name="Cer" localSheetId="4">#REF!</definedName>
    <definedName name="Cer" localSheetId="7">#REF!</definedName>
    <definedName name="Cer">#REF!</definedName>
    <definedName name="cer20x203">'[64]anal term'!$G$958</definedName>
    <definedName name="cera" localSheetId="2">#REF!</definedName>
    <definedName name="cera" localSheetId="3">#REF!</definedName>
    <definedName name="cera" localSheetId="4">#REF!</definedName>
    <definedName name="cera" localSheetId="5">#REF!</definedName>
    <definedName name="cera" localSheetId="6">#REF!</definedName>
    <definedName name="cera" localSheetId="7">#REF!</definedName>
    <definedName name="cera" localSheetId="0">#REF!</definedName>
    <definedName name="cera">#REF!</definedName>
    <definedName name="cerab" localSheetId="2">#REF!</definedName>
    <definedName name="cerab" localSheetId="4">#REF!</definedName>
    <definedName name="cerab" localSheetId="7">#REF!</definedName>
    <definedName name="cerab">#REF!</definedName>
    <definedName name="Cerac" localSheetId="2">#REF!</definedName>
    <definedName name="Cerac" localSheetId="4">#REF!</definedName>
    <definedName name="Cerac" localSheetId="7">#REF!</definedName>
    <definedName name="Cerac">#REF!</definedName>
    <definedName name="Ceram.Boston.45x45" localSheetId="2">#REF!</definedName>
    <definedName name="Ceram.Boston.45x45" localSheetId="4">#REF!</definedName>
    <definedName name="Ceram.Boston.45x45" localSheetId="7">#REF!</definedName>
    <definedName name="Ceram.Boston.45x45">#REF!</definedName>
    <definedName name="Ceram.criolla.pared15x15">[62]Insumos!$E$66</definedName>
    <definedName name="Ceram.Etrusco.30x30">[62]Insumos!$E$63</definedName>
    <definedName name="Ceram.Gres.piso">[75]Insumos!$E$78</definedName>
    <definedName name="ceram.imp.pared" localSheetId="2">#REF!</definedName>
    <definedName name="ceram.imp.pared" localSheetId="3">#REF!</definedName>
    <definedName name="ceram.imp.pared" localSheetId="4">#REF!</definedName>
    <definedName name="ceram.imp.pared" localSheetId="5">#REF!</definedName>
    <definedName name="ceram.imp.pared" localSheetId="6">#REF!</definedName>
    <definedName name="ceram.imp.pared" localSheetId="7">#REF!</definedName>
    <definedName name="ceram.imp.pared">#REF!</definedName>
    <definedName name="Ceram.Imperial.45x45">[62]Insumos!$E$60</definedName>
    <definedName name="Ceram.Import." localSheetId="2">#REF!</definedName>
    <definedName name="Ceram.Import." localSheetId="3">#REF!</definedName>
    <definedName name="Ceram.Import." localSheetId="4">#REF!</definedName>
    <definedName name="Ceram.Import." localSheetId="5">#REF!</definedName>
    <definedName name="Ceram.Import." localSheetId="6">#REF!</definedName>
    <definedName name="Ceram.Import." localSheetId="7">#REF!</definedName>
    <definedName name="Ceram.Import.">#REF!</definedName>
    <definedName name="Ceram.Ines.Gris30x30">[62]Insumos!$E$61</definedName>
    <definedName name="Ceram.Nevada.33x33">[62]Insumos!$E$64</definedName>
    <definedName name="Ceram.Ultra.Blanco.33x33">[62]Insumos!$E$62</definedName>
    <definedName name="ceramcr33">[53]MATERIALES!#REF!</definedName>
    <definedName name="ceramcriolla">[53]MATERIALES!#REF!</definedName>
    <definedName name="ceramica" localSheetId="2">#REF!</definedName>
    <definedName name="ceramica" localSheetId="3">#REF!</definedName>
    <definedName name="ceramica" localSheetId="4">#REF!</definedName>
    <definedName name="ceramica" localSheetId="5">#REF!</definedName>
    <definedName name="ceramica" localSheetId="6">#REF!</definedName>
    <definedName name="ceramica" localSheetId="7">#REF!</definedName>
    <definedName name="ceramica" localSheetId="0">#REF!</definedName>
    <definedName name="ceramica">#REF!</definedName>
    <definedName name="Ceramica.Criolla.40.40">'[80]Insumos materiales'!$J$48</definedName>
    <definedName name="Cerámica.para.Piso">[75]Insumos!$E$79</definedName>
    <definedName name="Cerámica_30x30_Pared">[50]Insumos!$B$35:$D$35</definedName>
    <definedName name="Cerámica_Italiana_Pared">[50]Insumos!$B$34:$D$34</definedName>
    <definedName name="ceramicaitalia">[53]MATERIALES!#REF!</definedName>
    <definedName name="ceramicaitaliapared">[53]MATERIALES!#REF!</definedName>
    <definedName name="ceramicaitalipared">[53]MATERIALES!#REF!</definedName>
    <definedName name="ceramicapared">'[96]Analisis Unit. '!$F$48</definedName>
    <definedName name="CERAMICAPAREDP" localSheetId="2">#REF!</definedName>
    <definedName name="CERAMICAPAREDP" localSheetId="3">#REF!</definedName>
    <definedName name="CERAMICAPAREDP" localSheetId="4">#REF!</definedName>
    <definedName name="CERAMICAPAREDP" localSheetId="5">#REF!</definedName>
    <definedName name="CERAMICAPAREDP" localSheetId="6">#REF!</definedName>
    <definedName name="CERAMICAPAREDP" localSheetId="7">#REF!</definedName>
    <definedName name="CERAMICAPAREDP" localSheetId="0">#REF!</definedName>
    <definedName name="CERAMICAPAREDP">#REF!</definedName>
    <definedName name="CERAMICAPAREDS" localSheetId="2">#REF!</definedName>
    <definedName name="CERAMICAPAREDS" localSheetId="3">#REF!</definedName>
    <definedName name="CERAMICAPAREDS" localSheetId="4">#REF!</definedName>
    <definedName name="CERAMICAPAREDS" localSheetId="5">#REF!</definedName>
    <definedName name="CERAMICAPAREDS" localSheetId="6">#REF!</definedName>
    <definedName name="CERAMICAPAREDS" localSheetId="7">#REF!</definedName>
    <definedName name="CERAMICAPAREDS" localSheetId="0">#REF!</definedName>
    <definedName name="CERAMICAPAREDS">#REF!</definedName>
    <definedName name="CERAMICAPISOP" localSheetId="2">#REF!</definedName>
    <definedName name="CERAMICAPISOP" localSheetId="3">#REF!</definedName>
    <definedName name="CERAMICAPISOP" localSheetId="4">#REF!</definedName>
    <definedName name="CERAMICAPISOP" localSheetId="5">#REF!</definedName>
    <definedName name="CERAMICAPISOP" localSheetId="6">#REF!</definedName>
    <definedName name="CERAMICAPISOP" localSheetId="7">#REF!</definedName>
    <definedName name="CERAMICAPISOP" localSheetId="0">#REF!</definedName>
    <definedName name="CERAMICAPISOP">#REF!</definedName>
    <definedName name="CERAMICAPISOS" localSheetId="2">#REF!</definedName>
    <definedName name="CERAMICAPISOS" localSheetId="3">#REF!</definedName>
    <definedName name="CERAMICAPISOS" localSheetId="4">#REF!</definedName>
    <definedName name="CERAMICAPISOS" localSheetId="5">#REF!</definedName>
    <definedName name="CERAMICAPISOS" localSheetId="6">#REF!</definedName>
    <definedName name="CERAMICAPISOS" localSheetId="7">#REF!</definedName>
    <definedName name="CERAMICAPISOS" localSheetId="0">#REF!</definedName>
    <definedName name="CERAMICAPISOS">#REF!</definedName>
    <definedName name="ceramicapp" localSheetId="2">#REF!</definedName>
    <definedName name="ceramicapp" localSheetId="3">#REF!</definedName>
    <definedName name="ceramicapp" localSheetId="4">#REF!</definedName>
    <definedName name="ceramicapp" localSheetId="5">#REF!</definedName>
    <definedName name="ceramicapp" localSheetId="6">#REF!</definedName>
    <definedName name="ceramicapp" localSheetId="7">#REF!</definedName>
    <definedName name="ceramicapp" localSheetId="0">#REF!</definedName>
    <definedName name="ceramicapp">#REF!</definedName>
    <definedName name="CERAMICAS" localSheetId="2">#REF!</definedName>
    <definedName name="CERAMICAS" localSheetId="4">#REF!</definedName>
    <definedName name="CERAMICAS" localSheetId="7">#REF!</definedName>
    <definedName name="CERAMICAS">#REF!</definedName>
    <definedName name="Cerapisos" localSheetId="2">#REF!</definedName>
    <definedName name="Cerapisos" localSheetId="4">#REF!</definedName>
    <definedName name="Cerapisos" localSheetId="7">#REF!</definedName>
    <definedName name="Cerapisos">#REF!</definedName>
    <definedName name="CERBB">[35]Materiales!$E$28</definedName>
    <definedName name="CERCRI15A20" localSheetId="3">[5]Mat!$D$55</definedName>
    <definedName name="CERCRI15A20" localSheetId="4">[5]Mat!$D$55</definedName>
    <definedName name="CERCRI15A20" localSheetId="5">[5]Mat!$D$55</definedName>
    <definedName name="CERCRI15A20" localSheetId="6">[5]Mat!$D$55</definedName>
    <definedName name="CERCRI15A20" localSheetId="7">[5]Mat!$D$55</definedName>
    <definedName name="CERCRI15A20" localSheetId="0">[5]Mat!$D$55</definedName>
    <definedName name="CERCRI15A20">[6]Mat!$D$55</definedName>
    <definedName name="cerm15x15pared" localSheetId="2">#REF!</definedName>
    <definedName name="cerm15x15pared" localSheetId="3">#REF!</definedName>
    <definedName name="cerm15x15pared" localSheetId="4">#REF!</definedName>
    <definedName name="cerm15x15pared" localSheetId="5">#REF!</definedName>
    <definedName name="cerm15x15pared" localSheetId="6">#REF!</definedName>
    <definedName name="cerm15x15pared" localSheetId="7">#REF!</definedName>
    <definedName name="cerm15x15pared">#REF!</definedName>
    <definedName name="Cerp" localSheetId="2">#REF!</definedName>
    <definedName name="Cerp" localSheetId="4">#REF!</definedName>
    <definedName name="Cerp" localSheetId="7">#REF!</definedName>
    <definedName name="Cerp">#REF!</definedName>
    <definedName name="CERPARED">[100]Analisis!$F$11</definedName>
    <definedName name="CERRAJERIA" localSheetId="2">#REF!</definedName>
    <definedName name="CERRAJERIA" localSheetId="3">#REF!</definedName>
    <definedName name="CERRAJERIA" localSheetId="4">#REF!</definedName>
    <definedName name="CERRAJERIA" localSheetId="5">#REF!</definedName>
    <definedName name="CERRAJERIA" localSheetId="6">#REF!</definedName>
    <definedName name="CERRAJERIA" localSheetId="7">#REF!</definedName>
    <definedName name="CERRAJERIA" localSheetId="0">#REF!</definedName>
    <definedName name="CERRAJERIA">#REF!</definedName>
    <definedName name="CESCHCH" localSheetId="2">#REF!</definedName>
    <definedName name="CESCHCH" localSheetId="4">#REF!</definedName>
    <definedName name="CESCHCH" localSheetId="7">#REF!</definedName>
    <definedName name="CESCHCH">#REF!</definedName>
    <definedName name="CFREGADERO1CAMARA">[35]M.O.!$C$809</definedName>
    <definedName name="CFREGADERO2CAMARAS">[35]M.O.!$C$810</definedName>
    <definedName name="CFREGCORR" localSheetId="2">#REF!</definedName>
    <definedName name="CFREGCORR" localSheetId="3">#REF!</definedName>
    <definedName name="CFREGCORR" localSheetId="4">#REF!</definedName>
    <definedName name="CFREGCORR" localSheetId="5">#REF!</definedName>
    <definedName name="CFREGCORR" localSheetId="6">#REF!</definedName>
    <definedName name="CFREGCORR" localSheetId="7">#REF!</definedName>
    <definedName name="CFREGCORR" localSheetId="0">#REF!</definedName>
    <definedName name="CFREGCORR">#REF!</definedName>
    <definedName name="CFREGESP1CA" localSheetId="2">#REF!</definedName>
    <definedName name="CFREGESP1CA" localSheetId="4">#REF!</definedName>
    <definedName name="CFREGESP1CA" localSheetId="5">#REF!</definedName>
    <definedName name="CFREGESP1CA" localSheetId="6">#REF!</definedName>
    <definedName name="CFREGESP1CA" localSheetId="7">#REF!</definedName>
    <definedName name="CFREGESP1CA">#REF!</definedName>
    <definedName name="CFREGESP2CA" localSheetId="2">#REF!</definedName>
    <definedName name="CFREGESP2CA" localSheetId="4">#REF!</definedName>
    <definedName name="CFREGESP2CA" localSheetId="5">#REF!</definedName>
    <definedName name="CFREGESP2CA" localSheetId="6">#REF!</definedName>
    <definedName name="CFREGESP2CA" localSheetId="7">#REF!</definedName>
    <definedName name="CFREGESP2CA">#REF!</definedName>
    <definedName name="cfrontal">'[58]Resumen Precio Equipos'!$I$16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7">#REF!</definedName>
    <definedName name="CG" localSheetId="0">#REF!</definedName>
    <definedName name="CG">#REF!</definedName>
    <definedName name="chapa">[74]Analisis!$E$683</definedName>
    <definedName name="CHAPAPOTE10CMM2">[44]Analisis!$F$1448</definedName>
    <definedName name="CHAPAPOTE10CMM3">[43]Analisis!$F$1741</definedName>
    <definedName name="CHAZO">[82]INSU!$B$104</definedName>
    <definedName name="CHAZO25" localSheetId="2">#REF!</definedName>
    <definedName name="CHAZO25" localSheetId="3">#REF!</definedName>
    <definedName name="CHAZO25" localSheetId="4">#REF!</definedName>
    <definedName name="CHAZO25" localSheetId="5">#REF!</definedName>
    <definedName name="CHAZO25" localSheetId="6">#REF!</definedName>
    <definedName name="CHAZO25" localSheetId="7">#REF!</definedName>
    <definedName name="CHAZO25" localSheetId="0">#REF!</definedName>
    <definedName name="CHAZO25">#REF!</definedName>
    <definedName name="CHAZO30" localSheetId="2">#REF!</definedName>
    <definedName name="CHAZO30" localSheetId="4">#REF!</definedName>
    <definedName name="CHAZO30" localSheetId="7">#REF!</definedName>
    <definedName name="CHAZO30">#REF!</definedName>
    <definedName name="CHAZO40" localSheetId="2">#REF!</definedName>
    <definedName name="CHAZO40" localSheetId="4">#REF!</definedName>
    <definedName name="CHAZO40" localSheetId="7">#REF!</definedName>
    <definedName name="CHAZO40">#REF!</definedName>
    <definedName name="CHAZOCERAMICA" localSheetId="2">#REF!</definedName>
    <definedName name="CHAZOCERAMICA" localSheetId="4">#REF!</definedName>
    <definedName name="CHAZOCERAMICA" localSheetId="7">#REF!</definedName>
    <definedName name="CHAZOCERAMICA">#REF!</definedName>
    <definedName name="CHAZOLADRILLO" localSheetId="2">#REF!</definedName>
    <definedName name="CHAZOLADRILLO" localSheetId="4">#REF!</definedName>
    <definedName name="CHAZOLADRILLO" localSheetId="7">#REF!</definedName>
    <definedName name="CHAZOLADRILLO">#REF!</definedName>
    <definedName name="CHAZOS" localSheetId="2">#REF!</definedName>
    <definedName name="CHAZOS" localSheetId="3">#REF!</definedName>
    <definedName name="CHAZOS" localSheetId="4">#REF!</definedName>
    <definedName name="CHAZOS" localSheetId="5">#REF!</definedName>
    <definedName name="CHAZOS" localSheetId="6">#REF!</definedName>
    <definedName name="CHAZOS" localSheetId="7">#REF!</definedName>
    <definedName name="CHAZOS" localSheetId="0">#REF!</definedName>
    <definedName name="CHAZOS">#REF!</definedName>
    <definedName name="Chazos____Corte">[50]Insumos!$B$46:$D$46</definedName>
    <definedName name="CHAZOZOCALO" localSheetId="2">#REF!</definedName>
    <definedName name="CHAZOZOCALO" localSheetId="3">#REF!</definedName>
    <definedName name="CHAZOZOCALO" localSheetId="4">#REF!</definedName>
    <definedName name="CHAZOZOCALO" localSheetId="5">#REF!</definedName>
    <definedName name="CHAZOZOCALO" localSheetId="6">#REF!</definedName>
    <definedName name="CHAZOZOCALO" localSheetId="7">#REF!</definedName>
    <definedName name="CHAZOZOCALO" localSheetId="0">#REF!</definedName>
    <definedName name="CHAZOZOCALO">#REF!</definedName>
    <definedName name="chilena">#REF!</definedName>
    <definedName name="Chofercisterna">[53]OBRAMANO!$F$79</definedName>
    <definedName name="CI" localSheetId="2">'[25]Anal. horm.'!#REF!</definedName>
    <definedName name="CI" localSheetId="3">'[25]Anal. horm.'!#REF!</definedName>
    <definedName name="CI" localSheetId="4">'[25]Anal. horm.'!#REF!</definedName>
    <definedName name="CI" localSheetId="5">'[25]Anal. horm.'!#REF!</definedName>
    <definedName name="CI" localSheetId="6">'[25]Anal. horm.'!#REF!</definedName>
    <definedName name="CI" localSheetId="7">'[25]Anal. horm.'!#REF!</definedName>
    <definedName name="CI">'[25]Anal. horm.'!#REF!</definedName>
    <definedName name="CINO">[35]M.O.!$C$820</definedName>
    <definedName name="CINOESP1C" localSheetId="2">#REF!</definedName>
    <definedName name="CINOESP1C" localSheetId="3">#REF!</definedName>
    <definedName name="CINOESP1C" localSheetId="4">#REF!</definedName>
    <definedName name="CINOESP1C" localSheetId="5">#REF!</definedName>
    <definedName name="CINOESP1C" localSheetId="6">#REF!</definedName>
    <definedName name="CINOESP1C" localSheetId="7">#REF!</definedName>
    <definedName name="CINOESP1C" localSheetId="0">#REF!</definedName>
    <definedName name="CINOESP1C">#REF!</definedName>
    <definedName name="CINOESP2C" localSheetId="2">#REF!</definedName>
    <definedName name="CINOESP2C" localSheetId="4">#REF!</definedName>
    <definedName name="CINOESP2C" localSheetId="5">#REF!</definedName>
    <definedName name="CINOESP2C" localSheetId="6">#REF!</definedName>
    <definedName name="CINOESP2C" localSheetId="7">#REF!</definedName>
    <definedName name="CINOESP2C">#REF!</definedName>
    <definedName name="CINOESPPAR" localSheetId="2">#REF!</definedName>
    <definedName name="CINOESPPAR" localSheetId="4">#REF!</definedName>
    <definedName name="CINOESPPAR" localSheetId="5">#REF!</definedName>
    <definedName name="CINOESPPAR" localSheetId="6">#REF!</definedName>
    <definedName name="CINOESPPAR" localSheetId="7">#REF!</definedName>
    <definedName name="CINOESPPAR">#REF!</definedName>
    <definedName name="CINOFLUX" localSheetId="2">#REF!</definedName>
    <definedName name="CINOFLUX" localSheetId="4">#REF!</definedName>
    <definedName name="CINOFLUX" localSheetId="5">#REF!</definedName>
    <definedName name="CINOFLUX" localSheetId="6">#REF!</definedName>
    <definedName name="CINOFLUX" localSheetId="7">#REF!</definedName>
    <definedName name="CINOFLUX">#REF!</definedName>
    <definedName name="CINT1">[35]M.O.!$C$505</definedName>
    <definedName name="CINT2">[35]M.O.!$C$506</definedName>
    <definedName name="CINT3">[35]M.O.!$C$507</definedName>
    <definedName name="CINT3V">[35]M.O.!$C$508</definedName>
    <definedName name="CINT4V">[35]M.O.!$C$509</definedName>
    <definedName name="cinta.sheetrock">[101]Insumos!$L$41</definedName>
    <definedName name="CINTAANTIRESBALANTE">[44]Analisis!$F$1521</definedName>
    <definedName name="CINTAPELIGRO" localSheetId="2">#REF!</definedName>
    <definedName name="CINTAPELIGRO" localSheetId="3">#REF!</definedName>
    <definedName name="CINTAPELIGRO" localSheetId="4">#REF!</definedName>
    <definedName name="CINTAPELIGRO" localSheetId="5">#REF!</definedName>
    <definedName name="CINTAPELIGRO" localSheetId="6">#REF!</definedName>
    <definedName name="CINTAPELIGRO" localSheetId="7">#REF!</definedName>
    <definedName name="CINTAPELIGRO" localSheetId="0">#REF!</definedName>
    <definedName name="CINTAPELIGRO">#REF!</definedName>
    <definedName name="CINTPIL" localSheetId="2">#REF!</definedName>
    <definedName name="CINTPIL" localSheetId="4">#REF!</definedName>
    <definedName name="CINTPIL" localSheetId="7">#REF!</definedName>
    <definedName name="CINTPIL">#REF!</definedName>
    <definedName name="CIS" localSheetId="2">'[2]Part. No Ejecutables'!#REF!</definedName>
    <definedName name="CIS" localSheetId="4">'[2]Part. No Ejecutables'!#REF!</definedName>
    <definedName name="CIS" localSheetId="7">'[2]Part. No Ejecutables'!#REF!</definedName>
    <definedName name="CIS">'[2]Part. No Ejecutables'!#REF!</definedName>
    <definedName name="CIS12900GL" localSheetId="2">'[25]Anal. horm.'!#REF!</definedName>
    <definedName name="CIS12900GL" localSheetId="4">'[25]Anal. horm.'!#REF!</definedName>
    <definedName name="CIS12900GL" localSheetId="7">'[25]Anal. horm.'!#REF!</definedName>
    <definedName name="CIS12900GL">'[25]Anal. horm.'!#REF!</definedName>
    <definedName name="CIS4000GL" localSheetId="2">'[25]Anal. horm.'!#REF!</definedName>
    <definedName name="CIS4000GL" localSheetId="4">'[25]Anal. horm.'!#REF!</definedName>
    <definedName name="CIS4000GL" localSheetId="7">'[25]Anal. horm.'!#REF!</definedName>
    <definedName name="CIS4000GL">'[25]Anal. horm.'!#REF!</definedName>
    <definedName name="CISEGMONO100" localSheetId="2">#REF!</definedName>
    <definedName name="CISEGMONO100" localSheetId="3">#REF!</definedName>
    <definedName name="CISEGMONO100" localSheetId="4">#REF!</definedName>
    <definedName name="CISEGMONO100" localSheetId="5">#REF!</definedName>
    <definedName name="CISEGMONO100" localSheetId="6">#REF!</definedName>
    <definedName name="CISEGMONO100" localSheetId="7">#REF!</definedName>
    <definedName name="CISEGMONO100" localSheetId="0">#REF!</definedName>
    <definedName name="CISEGMONO100">#REF!</definedName>
    <definedName name="CISEGMONO30" localSheetId="2">#REF!</definedName>
    <definedName name="CISEGMONO30" localSheetId="4">#REF!</definedName>
    <definedName name="CISEGMONO30" localSheetId="7">#REF!</definedName>
    <definedName name="CISEGMONO30">#REF!</definedName>
    <definedName name="CISEGMONO60" localSheetId="2">#REF!</definedName>
    <definedName name="CISEGMONO60" localSheetId="4">#REF!</definedName>
    <definedName name="CISEGMONO60" localSheetId="7">#REF!</definedName>
    <definedName name="CISEGMONO60">#REF!</definedName>
    <definedName name="CIST" localSheetId="2">'[2]Part. No Ejecutables'!#REF!</definedName>
    <definedName name="CIST" localSheetId="4">'[2]Part. No Ejecutables'!#REF!</definedName>
    <definedName name="CIST" localSheetId="7">'[2]Part. No Ejecutables'!#REF!</definedName>
    <definedName name="CIST">'[2]Part. No Ejecutables'!#REF!</definedName>
    <definedName name="cisterna">'[46]Listado Equipos a utilizar'!$I$11</definedName>
    <definedName name="CISTERNA4CAL" localSheetId="2">#REF!</definedName>
    <definedName name="CISTERNA4CAL" localSheetId="3">#REF!</definedName>
    <definedName name="CISTERNA4CAL" localSheetId="4">#REF!</definedName>
    <definedName name="CISTERNA4CAL" localSheetId="5">#REF!</definedName>
    <definedName name="CISTERNA4CAL" localSheetId="6">#REF!</definedName>
    <definedName name="CISTERNA4CAL" localSheetId="7">#REF!</definedName>
    <definedName name="CISTERNA4CAL" localSheetId="0">#REF!</definedName>
    <definedName name="CISTERNA4CAL">#REF!</definedName>
    <definedName name="CISTERNA4ROC" localSheetId="2">#REF!</definedName>
    <definedName name="CISTERNA4ROC" localSheetId="4">#REF!</definedName>
    <definedName name="CISTERNA4ROC" localSheetId="7">#REF!</definedName>
    <definedName name="CISTERNA4ROC">#REF!</definedName>
    <definedName name="CISTERNA8TIE" localSheetId="2">#REF!</definedName>
    <definedName name="CISTERNA8TIE" localSheetId="4">#REF!</definedName>
    <definedName name="CISTERNA8TIE" localSheetId="7">#REF!</definedName>
    <definedName name="CISTERNA8TIE">#REF!</definedName>
    <definedName name="CISTSDIS" localSheetId="2">#REF!</definedName>
    <definedName name="CISTSDIS" localSheetId="4">#REF!</definedName>
    <definedName name="CISTSDIS" localSheetId="5">#REF!</definedName>
    <definedName name="CISTSDIS" localSheetId="6">#REF!</definedName>
    <definedName name="CISTSDIS" localSheetId="7">#REF!</definedName>
    <definedName name="CISTSDIS">#REF!</definedName>
    <definedName name="CIUPAISJAGS" localSheetId="2">#REF!</definedName>
    <definedName name="CIUPAISJAGS" localSheetId="4">#REF!</definedName>
    <definedName name="CIUPAISJAGS" localSheetId="7">#REF!</definedName>
    <definedName name="CIUPAISJAGS">#REF!</definedName>
    <definedName name="CIUPAISPROY" localSheetId="2">#REF!</definedName>
    <definedName name="CIUPAISPROY" localSheetId="4">#REF!</definedName>
    <definedName name="CIUPAISPROY" localSheetId="7">#REF!</definedName>
    <definedName name="CIUPAISPROY">#REF!</definedName>
    <definedName name="CLAACE" localSheetId="3">[5]Mat!$D$44</definedName>
    <definedName name="CLAACE" localSheetId="4">[5]Mat!$D$44</definedName>
    <definedName name="CLAACE" localSheetId="5">[5]Mat!$D$44</definedName>
    <definedName name="CLAACE" localSheetId="6">[5]Mat!$D$44</definedName>
    <definedName name="CLAACE" localSheetId="7">[5]Mat!$D$44</definedName>
    <definedName name="CLAACE" localSheetId="0">[5]Mat!$D$44</definedName>
    <definedName name="CLAACE">[6]Mat!$D$44</definedName>
    <definedName name="CLACOR" localSheetId="3">[5]Mat!$D$43</definedName>
    <definedName name="CLACOR" localSheetId="4">[5]Mat!$D$43</definedName>
    <definedName name="CLACOR" localSheetId="5">[5]Mat!$D$43</definedName>
    <definedName name="CLACOR" localSheetId="6">[5]Mat!$D$43</definedName>
    <definedName name="CLACOR" localSheetId="7">[5]Mat!$D$43</definedName>
    <definedName name="CLACOR" localSheetId="0">[5]Mat!$D$43</definedName>
    <definedName name="CLACOR">[6]Mat!$D$43</definedName>
    <definedName name="CLADRILLOS" localSheetId="2">#REF!</definedName>
    <definedName name="CLADRILLOS" localSheetId="3">#REF!</definedName>
    <definedName name="CLADRILLOS" localSheetId="4">#REF!</definedName>
    <definedName name="CLADRILLOS" localSheetId="5">#REF!</definedName>
    <definedName name="CLADRILLOS" localSheetId="6">#REF!</definedName>
    <definedName name="CLADRILLOS" localSheetId="7">#REF!</definedName>
    <definedName name="CLADRILLOS" localSheetId="0">#REF!</definedName>
    <definedName name="CLADRILLOS">#REF!</definedName>
    <definedName name="CLAVADERO1" localSheetId="2">#REF!</definedName>
    <definedName name="CLAVADERO1" localSheetId="4">#REF!</definedName>
    <definedName name="CLAVADERO1" localSheetId="7">#REF!</definedName>
    <definedName name="CLAVADERO1">#REF!</definedName>
    <definedName name="CLAVADERO1CV">[35]M.O.!$C$866</definedName>
    <definedName name="CLAVADERO2" localSheetId="2">#REF!</definedName>
    <definedName name="CLAVADERO2" localSheetId="3">#REF!</definedName>
    <definedName name="CLAVADERO2" localSheetId="4">#REF!</definedName>
    <definedName name="CLAVADERO2" localSheetId="5">#REF!</definedName>
    <definedName name="CLAVADERO2" localSheetId="6">#REF!</definedName>
    <definedName name="CLAVADERO2" localSheetId="7">#REF!</definedName>
    <definedName name="CLAVADERO2" localSheetId="0">#REF!</definedName>
    <definedName name="CLAVADERO2">#REF!</definedName>
    <definedName name="CLAVADERO2CV">[35]M.O.!$C$868</definedName>
    <definedName name="CLAVCLI" localSheetId="2">#REF!</definedName>
    <definedName name="CLAVCLI" localSheetId="3">#REF!</definedName>
    <definedName name="CLAVCLI" localSheetId="4">#REF!</definedName>
    <definedName name="CLAVCLI" localSheetId="5">#REF!</definedName>
    <definedName name="CLAVCLI" localSheetId="6">#REF!</definedName>
    <definedName name="CLAVCLI" localSheetId="7">#REF!</definedName>
    <definedName name="CLAVCLI" localSheetId="0">#REF!</definedName>
    <definedName name="CLAVCLI">#REF!</definedName>
    <definedName name="CLAVCP" localSheetId="2">#REF!</definedName>
    <definedName name="CLAVCP" localSheetId="4">#REF!</definedName>
    <definedName name="CLAVCP" localSheetId="5">#REF!</definedName>
    <definedName name="CLAVCP" localSheetId="6">#REF!</definedName>
    <definedName name="CLAVCP" localSheetId="7">#REF!</definedName>
    <definedName name="CLAVCP">#REF!</definedName>
    <definedName name="CLAVEMP" localSheetId="2">#REF!</definedName>
    <definedName name="CLAVEMP" localSheetId="4">#REF!</definedName>
    <definedName name="CLAVEMP" localSheetId="7">#REF!</definedName>
    <definedName name="CLAVEMP">#REF!</definedName>
    <definedName name="CLAVESPCP" localSheetId="2">#REF!</definedName>
    <definedName name="CLAVESPCP" localSheetId="4">#REF!</definedName>
    <definedName name="CLAVESPCP" localSheetId="5">#REF!</definedName>
    <definedName name="CLAVESPCP" localSheetId="6">#REF!</definedName>
    <definedName name="CLAVESPCP" localSheetId="7">#REF!</definedName>
    <definedName name="CLAVESPCP">#REF!</definedName>
    <definedName name="CLAVESPSP" localSheetId="2">#REF!</definedName>
    <definedName name="CLAVESPSP" localSheetId="4">#REF!</definedName>
    <definedName name="CLAVESPSP" localSheetId="5">#REF!</definedName>
    <definedName name="CLAVESPSP" localSheetId="6">#REF!</definedName>
    <definedName name="CLAVESPSP" localSheetId="7">#REF!</definedName>
    <definedName name="CLAVESPSP">#REF!</definedName>
    <definedName name="CLAVO" localSheetId="2">#REF!</definedName>
    <definedName name="CLAVO" localSheetId="4">#REF!</definedName>
    <definedName name="CLAVO" localSheetId="7">#REF!</definedName>
    <definedName name="CLAVO">#REF!</definedName>
    <definedName name="Clavo.Acero" localSheetId="2">#REF!</definedName>
    <definedName name="Clavo.Acero" localSheetId="4">#REF!</definedName>
    <definedName name="Clavo.Acero" localSheetId="7">#REF!</definedName>
    <definedName name="Clavo.Acero">#REF!</definedName>
    <definedName name="Clavo.Dulce" localSheetId="2">#REF!</definedName>
    <definedName name="Clavo.Dulce" localSheetId="4">#REF!</definedName>
    <definedName name="Clavo.Dulce" localSheetId="7">#REF!</definedName>
    <definedName name="Clavo.Dulce">#REF!</definedName>
    <definedName name="CLAVOA" localSheetId="2">#REF!</definedName>
    <definedName name="CLAVOA" localSheetId="4">#REF!</definedName>
    <definedName name="CLAVOA" localSheetId="7">#REF!</definedName>
    <definedName name="CLAVOA">#REF!</definedName>
    <definedName name="CLAVOGALV" localSheetId="2">#REF!</definedName>
    <definedName name="CLAVOGALV" localSheetId="4">#REF!</definedName>
    <definedName name="CLAVOGALV" localSheetId="7">#REF!</definedName>
    <definedName name="CLAVOGALV">#REF!</definedName>
    <definedName name="CLAVOGALVCARTON" localSheetId="2">#REF!</definedName>
    <definedName name="CLAVOGALVCARTON" localSheetId="4">#REF!</definedName>
    <definedName name="CLAVOGALVCARTON" localSheetId="7">#REF!</definedName>
    <definedName name="CLAVOGALVCARTON">#REF!</definedName>
    <definedName name="Clavos" localSheetId="2">#REF!</definedName>
    <definedName name="Clavos" localSheetId="4">#REF!</definedName>
    <definedName name="Clavos" localSheetId="7">#REF!</definedName>
    <definedName name="Clavos">#REF!</definedName>
    <definedName name="clavos.con.fulminantes">[101]Insumos!$L$36</definedName>
    <definedName name="Clavos_2">#N/A</definedName>
    <definedName name="Clavos_3">#N/A</definedName>
    <definedName name="Clavos_Corriente">[50]Insumos!$B$47:$D$47</definedName>
    <definedName name="Clavosa" localSheetId="2">#REF!</definedName>
    <definedName name="Clavosa" localSheetId="3">#REF!</definedName>
    <definedName name="Clavosa" localSheetId="4">#REF!</definedName>
    <definedName name="Clavosa" localSheetId="5">#REF!</definedName>
    <definedName name="Clavosa" localSheetId="6">#REF!</definedName>
    <definedName name="Clavosa" localSheetId="7">#REF!</definedName>
    <definedName name="Clavosa">#REF!</definedName>
    <definedName name="CLAVOSAC" localSheetId="2">#REF!</definedName>
    <definedName name="CLAVOSAC" localSheetId="3">#REF!</definedName>
    <definedName name="CLAVOSAC" localSheetId="4">#REF!</definedName>
    <definedName name="CLAVOSAC" localSheetId="5">#REF!</definedName>
    <definedName name="CLAVOSAC" localSheetId="6">#REF!</definedName>
    <definedName name="CLAVOSAC" localSheetId="7">#REF!</definedName>
    <definedName name="CLAVOSAC" localSheetId="0">#REF!</definedName>
    <definedName name="CLAVOSAC">#REF!</definedName>
    <definedName name="CLAVOSACERO" localSheetId="2">#REF!</definedName>
    <definedName name="CLAVOSACERO" localSheetId="3">#REF!</definedName>
    <definedName name="CLAVOSACERO" localSheetId="4">#REF!</definedName>
    <definedName name="CLAVOSACERO" localSheetId="5">#REF!</definedName>
    <definedName name="CLAVOSACERO" localSheetId="6">#REF!</definedName>
    <definedName name="CLAVOSACERO" localSheetId="7">#REF!</definedName>
    <definedName name="CLAVOSACERO" localSheetId="0">#REF!</definedName>
    <definedName name="CLAVOSACERO">#REF!</definedName>
    <definedName name="CLAVOSCORRIENTES" localSheetId="2">#REF!</definedName>
    <definedName name="CLAVOSCORRIENTES" localSheetId="3">#REF!</definedName>
    <definedName name="CLAVOSCORRIENTES" localSheetId="4">#REF!</definedName>
    <definedName name="CLAVOSCORRIENTES" localSheetId="5">#REF!</definedName>
    <definedName name="CLAVOSCORRIENTES" localSheetId="6">#REF!</definedName>
    <definedName name="CLAVOSCORRIENTES" localSheetId="7">#REF!</definedName>
    <definedName name="CLAVOSCORRIENTES" localSheetId="0">#REF!</definedName>
    <definedName name="CLAVOSCORRIENTES">#REF!</definedName>
    <definedName name="CLAVOZINC">[102]INS!$D$767</definedName>
    <definedName name="CLAVPED">[35]M.O.!$C$834</definedName>
    <definedName name="CLAVPLADOM" localSheetId="2">#REF!</definedName>
    <definedName name="CLAVPLADOM" localSheetId="3">#REF!</definedName>
    <definedName name="CLAVPLADOM" localSheetId="4">#REF!</definedName>
    <definedName name="CLAVPLADOM" localSheetId="5">#REF!</definedName>
    <definedName name="CLAVPLADOM" localSheetId="6">#REF!</definedName>
    <definedName name="CLAVPLADOM" localSheetId="7">#REF!</definedName>
    <definedName name="CLAVPLADOM" localSheetId="0">#REF!</definedName>
    <definedName name="CLAVPLADOM">#REF!</definedName>
    <definedName name="CLAVSALON" localSheetId="2">#REF!</definedName>
    <definedName name="CLAVSALON" localSheetId="4">#REF!</definedName>
    <definedName name="CLAVSALON" localSheetId="7">#REF!</definedName>
    <definedName name="CLAVSALON">#REF!</definedName>
    <definedName name="CLAVSP" localSheetId="2">#REF!</definedName>
    <definedName name="CLAVSP" localSheetId="4">#REF!</definedName>
    <definedName name="CLAVSP" localSheetId="5">#REF!</definedName>
    <definedName name="CLAVSP" localSheetId="6">#REF!</definedName>
    <definedName name="CLAVSP" localSheetId="7">#REF!</definedName>
    <definedName name="CLAVSP">#REF!</definedName>
    <definedName name="Clear">[62]Insumos!$E$70</definedName>
    <definedName name="CLLAVECHO" localSheetId="2">#REF!</definedName>
    <definedName name="CLLAVECHO" localSheetId="3">#REF!</definedName>
    <definedName name="CLLAVECHO" localSheetId="4">#REF!</definedName>
    <definedName name="CLLAVECHO" localSheetId="5">#REF!</definedName>
    <definedName name="CLLAVECHO" localSheetId="6">#REF!</definedName>
    <definedName name="CLLAVECHO" localSheetId="7">#REF!</definedName>
    <definedName name="CLLAVECHO" localSheetId="0">#REF!</definedName>
    <definedName name="CLLAVECHO">#REF!</definedName>
    <definedName name="CLLAVEDUCHA">[35]M.O.!$C$804</definedName>
    <definedName name="CLLAVEPA1" localSheetId="2">#REF!</definedName>
    <definedName name="CLLAVEPA1" localSheetId="3">#REF!</definedName>
    <definedName name="CLLAVEPA1" localSheetId="4">#REF!</definedName>
    <definedName name="CLLAVEPA1" localSheetId="5">#REF!</definedName>
    <definedName name="CLLAVEPA1" localSheetId="6">#REF!</definedName>
    <definedName name="CLLAVEPA1" localSheetId="7">#REF!</definedName>
    <definedName name="CLLAVEPA1" localSheetId="0">#REF!</definedName>
    <definedName name="CLLAVEPA1">#REF!</definedName>
    <definedName name="CLLAVEPA12" localSheetId="2">#REF!</definedName>
    <definedName name="CLLAVEPA12" localSheetId="4">#REF!</definedName>
    <definedName name="CLLAVEPA12" localSheetId="5">#REF!</definedName>
    <definedName name="CLLAVEPA12" localSheetId="6">#REF!</definedName>
    <definedName name="CLLAVEPA12" localSheetId="7">#REF!</definedName>
    <definedName name="CLLAVEPA12">#REF!</definedName>
    <definedName name="CLLAVEPA34" localSheetId="2">#REF!</definedName>
    <definedName name="CLLAVEPA34" localSheetId="4">#REF!</definedName>
    <definedName name="CLLAVEPA34" localSheetId="5">#REF!</definedName>
    <definedName name="CLLAVEPA34" localSheetId="6">#REF!</definedName>
    <definedName name="CLLAVEPA34" localSheetId="7">#REF!</definedName>
    <definedName name="CLLAVEPA34">#REF!</definedName>
    <definedName name="CLLAVEPACOB1" localSheetId="2">#REF!</definedName>
    <definedName name="CLLAVEPACOB1" localSheetId="4">#REF!</definedName>
    <definedName name="CLLAVEPACOB1" localSheetId="5">#REF!</definedName>
    <definedName name="CLLAVEPACOB1" localSheetId="6">#REF!</definedName>
    <definedName name="CLLAVEPACOB1" localSheetId="7">#REF!</definedName>
    <definedName name="CLLAVEPACOB1">#REF!</definedName>
    <definedName name="CLLAVEPACOB112" localSheetId="2">#REF!</definedName>
    <definedName name="CLLAVEPACOB112" localSheetId="4">#REF!</definedName>
    <definedName name="CLLAVEPACOB112" localSheetId="5">#REF!</definedName>
    <definedName name="CLLAVEPACOB112" localSheetId="6">#REF!</definedName>
    <definedName name="CLLAVEPACOB112" localSheetId="7">#REF!</definedName>
    <definedName name="CLLAVEPACOB112">#REF!</definedName>
    <definedName name="CLLAVEPACOB12" localSheetId="2">#REF!</definedName>
    <definedName name="CLLAVEPACOB12" localSheetId="4">#REF!</definedName>
    <definedName name="CLLAVEPACOB12" localSheetId="5">#REF!</definedName>
    <definedName name="CLLAVEPACOB12" localSheetId="6">#REF!</definedName>
    <definedName name="CLLAVEPACOB12" localSheetId="7">#REF!</definedName>
    <definedName name="CLLAVEPACOB12">#REF!</definedName>
    <definedName name="CLLAVEPACOB34" localSheetId="2">#REF!</definedName>
    <definedName name="CLLAVEPACOB34" localSheetId="4">#REF!</definedName>
    <definedName name="CLLAVEPACOB34" localSheetId="5">#REF!</definedName>
    <definedName name="CLLAVEPACOB34" localSheetId="6">#REF!</definedName>
    <definedName name="CLLAVEPACOB34" localSheetId="7">#REF!</definedName>
    <definedName name="CLLAVEPACOB34">#REF!</definedName>
    <definedName name="Cloro" localSheetId="2">[62]Insumos!#REF!</definedName>
    <definedName name="Cloro" localSheetId="4">[62]Insumos!#REF!</definedName>
    <definedName name="Cloro" localSheetId="7">[62]Insumos!#REF!</definedName>
    <definedName name="Cloro">[62]Insumos!#REF!</definedName>
    <definedName name="Clu.Ejec.Viga.V6T" localSheetId="2">[67]Análisis!#REF!</definedName>
    <definedName name="Clu.Ejec.Viga.V6T" localSheetId="4">[67]Análisis!#REF!</definedName>
    <definedName name="Clu.Ejec.Viga.V6T" localSheetId="7">[67]Análisis!#REF!</definedName>
    <definedName name="Clu.Ejec.Viga.V6T">[67]Análisis!#REF!</definedName>
    <definedName name="Club.de.Playa" localSheetId="2">#REF!</definedName>
    <definedName name="Club.de.Playa" localSheetId="3">#REF!</definedName>
    <definedName name="Club.de.Playa" localSheetId="4">#REF!</definedName>
    <definedName name="Club.de.Playa" localSheetId="5">#REF!</definedName>
    <definedName name="Club.de.Playa" localSheetId="6">#REF!</definedName>
    <definedName name="Club.de.Playa" localSheetId="7">#REF!</definedName>
    <definedName name="Club.de.Playa">#REF!</definedName>
    <definedName name="CLUB.DE.TENNIS" localSheetId="2">#REF!</definedName>
    <definedName name="CLUB.DE.TENNIS" localSheetId="4">#REF!</definedName>
    <definedName name="CLUB.DE.TENNIS" localSheetId="7">#REF!</definedName>
    <definedName name="CLUB.DE.TENNIS">#REF!</definedName>
    <definedName name="Club.Ejec.Col.C" localSheetId="2">[67]Análisis!#REF!</definedName>
    <definedName name="Club.Ejec.Col.C" localSheetId="4">[67]Análisis!#REF!</definedName>
    <definedName name="Club.Ejec.Col.C" localSheetId="7">[67]Análisis!#REF!</definedName>
    <definedName name="Club.Ejec.Col.C">[67]Análisis!#REF!</definedName>
    <definedName name="Club.Ejec.Col.Cc1" localSheetId="2">[67]Análisis!#REF!</definedName>
    <definedName name="Club.Ejec.Col.Cc1" localSheetId="4">[67]Análisis!#REF!</definedName>
    <definedName name="Club.Ejec.Col.Cc1" localSheetId="7">[67]Análisis!#REF!</definedName>
    <definedName name="Club.Ejec.Col.Cc1">[67]Análisis!#REF!</definedName>
    <definedName name="Club.Ejec.Losa.2do.Entrepiso" localSheetId="2">[67]Análisis!#REF!</definedName>
    <definedName name="Club.Ejec.Losa.2do.Entrepiso" localSheetId="4">[67]Análisis!#REF!</definedName>
    <definedName name="Club.Ejec.Losa.2do.Entrepiso" localSheetId="7">[67]Análisis!#REF!</definedName>
    <definedName name="Club.Ejec.Losa.2do.Entrepiso">[67]Análisis!#REF!</definedName>
    <definedName name="Club.Ejec.V10E" localSheetId="2">[67]Análisis!#REF!</definedName>
    <definedName name="Club.Ejec.V10E" localSheetId="4">[67]Análisis!#REF!</definedName>
    <definedName name="Club.Ejec.V10E" localSheetId="7">[67]Análisis!#REF!</definedName>
    <definedName name="Club.Ejec.V10E">[67]Análisis!#REF!</definedName>
    <definedName name="Club.Ejec.V12E" localSheetId="2">[67]Análisis!#REF!</definedName>
    <definedName name="Club.Ejec.V12E" localSheetId="4">[67]Análisis!#REF!</definedName>
    <definedName name="Club.Ejec.V12E" localSheetId="7">[67]Análisis!#REF!</definedName>
    <definedName name="Club.Ejec.V12E">[67]Análisis!#REF!</definedName>
    <definedName name="Club.Ejec.V13E" localSheetId="2">[67]Análisis!#REF!</definedName>
    <definedName name="Club.Ejec.V13E" localSheetId="4">[67]Análisis!#REF!</definedName>
    <definedName name="Club.Ejec.V13E" localSheetId="7">[67]Análisis!#REF!</definedName>
    <definedName name="Club.Ejec.V13E">[67]Análisis!#REF!</definedName>
    <definedName name="Club.Ejec.V1E" localSheetId="2">[67]Análisis!#REF!</definedName>
    <definedName name="Club.Ejec.V1E" localSheetId="4">[67]Análisis!#REF!</definedName>
    <definedName name="Club.Ejec.V1E" localSheetId="7">[67]Análisis!#REF!</definedName>
    <definedName name="Club.Ejec.V1E">[67]Análisis!#REF!</definedName>
    <definedName name="Club.Ejec.V2E" localSheetId="2">[67]Análisis!#REF!</definedName>
    <definedName name="Club.Ejec.V2E" localSheetId="4">[67]Análisis!#REF!</definedName>
    <definedName name="Club.Ejec.V2E" localSheetId="7">[67]Análisis!#REF!</definedName>
    <definedName name="Club.Ejec.V2E">[67]Análisis!#REF!</definedName>
    <definedName name="Club.Ejec.V3E" localSheetId="2">[67]Análisis!#REF!</definedName>
    <definedName name="Club.Ejec.V3E" localSheetId="4">[67]Análisis!#REF!</definedName>
    <definedName name="Club.Ejec.V3E" localSheetId="7">[67]Análisis!#REF!</definedName>
    <definedName name="Club.Ejec.V3E">[67]Análisis!#REF!</definedName>
    <definedName name="Club.Ejec.V3T" localSheetId="2">[67]Análisis!#REF!</definedName>
    <definedName name="Club.Ejec.V3T" localSheetId="4">[67]Análisis!#REF!</definedName>
    <definedName name="Club.Ejec.V3T" localSheetId="7">[67]Análisis!#REF!</definedName>
    <definedName name="Club.Ejec.V3T">[67]Análisis!#REF!</definedName>
    <definedName name="Club.Ejec.V4E" localSheetId="2">[67]Análisis!#REF!</definedName>
    <definedName name="Club.Ejec.V4E" localSheetId="4">[67]Análisis!#REF!</definedName>
    <definedName name="Club.Ejec.V4E" localSheetId="7">[67]Análisis!#REF!</definedName>
    <definedName name="Club.Ejec.V4E">[67]Análisis!#REF!</definedName>
    <definedName name="Club.Ejec.V6E" localSheetId="2">[67]Análisis!#REF!</definedName>
    <definedName name="Club.Ejec.V6E" localSheetId="4">[67]Análisis!#REF!</definedName>
    <definedName name="Club.Ejec.V6E" localSheetId="7">[67]Análisis!#REF!</definedName>
    <definedName name="Club.Ejec.V6E">[67]Análisis!#REF!</definedName>
    <definedName name="Club.Ejec.V7E" localSheetId="2">[67]Análisis!#REF!</definedName>
    <definedName name="Club.Ejec.V7E" localSheetId="4">[67]Análisis!#REF!</definedName>
    <definedName name="Club.Ejec.V7E" localSheetId="7">[67]Análisis!#REF!</definedName>
    <definedName name="Club.Ejec.V7E">[67]Análisis!#REF!</definedName>
    <definedName name="Club.Ejec.V9E" localSheetId="2">[67]Análisis!#REF!</definedName>
    <definedName name="Club.Ejec.V9E" localSheetId="4">[67]Análisis!#REF!</definedName>
    <definedName name="Club.Ejec.V9E" localSheetId="7">[67]Análisis!#REF!</definedName>
    <definedName name="Club.Ejec.V9E">[67]Análisis!#REF!</definedName>
    <definedName name="Club.Ejec.Viga.V10T" localSheetId="2">[67]Análisis!#REF!</definedName>
    <definedName name="Club.Ejec.Viga.V10T" localSheetId="4">[67]Análisis!#REF!</definedName>
    <definedName name="Club.Ejec.Viga.V10T" localSheetId="7">[67]Análisis!#REF!</definedName>
    <definedName name="Club.Ejec.Viga.V10T">[67]Análisis!#REF!</definedName>
    <definedName name="Club.Ejec.Viga.V11T" localSheetId="2">[67]Análisis!#REF!</definedName>
    <definedName name="Club.Ejec.Viga.V11T" localSheetId="4">[67]Análisis!#REF!</definedName>
    <definedName name="Club.Ejec.Viga.V11T" localSheetId="7">[67]Análisis!#REF!</definedName>
    <definedName name="Club.Ejec.Viga.V11T">[67]Análisis!#REF!</definedName>
    <definedName name="Club.Ejec.Viga.V1T" localSheetId="2">[67]Análisis!#REF!</definedName>
    <definedName name="Club.Ejec.Viga.V1T" localSheetId="4">[67]Análisis!#REF!</definedName>
    <definedName name="Club.Ejec.Viga.V1T" localSheetId="7">[67]Análisis!#REF!</definedName>
    <definedName name="Club.Ejec.Viga.V1T">[67]Análisis!#REF!</definedName>
    <definedName name="Club.Ejec.Viga.V2T" localSheetId="2">[67]Análisis!#REF!</definedName>
    <definedName name="Club.Ejec.Viga.V2T" localSheetId="4">[67]Análisis!#REF!</definedName>
    <definedName name="Club.Ejec.Viga.V2T" localSheetId="7">[67]Análisis!#REF!</definedName>
    <definedName name="Club.Ejec.Viga.V2T">[67]Análisis!#REF!</definedName>
    <definedName name="Club.Ejec.Viga.V4T" localSheetId="2">[67]Análisis!#REF!</definedName>
    <definedName name="Club.Ejec.Viga.V4T" localSheetId="4">[67]Análisis!#REF!</definedName>
    <definedName name="Club.Ejec.Viga.V4T" localSheetId="7">[67]Análisis!#REF!</definedName>
    <definedName name="Club.Ejec.Viga.V4T">[67]Análisis!#REF!</definedName>
    <definedName name="Club.Ejec.Viga.V5T" localSheetId="2">[67]Análisis!#REF!</definedName>
    <definedName name="Club.Ejec.Viga.V5T" localSheetId="4">[67]Análisis!#REF!</definedName>
    <definedName name="Club.Ejec.Viga.V5T" localSheetId="7">[67]Análisis!#REF!</definedName>
    <definedName name="Club.Ejec.Viga.V5T">[67]Análisis!#REF!</definedName>
    <definedName name="Club.Ejec.Viga.V7T" localSheetId="2">[67]Análisis!#REF!</definedName>
    <definedName name="Club.Ejec.Viga.V7T" localSheetId="4">[67]Análisis!#REF!</definedName>
    <definedName name="Club.Ejec.Viga.V7T" localSheetId="7">[67]Análisis!#REF!</definedName>
    <definedName name="Club.Ejec.Viga.V7T">[67]Análisis!#REF!</definedName>
    <definedName name="Club.Ejec.Viga.V8T" localSheetId="2">[67]Análisis!#REF!</definedName>
    <definedName name="Club.Ejec.Viga.V8T" localSheetId="4">[67]Análisis!#REF!</definedName>
    <definedName name="Club.Ejec.Viga.V8T" localSheetId="7">[67]Análisis!#REF!</definedName>
    <definedName name="Club.Ejec.Viga.V8T">[67]Análisis!#REF!</definedName>
    <definedName name="Club.Ejec.Viga.V9T" localSheetId="2">[67]Análisis!#REF!</definedName>
    <definedName name="Club.Ejec.Viga.V9T" localSheetId="4">[67]Análisis!#REF!</definedName>
    <definedName name="Club.Ejec.Viga.V9T" localSheetId="7">[67]Análisis!#REF!</definedName>
    <definedName name="Club.Ejec.Viga.V9T">[67]Análisis!#REF!</definedName>
    <definedName name="Club.Ejec.Zc." localSheetId="2">[67]Análisis!#REF!</definedName>
    <definedName name="Club.Ejec.Zc." localSheetId="4">[67]Análisis!#REF!</definedName>
    <definedName name="Club.Ejec.Zc." localSheetId="7">[67]Análisis!#REF!</definedName>
    <definedName name="Club.Ejec.Zc.">[67]Análisis!#REF!</definedName>
    <definedName name="Club.Ejec.Zcc" localSheetId="2">[67]Análisis!#REF!</definedName>
    <definedName name="Club.Ejec.Zcc" localSheetId="4">[67]Análisis!#REF!</definedName>
    <definedName name="Club.Ejec.Zcc" localSheetId="7">[67]Análisis!#REF!</definedName>
    <definedName name="Club.Ejec.Zcc">[67]Análisis!#REF!</definedName>
    <definedName name="Club.Ejec.ZCc1" localSheetId="2">[67]Análisis!#REF!</definedName>
    <definedName name="Club.Ejec.ZCc1" localSheetId="4">[67]Análisis!#REF!</definedName>
    <definedName name="Club.Ejec.ZCc1" localSheetId="7">[67]Análisis!#REF!</definedName>
    <definedName name="Club.Ejec.ZCc1">[67]Análisis!#REF!</definedName>
    <definedName name="CLUB.EJECUTIVO" localSheetId="2">#REF!</definedName>
    <definedName name="CLUB.EJECUTIVO" localSheetId="3">#REF!</definedName>
    <definedName name="CLUB.EJECUTIVO" localSheetId="4">#REF!</definedName>
    <definedName name="CLUB.EJECUTIVO" localSheetId="5">#REF!</definedName>
    <definedName name="CLUB.EJECUTIVO" localSheetId="6">#REF!</definedName>
    <definedName name="CLUB.EJECUTIVO" localSheetId="7">#REF!</definedName>
    <definedName name="CLUB.EJECUTIVO">#REF!</definedName>
    <definedName name="Club.Ejecutivo.Losa.1er.entrepiso" localSheetId="2">[67]Análisis!#REF!</definedName>
    <definedName name="Club.Ejecutivo.Losa.1er.entrepiso" localSheetId="3">[67]Análisis!#REF!</definedName>
    <definedName name="Club.Ejecutivo.Losa.1er.entrepiso" localSheetId="4">[67]Análisis!#REF!</definedName>
    <definedName name="Club.Ejecutivo.Losa.1er.entrepiso" localSheetId="5">[67]Análisis!#REF!</definedName>
    <definedName name="Club.Ejecutivo.Losa.1er.entrepiso" localSheetId="6">[67]Análisis!#REF!</definedName>
    <definedName name="Club.Ejecutivo.Losa.1er.entrepiso" localSheetId="7">[67]Análisis!#REF!</definedName>
    <definedName name="Club.Ejecutivo.Losa.1er.entrepiso">[67]Análisis!#REF!</definedName>
    <definedName name="CLUB.PISCINA" localSheetId="2">#REF!</definedName>
    <definedName name="CLUB.PISCINA" localSheetId="3">#REF!</definedName>
    <definedName name="CLUB.PISCINA" localSheetId="4">#REF!</definedName>
    <definedName name="CLUB.PISCINA" localSheetId="5">#REF!</definedName>
    <definedName name="CLUB.PISCINA" localSheetId="6">#REF!</definedName>
    <definedName name="CLUB.PISCINA" localSheetId="7">#REF!</definedName>
    <definedName name="CLUB.PISCINA">#REF!</definedName>
    <definedName name="Club.pla.Zap.ZC" localSheetId="2">[67]Análisis!#REF!</definedName>
    <definedName name="Club.pla.Zap.ZC" localSheetId="3">[67]Análisis!#REF!</definedName>
    <definedName name="Club.pla.Zap.ZC" localSheetId="4">[67]Análisis!#REF!</definedName>
    <definedName name="Club.pla.Zap.ZC" localSheetId="5">[67]Análisis!#REF!</definedName>
    <definedName name="Club.pla.Zap.ZC" localSheetId="6">[67]Análisis!#REF!</definedName>
    <definedName name="Club.pla.Zap.ZC" localSheetId="7">[67]Análisis!#REF!</definedName>
    <definedName name="Club.pla.Zap.ZC">[67]Análisis!#REF!</definedName>
    <definedName name="Club.play.Col.C1" localSheetId="2">[67]Análisis!#REF!</definedName>
    <definedName name="Club.play.Col.C1" localSheetId="3">[67]Análisis!#REF!</definedName>
    <definedName name="Club.play.Col.C1" localSheetId="4">[67]Análisis!#REF!</definedName>
    <definedName name="Club.play.Col.C1" localSheetId="5">[67]Análisis!#REF!</definedName>
    <definedName name="Club.play.Col.C1" localSheetId="6">[67]Análisis!#REF!</definedName>
    <definedName name="Club.play.Col.C1" localSheetId="7">[67]Análisis!#REF!</definedName>
    <definedName name="Club.play.Col.C1">[67]Análisis!#REF!</definedName>
    <definedName name="Club.playa.Col.C2" localSheetId="2">[67]Análisis!#REF!</definedName>
    <definedName name="Club.playa.Col.C2" localSheetId="4">[67]Análisis!#REF!</definedName>
    <definedName name="Club.playa.Col.C2" localSheetId="7">[67]Análisis!#REF!</definedName>
    <definedName name="Club.playa.Col.C2">[67]Análisis!#REF!</definedName>
    <definedName name="Club.playa.Col.C3" localSheetId="2">[67]Análisis!#REF!</definedName>
    <definedName name="Club.playa.Col.C3" localSheetId="4">[67]Análisis!#REF!</definedName>
    <definedName name="Club.playa.Col.C3" localSheetId="7">[67]Análisis!#REF!</definedName>
    <definedName name="Club.playa.Col.C3">[67]Análisis!#REF!</definedName>
    <definedName name="Club.playa.Viga.VH" localSheetId="2">[67]Análisis!#REF!</definedName>
    <definedName name="Club.playa.Viga.VH" localSheetId="4">[67]Análisis!#REF!</definedName>
    <definedName name="Club.playa.Viga.VH" localSheetId="7">[67]Análisis!#REF!</definedName>
    <definedName name="Club.playa.Viga.VH">[67]Análisis!#REF!</definedName>
    <definedName name="Club.playa.Viga.Vh2" localSheetId="2">[67]Análisis!#REF!</definedName>
    <definedName name="Club.playa.Viga.Vh2" localSheetId="4">[67]Análisis!#REF!</definedName>
    <definedName name="Club.playa.Viga.Vh2" localSheetId="7">[67]Análisis!#REF!</definedName>
    <definedName name="Club.playa.Viga.Vh2">[67]Análisis!#REF!</definedName>
    <definedName name="Club.playa.Zap.ZC3" localSheetId="2">[67]Análisis!#REF!</definedName>
    <definedName name="Club.playa.Zap.ZC3" localSheetId="4">[67]Análisis!#REF!</definedName>
    <definedName name="Club.playa.Zap.ZC3" localSheetId="7">[67]Análisis!#REF!</definedName>
    <definedName name="Club.playa.Zap.ZC3">[67]Análisis!#REF!</definedName>
    <definedName name="ClubPla.zap.Zc1" localSheetId="2">[67]Análisis!#REF!</definedName>
    <definedName name="ClubPla.zap.Zc1" localSheetId="4">[67]Análisis!#REF!</definedName>
    <definedName name="ClubPla.zap.Zc1" localSheetId="7">[67]Análisis!#REF!</definedName>
    <definedName name="ClubPla.zap.Zc1">[67]Análisis!#REF!</definedName>
    <definedName name="Clubplaya.Col.C" localSheetId="2">[67]Análisis!#REF!</definedName>
    <definedName name="Clubplaya.Col.C" localSheetId="4">[67]Análisis!#REF!</definedName>
    <definedName name="Clubplaya.Col.C" localSheetId="7">[67]Análisis!#REF!</definedName>
    <definedName name="Clubplaya.Col.C">[67]Análisis!#REF!</definedName>
    <definedName name="CLUCES">[35]M.O.!$C$513</definedName>
    <definedName name="CMALLA10" localSheetId="2">#REF!</definedName>
    <definedName name="CMALLA10" localSheetId="3">#REF!</definedName>
    <definedName name="CMALLA10" localSheetId="4">#REF!</definedName>
    <definedName name="CMALLA10" localSheetId="5">#REF!</definedName>
    <definedName name="CMALLA10" localSheetId="6">#REF!</definedName>
    <definedName name="CMALLA10" localSheetId="7">#REF!</definedName>
    <definedName name="CMALLA10" localSheetId="0">#REF!</definedName>
    <definedName name="CMALLA10">#REF!</definedName>
    <definedName name="CMALLA3" localSheetId="2">#REF!</definedName>
    <definedName name="CMALLA3" localSheetId="4">#REF!</definedName>
    <definedName name="CMALLA3" localSheetId="7">#REF!</definedName>
    <definedName name="CMALLA3">#REF!</definedName>
    <definedName name="CMALLA4" localSheetId="2">#REF!</definedName>
    <definedName name="CMALLA4" localSheetId="4">#REF!</definedName>
    <definedName name="CMALLA4" localSheetId="7">#REF!</definedName>
    <definedName name="CMALLA4">#REF!</definedName>
    <definedName name="CMALLA6" localSheetId="2">#REF!</definedName>
    <definedName name="CMALLA6" localSheetId="4">#REF!</definedName>
    <definedName name="CMALLA6" localSheetId="7">#REF!</definedName>
    <definedName name="CMALLA6">#REF!</definedName>
    <definedName name="CMALLA73" localSheetId="2">#REF!</definedName>
    <definedName name="CMALLA73" localSheetId="4">#REF!</definedName>
    <definedName name="CMALLA73" localSheetId="7">#REF!</definedName>
    <definedName name="CMALLA73">#REF!</definedName>
    <definedName name="CMEZCLADORA" localSheetId="2">#REF!</definedName>
    <definedName name="CMEZCLADORA" localSheetId="4">#REF!</definedName>
    <definedName name="CMEZCLADORA" localSheetId="7">#REF!</definedName>
    <definedName name="CMEZCLADORA">#REF!</definedName>
    <definedName name="CO" localSheetId="2">#REF!</definedName>
    <definedName name="CO" localSheetId="4">#REF!</definedName>
    <definedName name="CO" localSheetId="7">#REF!</definedName>
    <definedName name="CO">#REF!</definedName>
    <definedName name="COCAJA" localSheetId="3">'[5]PU-Elect.'!$D$184</definedName>
    <definedName name="COCAJA" localSheetId="4">'[5]PU-Elect.'!$D$184</definedName>
    <definedName name="COCAJA" localSheetId="5">'[5]PU-Elect.'!$D$184</definedName>
    <definedName name="COCAJA" localSheetId="6">'[5]PU-Elect.'!$D$184</definedName>
    <definedName name="COCAJA" localSheetId="7">'[5]PU-Elect.'!$D$184</definedName>
    <definedName name="COCAJA" localSheetId="0">'[5]PU-Elect.'!$D$184</definedName>
    <definedName name="COCAJA">'[6]PU-Elect.'!$D$184</definedName>
    <definedName name="Cocina" localSheetId="2">#REF!</definedName>
    <definedName name="Cocina" localSheetId="3">#REF!</definedName>
    <definedName name="Cocina" localSheetId="4">#REF!</definedName>
    <definedName name="Cocina" localSheetId="5">#REF!</definedName>
    <definedName name="Cocina" localSheetId="6">#REF!</definedName>
    <definedName name="Cocina" localSheetId="7">#REF!</definedName>
    <definedName name="Cocina">#REF!</definedName>
    <definedName name="CODIGO">#N/A</definedName>
    <definedName name="codo_2x45">[78]PRECIOS!$E$76</definedName>
    <definedName name="codo_3x45">[78]PRECIOS!$E$75</definedName>
    <definedName name="codo_4x45">[78]PRECIOS!$E$74</definedName>
    <definedName name="codo_pp_0.5">[78]PRECIOS!$E$32</definedName>
    <definedName name="CODO1" localSheetId="2">#REF!</definedName>
    <definedName name="CODO1" localSheetId="3">#REF!</definedName>
    <definedName name="CODO1" localSheetId="4">#REF!</definedName>
    <definedName name="CODO1" localSheetId="5">#REF!</definedName>
    <definedName name="CODO1" localSheetId="6">#REF!</definedName>
    <definedName name="CODO1" localSheetId="7">#REF!</definedName>
    <definedName name="CODO1" localSheetId="0">#REF!</definedName>
    <definedName name="CODO1">#REF!</definedName>
    <definedName name="CODO1_2HG">[44]Materiales!$E$392</definedName>
    <definedName name="CODO112" localSheetId="2">#REF!</definedName>
    <definedName name="CODO112" localSheetId="3">#REF!</definedName>
    <definedName name="CODO112" localSheetId="4">#REF!</definedName>
    <definedName name="CODO112" localSheetId="5">#REF!</definedName>
    <definedName name="CODO112" localSheetId="6">#REF!</definedName>
    <definedName name="CODO112" localSheetId="7">#REF!</definedName>
    <definedName name="CODO112" localSheetId="0">#REF!</definedName>
    <definedName name="CODO112">#REF!</definedName>
    <definedName name="CODO12" localSheetId="2">#REF!</definedName>
    <definedName name="CODO12" localSheetId="4">#REF!</definedName>
    <definedName name="CODO12" localSheetId="7">#REF!</definedName>
    <definedName name="CODO12">#REF!</definedName>
    <definedName name="CODO1290HG">'[31]Pu-Sanit.'!$C$224</definedName>
    <definedName name="CODO190P">'[31]Pu-Sanit.'!$C$217</definedName>
    <definedName name="CODO245">'[31]Pu-Sanit.'!$C$138</definedName>
    <definedName name="CODO290">'[31]Pu-Sanit.'!$C$134</definedName>
    <definedName name="CODO2E" localSheetId="2">#REF!</definedName>
    <definedName name="CODO2E" localSheetId="3">#REF!</definedName>
    <definedName name="CODO2E" localSheetId="4">#REF!</definedName>
    <definedName name="CODO2E" localSheetId="5">#REF!</definedName>
    <definedName name="CODO2E" localSheetId="6">#REF!</definedName>
    <definedName name="CODO2E" localSheetId="7">#REF!</definedName>
    <definedName name="CODO2E" localSheetId="0">#REF!</definedName>
    <definedName name="CODO2E">#REF!</definedName>
    <definedName name="CODO34" localSheetId="2">#REF!</definedName>
    <definedName name="CODO34" localSheetId="4">#REF!</definedName>
    <definedName name="CODO34" localSheetId="7">#REF!</definedName>
    <definedName name="CODO34">#REF!</definedName>
    <definedName name="CODO390P">'[25]Pu-Sanit.'!$C$220</definedName>
    <definedName name="CODO3E" localSheetId="2">#REF!</definedName>
    <definedName name="CODO3E" localSheetId="3">#REF!</definedName>
    <definedName name="CODO3E" localSheetId="4">#REF!</definedName>
    <definedName name="CODO3E" localSheetId="5">#REF!</definedName>
    <definedName name="CODO3E" localSheetId="6">#REF!</definedName>
    <definedName name="CODO3E" localSheetId="7">#REF!</definedName>
    <definedName name="CODO3E" localSheetId="0">#REF!</definedName>
    <definedName name="CODO3E">#REF!</definedName>
    <definedName name="CODO3X45DRENAJE">[35]Materiales!$F$262</definedName>
    <definedName name="CODO4E" localSheetId="2">#REF!</definedName>
    <definedName name="CODO4E" localSheetId="3">#REF!</definedName>
    <definedName name="CODO4E" localSheetId="4">#REF!</definedName>
    <definedName name="CODO4E" localSheetId="5">#REF!</definedName>
    <definedName name="CODO4E" localSheetId="6">#REF!</definedName>
    <definedName name="CODO4E" localSheetId="7">#REF!</definedName>
    <definedName name="CODO4E" localSheetId="0">#REF!</definedName>
    <definedName name="CODO4E">#REF!</definedName>
    <definedName name="CODO4X45">[44]Materiales!$F$263</definedName>
    <definedName name="CODOCPVC12X90" localSheetId="2">#REF!</definedName>
    <definedName name="CODOCPVC12X90" localSheetId="3">#REF!</definedName>
    <definedName name="CODOCPVC12X90" localSheetId="4">#REF!</definedName>
    <definedName name="CODOCPVC12X90" localSheetId="5">#REF!</definedName>
    <definedName name="CODOCPVC12X90" localSheetId="6">#REF!</definedName>
    <definedName name="CODOCPVC12X90" localSheetId="7">#REF!</definedName>
    <definedName name="CODOCPVC12X90" localSheetId="0">#REF!</definedName>
    <definedName name="CODOCPVC12X90">#REF!</definedName>
    <definedName name="CODOCPVC34X90" localSheetId="2">#REF!</definedName>
    <definedName name="CODOCPVC34X90" localSheetId="4">#REF!</definedName>
    <definedName name="CODOCPVC34X90" localSheetId="7">#REF!</definedName>
    <definedName name="CODOCPVC34X90">#REF!</definedName>
    <definedName name="CODODRENAJE2X45">[44]Materiales!$F$261</definedName>
    <definedName name="CODODRENAJE2X90">[44]Materiales!$F$257</definedName>
    <definedName name="CODODRENAJE3">[44]Materiales!$F$258</definedName>
    <definedName name="CODODRENAJE3X90">[35]Materiales!$F$258</definedName>
    <definedName name="CODODRENAJE4X90">[44]Materiales!$F$259</definedName>
    <definedName name="CODOHG112X90" localSheetId="2">#REF!</definedName>
    <definedName name="CODOHG112X90" localSheetId="3">#REF!</definedName>
    <definedName name="CODOHG112X90" localSheetId="4">#REF!</definedName>
    <definedName name="CODOHG112X90" localSheetId="5">#REF!</definedName>
    <definedName name="CODOHG112X90" localSheetId="6">#REF!</definedName>
    <definedName name="CODOHG112X90" localSheetId="7">#REF!</definedName>
    <definedName name="CODOHG112X90" localSheetId="0">#REF!</definedName>
    <definedName name="CODOHG112X90">#REF!</definedName>
    <definedName name="CODOHG125X90" localSheetId="2">#REF!</definedName>
    <definedName name="CODOHG125X90" localSheetId="4">#REF!</definedName>
    <definedName name="CODOHG125X90" localSheetId="5">#REF!</definedName>
    <definedName name="CODOHG125X90" localSheetId="6">#REF!</definedName>
    <definedName name="CODOHG125X90" localSheetId="7">#REF!</definedName>
    <definedName name="CODOHG125X90">#REF!</definedName>
    <definedName name="CODOHG12X90" localSheetId="2">#REF!</definedName>
    <definedName name="CODOHG12X90" localSheetId="4">#REF!</definedName>
    <definedName name="CODOHG12X90" localSheetId="7">#REF!</definedName>
    <definedName name="CODOHG12X90">#REF!</definedName>
    <definedName name="CODOHG1X90" localSheetId="2">#REF!</definedName>
    <definedName name="CODOHG1X90" localSheetId="4">#REF!</definedName>
    <definedName name="CODOHG1X90" localSheetId="7">#REF!</definedName>
    <definedName name="CODOHG1X90">#REF!</definedName>
    <definedName name="CODOHG212X90" localSheetId="2">#REF!</definedName>
    <definedName name="CODOHG212X90" localSheetId="4">#REF!</definedName>
    <definedName name="CODOHG212X90" localSheetId="7">#REF!</definedName>
    <definedName name="CODOHG212X90">#REF!</definedName>
    <definedName name="CODOHG2X90" localSheetId="2">#REF!</definedName>
    <definedName name="CODOHG2X90" localSheetId="4">#REF!</definedName>
    <definedName name="CODOHG2X90" localSheetId="7">#REF!</definedName>
    <definedName name="CODOHG2X90">#REF!</definedName>
    <definedName name="CODOHG34X90" localSheetId="2">#REF!</definedName>
    <definedName name="CODOHG34X90" localSheetId="4">#REF!</definedName>
    <definedName name="CODOHG34X90" localSheetId="7">#REF!</definedName>
    <definedName name="CODOHG34X90">#REF!</definedName>
    <definedName name="CODOHG3X90" localSheetId="2">#REF!</definedName>
    <definedName name="CODOHG3X90" localSheetId="4">#REF!</definedName>
    <definedName name="CODOHG3X90" localSheetId="7">#REF!</definedName>
    <definedName name="CODOHG3X90">#REF!</definedName>
    <definedName name="CODOHG4X90" localSheetId="2">#REF!</definedName>
    <definedName name="CODOHG4X90" localSheetId="4">#REF!</definedName>
    <definedName name="CODOHG4X90" localSheetId="7">#REF!</definedName>
    <definedName name="CODOHG4X90">#REF!</definedName>
    <definedName name="CODONHG112X90" localSheetId="2">#REF!</definedName>
    <definedName name="CODONHG112X90" localSheetId="4">#REF!</definedName>
    <definedName name="CODONHG112X90" localSheetId="7">#REF!</definedName>
    <definedName name="CODONHG112X90">#REF!</definedName>
    <definedName name="CODONHG125X90" localSheetId="2">#REF!</definedName>
    <definedName name="CODONHG125X90" localSheetId="4">#REF!</definedName>
    <definedName name="CODONHG125X90" localSheetId="5">#REF!</definedName>
    <definedName name="CODONHG125X90" localSheetId="6">#REF!</definedName>
    <definedName name="CODONHG125X90" localSheetId="7">#REF!</definedName>
    <definedName name="CODONHG125X90">#REF!</definedName>
    <definedName name="CODONHG12X90" localSheetId="2">#REF!</definedName>
    <definedName name="CODONHG12X90" localSheetId="4">#REF!</definedName>
    <definedName name="CODONHG12X90" localSheetId="7">#REF!</definedName>
    <definedName name="CODONHG12X90">#REF!</definedName>
    <definedName name="CODONHG1X90" localSheetId="2">#REF!</definedName>
    <definedName name="CODONHG1X90" localSheetId="4">#REF!</definedName>
    <definedName name="CODONHG1X90" localSheetId="7">#REF!</definedName>
    <definedName name="CODONHG1X90">#REF!</definedName>
    <definedName name="CODONHG212X90" localSheetId="2">#REF!</definedName>
    <definedName name="CODONHG212X90" localSheetId="4">#REF!</definedName>
    <definedName name="CODONHG212X90" localSheetId="7">#REF!</definedName>
    <definedName name="CODONHG212X90">#REF!</definedName>
    <definedName name="CODONHG2X90" localSheetId="2">#REF!</definedName>
    <definedName name="CODONHG2X90" localSheetId="4">#REF!</definedName>
    <definedName name="CODONHG2X90" localSheetId="7">#REF!</definedName>
    <definedName name="CODONHG2X90">#REF!</definedName>
    <definedName name="CODONHG34X90" localSheetId="2">#REF!</definedName>
    <definedName name="CODONHG34X90" localSheetId="4">#REF!</definedName>
    <definedName name="CODONHG34X90" localSheetId="7">#REF!</definedName>
    <definedName name="CODONHG34X90">#REF!</definedName>
    <definedName name="CODONHG3X90" localSheetId="2">#REF!</definedName>
    <definedName name="CODONHG3X90" localSheetId="4">#REF!</definedName>
    <definedName name="CODONHG3X90" localSheetId="7">#REF!</definedName>
    <definedName name="CODONHG3X90">#REF!</definedName>
    <definedName name="CODONHG4X90" localSheetId="2">#REF!</definedName>
    <definedName name="CODONHG4X90" localSheetId="4">#REF!</definedName>
    <definedName name="CODONHG4X90" localSheetId="7">#REF!</definedName>
    <definedName name="CODONHG4X90">#REF!</definedName>
    <definedName name="CODOPVC1_2X90">[35]Materiales!$F$213</definedName>
    <definedName name="CODOPVC3_4X90">[35]Materiales!$F$214</definedName>
    <definedName name="CODOPVC3X90">[35]Materiales!$F$218</definedName>
    <definedName name="CODOPVCDREN2X45" localSheetId="2">#REF!</definedName>
    <definedName name="CODOPVCDREN2X45" localSheetId="3">#REF!</definedName>
    <definedName name="CODOPVCDREN2X45" localSheetId="4">#REF!</definedName>
    <definedName name="CODOPVCDREN2X45" localSheetId="5">#REF!</definedName>
    <definedName name="CODOPVCDREN2X45" localSheetId="6">#REF!</definedName>
    <definedName name="CODOPVCDREN2X45" localSheetId="7">#REF!</definedName>
    <definedName name="CODOPVCDREN2X45" localSheetId="0">#REF!</definedName>
    <definedName name="CODOPVCDREN2X45">#REF!</definedName>
    <definedName name="CODOPVCDREN2X90" localSheetId="2">#REF!</definedName>
    <definedName name="CODOPVCDREN2X90" localSheetId="4">#REF!</definedName>
    <definedName name="CODOPVCDREN2X90" localSheetId="7">#REF!</definedName>
    <definedName name="CODOPVCDREN2X90">#REF!</definedName>
    <definedName name="CODOPVCDREN3X45" localSheetId="2">#REF!</definedName>
    <definedName name="CODOPVCDREN3X45" localSheetId="4">#REF!</definedName>
    <definedName name="CODOPVCDREN3X45" localSheetId="7">#REF!</definedName>
    <definedName name="CODOPVCDREN3X45">#REF!</definedName>
    <definedName name="CODOPVCDREN3X90" localSheetId="2">#REF!</definedName>
    <definedName name="CODOPVCDREN3X90" localSheetId="4">#REF!</definedName>
    <definedName name="CODOPVCDREN3X90" localSheetId="7">#REF!</definedName>
    <definedName name="CODOPVCDREN3X90">#REF!</definedName>
    <definedName name="CODOPVCDREN4X45" localSheetId="2">#REF!</definedName>
    <definedName name="CODOPVCDREN4X45" localSheetId="4">#REF!</definedName>
    <definedName name="CODOPVCDREN4X45" localSheetId="7">#REF!</definedName>
    <definedName name="CODOPVCDREN4X45">#REF!</definedName>
    <definedName name="CODOPVCDREN4X90" localSheetId="2">#REF!</definedName>
    <definedName name="CODOPVCDREN4X90" localSheetId="4">#REF!</definedName>
    <definedName name="CODOPVCDREN4X90" localSheetId="7">#REF!</definedName>
    <definedName name="CODOPVCDREN4X90">#REF!</definedName>
    <definedName name="CODOPVCDREN6X45" localSheetId="2">#REF!</definedName>
    <definedName name="CODOPVCDREN6X45" localSheetId="4">#REF!</definedName>
    <definedName name="CODOPVCDREN6X45" localSheetId="7">#REF!</definedName>
    <definedName name="CODOPVCDREN6X45">#REF!</definedName>
    <definedName name="CODOPVCDREN6X90" localSheetId="2">#REF!</definedName>
    <definedName name="CODOPVCDREN6X90" localSheetId="4">#REF!</definedName>
    <definedName name="CODOPVCDREN6X90" localSheetId="5">#REF!</definedName>
    <definedName name="CODOPVCDREN6X90" localSheetId="6">#REF!</definedName>
    <definedName name="CODOPVCDREN6X90" localSheetId="7">#REF!</definedName>
    <definedName name="CODOPVCDREN6X90">#REF!</definedName>
    <definedName name="CODOPVCPRES112X90" localSheetId="2">#REF!</definedName>
    <definedName name="CODOPVCPRES112X90" localSheetId="4">#REF!</definedName>
    <definedName name="CODOPVCPRES112X90" localSheetId="7">#REF!</definedName>
    <definedName name="CODOPVCPRES112X90">#REF!</definedName>
    <definedName name="CODOPVCPRES12X90" localSheetId="2">#REF!</definedName>
    <definedName name="CODOPVCPRES12X90" localSheetId="4">#REF!</definedName>
    <definedName name="CODOPVCPRES12X90" localSheetId="7">#REF!</definedName>
    <definedName name="CODOPVCPRES12X90">#REF!</definedName>
    <definedName name="CODOPVCPRES1X90" localSheetId="2">#REF!</definedName>
    <definedName name="CODOPVCPRES1X90" localSheetId="4">#REF!</definedName>
    <definedName name="CODOPVCPRES1X90" localSheetId="7">#REF!</definedName>
    <definedName name="CODOPVCPRES1X90">#REF!</definedName>
    <definedName name="CODOPVCPRES2X90" localSheetId="2">#REF!</definedName>
    <definedName name="CODOPVCPRES2X90" localSheetId="4">#REF!</definedName>
    <definedName name="CODOPVCPRES2X90" localSheetId="7">#REF!</definedName>
    <definedName name="CODOPVCPRES2X90">#REF!</definedName>
    <definedName name="CODOPVCPRES34X90" localSheetId="2">#REF!</definedName>
    <definedName name="CODOPVCPRES34X90" localSheetId="4">#REF!</definedName>
    <definedName name="CODOPVCPRES34X90" localSheetId="7">#REF!</definedName>
    <definedName name="CODOPVCPRES34X90">#REF!</definedName>
    <definedName name="CODOPVCPRES3X90" localSheetId="2">#REF!</definedName>
    <definedName name="CODOPVCPRES3X90" localSheetId="4">#REF!</definedName>
    <definedName name="CODOPVCPRES3X90" localSheetId="7">#REF!</definedName>
    <definedName name="CODOPVCPRES3X90">#REF!</definedName>
    <definedName name="CODOPVCPRES4X90" localSheetId="2">#REF!</definedName>
    <definedName name="CODOPVCPRES4X90" localSheetId="4">#REF!</definedName>
    <definedName name="CODOPVCPRES4X90" localSheetId="7">#REF!</definedName>
    <definedName name="CODOPVCPRES4X90">#REF!</definedName>
    <definedName name="CODOPVCPRES6X90" localSheetId="2">#REF!</definedName>
    <definedName name="CODOPVCPRES6X90" localSheetId="4">#REF!</definedName>
    <definedName name="CODOPVCPRES6X90" localSheetId="7">#REF!</definedName>
    <definedName name="CODOPVCPRES6X90">#REF!</definedName>
    <definedName name="coe.esp.gra" localSheetId="2">#REF!</definedName>
    <definedName name="coe.esp.gra" localSheetId="4">#REF!</definedName>
    <definedName name="coe.esp.gra" localSheetId="7">#REF!</definedName>
    <definedName name="coe.esp.gra">#REF!</definedName>
    <definedName name="coef.2" localSheetId="2">#REF!</definedName>
    <definedName name="coef.2" localSheetId="4">#REF!</definedName>
    <definedName name="coef.2" localSheetId="7">#REF!</definedName>
    <definedName name="coef.2">#REF!</definedName>
    <definedName name="coef.adm.">#REF!</definedName>
    <definedName name="col" localSheetId="2">'[34]Pres. '!#REF!</definedName>
    <definedName name="col" localSheetId="4">'[34]Pres. '!#REF!</definedName>
    <definedName name="col" localSheetId="7">'[34]Pres. '!#REF!</definedName>
    <definedName name="col">'[34]Pres. '!#REF!</definedName>
    <definedName name="Col.1erN" localSheetId="2">#REF!</definedName>
    <definedName name="Col.1erN" localSheetId="3">#REF!</definedName>
    <definedName name="Col.1erN" localSheetId="4">#REF!</definedName>
    <definedName name="Col.1erN" localSheetId="5">#REF!</definedName>
    <definedName name="Col.1erN" localSheetId="6">#REF!</definedName>
    <definedName name="Col.1erN" localSheetId="7">#REF!</definedName>
    <definedName name="Col.1erN">#REF!</definedName>
    <definedName name="Col.20.20.2nivel">[103]Análisis!$D$261</definedName>
    <definedName name="Col.20X20" localSheetId="2">#REF!</definedName>
    <definedName name="Col.20X20" localSheetId="3">#REF!</definedName>
    <definedName name="Col.20X20" localSheetId="4">#REF!</definedName>
    <definedName name="Col.20X20" localSheetId="5">#REF!</definedName>
    <definedName name="Col.20X20" localSheetId="6">#REF!</definedName>
    <definedName name="Col.20X20" localSheetId="7">#REF!</definedName>
    <definedName name="Col.20X20">#REF!</definedName>
    <definedName name="col.20x20.area.noble" localSheetId="2">#REF!</definedName>
    <definedName name="col.20x20.area.noble" localSheetId="4">#REF!</definedName>
    <definedName name="col.20x20.area.noble" localSheetId="7">#REF!</definedName>
    <definedName name="col.20x20.area.noble">#REF!</definedName>
    <definedName name="col.20x20.plastbau" localSheetId="2">#REF!</definedName>
    <definedName name="col.20x20.plastbau" localSheetId="4">#REF!</definedName>
    <definedName name="col.20x20.plastbau" localSheetId="7">#REF!</definedName>
    <definedName name="col.20x20.plastbau">#REF!</definedName>
    <definedName name="col.25cm.diam.">[104]Análisis!$D$324</definedName>
    <definedName name="col.30x30.lobby" localSheetId="2">#REF!</definedName>
    <definedName name="col.30x30.lobby" localSheetId="3">#REF!</definedName>
    <definedName name="col.30x30.lobby" localSheetId="4">#REF!</definedName>
    <definedName name="col.30x30.lobby" localSheetId="5">#REF!</definedName>
    <definedName name="col.30x30.lobby" localSheetId="6">#REF!</definedName>
    <definedName name="col.30x30.lobby" localSheetId="7">#REF!</definedName>
    <definedName name="col.30x30.lobby">#REF!</definedName>
    <definedName name="col.50cm">[104]Análisis!$D$345</definedName>
    <definedName name="Col.Ama.2do.N.Mod.II" localSheetId="2">#REF!</definedName>
    <definedName name="Col.Ama.2do.N.Mod.II" localSheetId="3">#REF!</definedName>
    <definedName name="Col.Ama.2do.N.Mod.II" localSheetId="4">#REF!</definedName>
    <definedName name="Col.Ama.2do.N.Mod.II" localSheetId="5">#REF!</definedName>
    <definedName name="Col.Ama.2do.N.Mod.II" localSheetId="6">#REF!</definedName>
    <definedName name="Col.Ama.2do.N.Mod.II" localSheetId="7">#REF!</definedName>
    <definedName name="Col.Ama.2do.N.Mod.II">#REF!</definedName>
    <definedName name="Col.Ama.3erN.Mod.II" localSheetId="2">#REF!</definedName>
    <definedName name="Col.Ama.3erN.Mod.II" localSheetId="4">#REF!</definedName>
    <definedName name="Col.Ama.3erN.Mod.II" localSheetId="7">#REF!</definedName>
    <definedName name="Col.Ama.3erN.Mod.II">#REF!</definedName>
    <definedName name="Col.amarre.20x20.2doN" localSheetId="2">#REF!</definedName>
    <definedName name="Col.amarre.20x20.2doN" localSheetId="4">#REF!</definedName>
    <definedName name="Col.amarre.20x20.2doN" localSheetId="7">#REF!</definedName>
    <definedName name="Col.amarre.20x20.2doN">#REF!</definedName>
    <definedName name="Col.amarre.3erN" localSheetId="2">#REF!</definedName>
    <definedName name="Col.amarre.3erN" localSheetId="4">#REF!</definedName>
    <definedName name="Col.amarre.3erN" localSheetId="7">#REF!</definedName>
    <definedName name="Col.amarre.3erN">#REF!</definedName>
    <definedName name="Col.C1.1erN.Mod.I" localSheetId="2">#REF!</definedName>
    <definedName name="Col.C1.1erN.Mod.I" localSheetId="4">#REF!</definedName>
    <definedName name="Col.C1.1erN.Mod.I" localSheetId="7">#REF!</definedName>
    <definedName name="Col.C1.1erN.Mod.I">#REF!</definedName>
    <definedName name="Col.C1.1erN.Mod.II" localSheetId="2">#REF!</definedName>
    <definedName name="Col.C1.1erN.Mod.II" localSheetId="4">#REF!</definedName>
    <definedName name="Col.C1.1erN.Mod.II" localSheetId="7">#REF!</definedName>
    <definedName name="Col.C1.1erN.Mod.II">#REF!</definedName>
    <definedName name="Col.C1.25x25.1erN" localSheetId="2">#REF!</definedName>
    <definedName name="Col.C1.25x25.1erN" localSheetId="4">#REF!</definedName>
    <definedName name="Col.C1.25x25.1erN" localSheetId="7">#REF!</definedName>
    <definedName name="Col.C1.25x25.1erN">#REF!</definedName>
    <definedName name="Col.C1.25x25.2doN" localSheetId="2">#REF!</definedName>
    <definedName name="Col.C1.25x25.2doN" localSheetId="4">#REF!</definedName>
    <definedName name="Col.C1.25x25.2doN" localSheetId="7">#REF!</definedName>
    <definedName name="Col.C1.25x25.2doN">#REF!</definedName>
    <definedName name="Col.C1.25x25.3erN" localSheetId="2">#REF!</definedName>
    <definedName name="Col.C1.25x25.3erN" localSheetId="4">#REF!</definedName>
    <definedName name="Col.C1.25x25.3erN" localSheetId="7">#REF!</definedName>
    <definedName name="Col.C1.25x25.3erN">#REF!</definedName>
    <definedName name="Col.C1.2do.N.Mod.II" localSheetId="2">#REF!</definedName>
    <definedName name="Col.C1.2do.N.Mod.II" localSheetId="4">#REF!</definedName>
    <definedName name="Col.C1.2do.N.Mod.II" localSheetId="7">#REF!</definedName>
    <definedName name="Col.C1.2do.N.Mod.II">#REF!</definedName>
    <definedName name="Col.C1.3erN.Mod.I" localSheetId="2">#REF!</definedName>
    <definedName name="Col.C1.3erN.Mod.I" localSheetId="4">#REF!</definedName>
    <definedName name="Col.C1.3erN.Mod.I" localSheetId="7">#REF!</definedName>
    <definedName name="Col.C1.3erN.Mod.I">#REF!</definedName>
    <definedName name="Col.C1.3erN.Mod.II" localSheetId="2">#REF!</definedName>
    <definedName name="Col.C1.3erN.Mod.II" localSheetId="4">#REF!</definedName>
    <definedName name="Col.C1.3erN.Mod.II" localSheetId="7">#REF!</definedName>
    <definedName name="Col.C1.3erN.Mod.II">#REF!</definedName>
    <definedName name="Col.C1.4toN.Mod.I" localSheetId="2">#REF!</definedName>
    <definedName name="Col.C1.4toN.Mod.I" localSheetId="4">#REF!</definedName>
    <definedName name="Col.C1.4toN.Mod.I" localSheetId="7">#REF!</definedName>
    <definedName name="Col.C1.4toN.Mod.I">#REF!</definedName>
    <definedName name="Col.C1.4toN.Mod.II" localSheetId="2">#REF!</definedName>
    <definedName name="Col.C1.4toN.Mod.II" localSheetId="4">#REF!</definedName>
    <definedName name="Col.C1.4toN.Mod.II" localSheetId="7">#REF!</definedName>
    <definedName name="Col.C1.4toN.Mod.II">#REF!</definedName>
    <definedName name="Col.C11.edif.Oficinas">[62]Análisis!$D$775</definedName>
    <definedName name="Col.C12do.N.Mod.I" localSheetId="2">#REF!</definedName>
    <definedName name="Col.C12do.N.Mod.I" localSheetId="3">#REF!</definedName>
    <definedName name="Col.C12do.N.Mod.I" localSheetId="4">#REF!</definedName>
    <definedName name="Col.C12do.N.Mod.I" localSheetId="5">#REF!</definedName>
    <definedName name="Col.C12do.N.Mod.I" localSheetId="6">#REF!</definedName>
    <definedName name="Col.C12do.N.Mod.I" localSheetId="7">#REF!</definedName>
    <definedName name="Col.C12do.N.Mod.I">#REF!</definedName>
    <definedName name="Col.C2.1erN.Mod.I" localSheetId="2">#REF!</definedName>
    <definedName name="Col.C2.1erN.Mod.I" localSheetId="4">#REF!</definedName>
    <definedName name="Col.C2.1erN.Mod.I" localSheetId="7">#REF!</definedName>
    <definedName name="Col.C2.1erN.Mod.I">#REF!</definedName>
    <definedName name="Col.C2.1erN.mod.II" localSheetId="2">#REF!</definedName>
    <definedName name="Col.C2.1erN.mod.II" localSheetId="4">#REF!</definedName>
    <definedName name="Col.C2.1erN.mod.II" localSheetId="7">#REF!</definedName>
    <definedName name="Col.C2.1erN.mod.II">#REF!</definedName>
    <definedName name="Col.C2.2do.N.Mod.I" localSheetId="2">#REF!</definedName>
    <definedName name="Col.C2.2do.N.Mod.I" localSheetId="4">#REF!</definedName>
    <definedName name="Col.C2.2do.N.Mod.I" localSheetId="7">#REF!</definedName>
    <definedName name="Col.C2.2do.N.Mod.I">#REF!</definedName>
    <definedName name="Col.C2.2doN.Mod.II" localSheetId="2">#REF!</definedName>
    <definedName name="Col.C2.2doN.Mod.II" localSheetId="4">#REF!</definedName>
    <definedName name="Col.C2.2doN.Mod.II" localSheetId="7">#REF!</definedName>
    <definedName name="Col.C2.2doN.Mod.II">#REF!</definedName>
    <definedName name="Col.C2.3erN.Mod.II" localSheetId="2">#REF!</definedName>
    <definedName name="Col.C2.3erN.Mod.II" localSheetId="4">#REF!</definedName>
    <definedName name="Col.C2.3erN.Mod.II" localSheetId="7">#REF!</definedName>
    <definedName name="Col.C2.3erN.Mod.II">#REF!</definedName>
    <definedName name="Col.C2.4toN.Mod.II" localSheetId="2">#REF!</definedName>
    <definedName name="Col.C2.4toN.Mod.II" localSheetId="4">#REF!</definedName>
    <definedName name="Col.C2.4toN.Mod.II" localSheetId="7">#REF!</definedName>
    <definedName name="Col.C2.4toN.Mod.II">#REF!</definedName>
    <definedName name="Col.C2y3.3erN.Mod.I" localSheetId="2">#REF!</definedName>
    <definedName name="Col.C2y3.3erN.Mod.I" localSheetId="4">#REF!</definedName>
    <definedName name="Col.C2y3.3erN.Mod.I" localSheetId="7">#REF!</definedName>
    <definedName name="Col.C2y3.3erN.Mod.I">#REF!</definedName>
    <definedName name="Col.C2y3.4toN.Mod.I" localSheetId="2">#REF!</definedName>
    <definedName name="Col.C2y3.4toN.Mod.I" localSheetId="4">#REF!</definedName>
    <definedName name="Col.C2y3.4toN.Mod.I" localSheetId="7">#REF!</definedName>
    <definedName name="Col.C2y3.4toN.Mod.I">#REF!</definedName>
    <definedName name="Col.C3.1erN.Mod.II" localSheetId="2">#REF!</definedName>
    <definedName name="Col.C3.1erN.Mod.II" localSheetId="4">#REF!</definedName>
    <definedName name="Col.C3.1erN.Mod.II" localSheetId="7">#REF!</definedName>
    <definedName name="Col.C3.1erN.Mod.II">#REF!</definedName>
    <definedName name="Col.C31erN.Mod.I" localSheetId="2">#REF!</definedName>
    <definedName name="Col.C31erN.Mod.I" localSheetId="4">#REF!</definedName>
    <definedName name="Col.C31erN.Mod.I" localSheetId="7">#REF!</definedName>
    <definedName name="Col.C31erN.Mod.I">#REF!</definedName>
    <definedName name="Col.C4.1erN.Mod.II" localSheetId="2">#REF!</definedName>
    <definedName name="Col.C4.1erN.Mod.II" localSheetId="4">#REF!</definedName>
    <definedName name="Col.C4.1erN.Mod.II" localSheetId="7">#REF!</definedName>
    <definedName name="Col.C4.1erN.Mod.II">#REF!</definedName>
    <definedName name="Col.C4.1erN.ModI" localSheetId="2">#REF!</definedName>
    <definedName name="Col.C4.1erN.ModI" localSheetId="4">#REF!</definedName>
    <definedName name="Col.C4.1erN.ModI" localSheetId="7">#REF!</definedName>
    <definedName name="Col.C4.1erN.ModI">#REF!</definedName>
    <definedName name="Col.C4.1erN.Villas" localSheetId="2">[62]Análisis!#REF!</definedName>
    <definedName name="Col.C4.1erN.Villas" localSheetId="4">[62]Análisis!#REF!</definedName>
    <definedName name="Col.C4.1erN.Villas" localSheetId="7">[62]Análisis!#REF!</definedName>
    <definedName name="Col.C4.1erN.Villas">[62]Análisis!#REF!</definedName>
    <definedName name="Col.C4.2doN.Mod.I" localSheetId="2">#REF!</definedName>
    <definedName name="Col.C4.2doN.Mod.I" localSheetId="3">#REF!</definedName>
    <definedName name="Col.C4.2doN.Mod.I" localSheetId="4">#REF!</definedName>
    <definedName name="Col.C4.2doN.Mod.I" localSheetId="5">#REF!</definedName>
    <definedName name="Col.C4.2doN.Mod.I" localSheetId="6">#REF!</definedName>
    <definedName name="Col.C4.2doN.Mod.I" localSheetId="7">#REF!</definedName>
    <definedName name="Col.C4.2doN.Mod.I">#REF!</definedName>
    <definedName name="Col.C4.2doN.Mod.II" localSheetId="2">#REF!</definedName>
    <definedName name="Col.C4.2doN.Mod.II" localSheetId="4">#REF!</definedName>
    <definedName name="Col.C4.2doN.Mod.II" localSheetId="7">#REF!</definedName>
    <definedName name="Col.C4.2doN.Mod.II">#REF!</definedName>
    <definedName name="Col.C4.2doN.Villas" localSheetId="2">#REF!</definedName>
    <definedName name="Col.C4.2doN.Villas" localSheetId="4">#REF!</definedName>
    <definedName name="Col.C4.2doN.Villas" localSheetId="7">#REF!</definedName>
    <definedName name="Col.C4.2doN.Villas">#REF!</definedName>
    <definedName name="Col.C4.3erN.Mod.I" localSheetId="2">#REF!</definedName>
    <definedName name="Col.C4.3erN.Mod.I" localSheetId="4">#REF!</definedName>
    <definedName name="Col.C4.3erN.Mod.I" localSheetId="7">#REF!</definedName>
    <definedName name="Col.C4.3erN.Mod.I">#REF!</definedName>
    <definedName name="Col.C4.3erN.Mod.II" localSheetId="2">#REF!</definedName>
    <definedName name="Col.C4.3erN.Mod.II" localSheetId="4">#REF!</definedName>
    <definedName name="Col.C4.3erN.Mod.II" localSheetId="7">#REF!</definedName>
    <definedName name="Col.C4.3erN.Mod.II">#REF!</definedName>
    <definedName name="Col.C4.4toN.Mod.I" localSheetId="2">#REF!</definedName>
    <definedName name="Col.C4.4toN.Mod.I" localSheetId="4">#REF!</definedName>
    <definedName name="Col.C4.4toN.Mod.I" localSheetId="7">#REF!</definedName>
    <definedName name="Col.C4.4toN.Mod.I">#REF!</definedName>
    <definedName name="Col.C4.4toN.Mod.II" localSheetId="2">#REF!</definedName>
    <definedName name="Col.C4.4toN.Mod.II" localSheetId="4">#REF!</definedName>
    <definedName name="Col.C4.4toN.Mod.II" localSheetId="7">#REF!</definedName>
    <definedName name="Col.C4.4toN.Mod.II">#REF!</definedName>
    <definedName name="Col.C5.triangular">[62]Análisis!$D$765</definedName>
    <definedName name="Col.Camarre.4toN.Mod.II" localSheetId="2">#REF!</definedName>
    <definedName name="Col.Camarre.4toN.Mod.II" localSheetId="3">#REF!</definedName>
    <definedName name="Col.Camarre.4toN.Mod.II" localSheetId="4">#REF!</definedName>
    <definedName name="Col.Camarre.4toN.Mod.II" localSheetId="5">#REF!</definedName>
    <definedName name="Col.Camarre.4toN.Mod.II" localSheetId="6">#REF!</definedName>
    <definedName name="Col.Camarre.4toN.Mod.II" localSheetId="7">#REF!</definedName>
    <definedName name="Col.Camarre.4toN.Mod.II">#REF!</definedName>
    <definedName name="col.GFRC.red.25">[104]Insumos!$C$65</definedName>
    <definedName name="col.red.30cm" localSheetId="2">#REF!</definedName>
    <definedName name="col.red.30cm" localSheetId="3">#REF!</definedName>
    <definedName name="col.red.30cm" localSheetId="4">#REF!</definedName>
    <definedName name="col.red.30cm" localSheetId="5">#REF!</definedName>
    <definedName name="col.red.30cm" localSheetId="6">#REF!</definedName>
    <definedName name="col.red.30cm" localSheetId="7">#REF!</definedName>
    <definedName name="col.red.30cm">#REF!</definedName>
    <definedName name="Col.Redon.30cm.BNP.Administración" localSheetId="2">[62]Análisis!#REF!</definedName>
    <definedName name="Col.Redon.30cm.BNP.Administración" localSheetId="3">[62]Análisis!#REF!</definedName>
    <definedName name="Col.Redon.30cm.BNP.Administración" localSheetId="4">[62]Análisis!#REF!</definedName>
    <definedName name="Col.Redon.30cm.BNP.Administración" localSheetId="5">[62]Análisis!#REF!</definedName>
    <definedName name="Col.Redon.30cm.BNP.Administración" localSheetId="6">[62]Análisis!#REF!</definedName>
    <definedName name="Col.Redon.30cm.BNP.Administración" localSheetId="7">[62]Análisis!#REF!</definedName>
    <definedName name="Col.Redon.30cm.BNP.Administración">[62]Análisis!#REF!</definedName>
    <definedName name="Col.Redon.30cmSNP.Administración" localSheetId="2">[62]Análisis!#REF!</definedName>
    <definedName name="Col.Redon.30cmSNP.Administración" localSheetId="3">[62]Análisis!#REF!</definedName>
    <definedName name="Col.Redon.30cmSNP.Administración" localSheetId="4">[62]Análisis!#REF!</definedName>
    <definedName name="Col.Redon.30cmSNP.Administración" localSheetId="5">[62]Análisis!#REF!</definedName>
    <definedName name="Col.Redon.30cmSNP.Administración" localSheetId="6">[62]Análisis!#REF!</definedName>
    <definedName name="Col.Redon.30cmSNP.Administración" localSheetId="7">[62]Análisis!#REF!</definedName>
    <definedName name="Col.Redon.30cmSNP.Administración">[62]Análisis!#REF!</definedName>
    <definedName name="col1.4" localSheetId="2">[25]Volumenes!#REF!</definedName>
    <definedName name="col1.4" localSheetId="4">[25]Volumenes!#REF!</definedName>
    <definedName name="col1.4" localSheetId="7">[25]Volumenes!#REF!</definedName>
    <definedName name="col1.4">[25]Volumenes!#REF!</definedName>
    <definedName name="COL15X65" localSheetId="2">#REF!</definedName>
    <definedName name="COL15X65" localSheetId="3">#REF!</definedName>
    <definedName name="COL15X65" localSheetId="4">#REF!</definedName>
    <definedName name="COL15X65" localSheetId="5">#REF!</definedName>
    <definedName name="COL15X65" localSheetId="6">#REF!</definedName>
    <definedName name="COL15X65" localSheetId="7">#REF!</definedName>
    <definedName name="COL15X65">#REF!</definedName>
    <definedName name="COL20X30" localSheetId="2">#REF!</definedName>
    <definedName name="COL20X30" localSheetId="4">#REF!</definedName>
    <definedName name="COL20X30" localSheetId="7">#REF!</definedName>
    <definedName name="COL20X30">#REF!</definedName>
    <definedName name="COL20X45" localSheetId="2">#REF!</definedName>
    <definedName name="COL20X45" localSheetId="4">#REF!</definedName>
    <definedName name="COL20X45" localSheetId="7">#REF!</definedName>
    <definedName name="COL20X45">#REF!</definedName>
    <definedName name="COLABORA1" localSheetId="2">#REF!</definedName>
    <definedName name="COLABORA1" localSheetId="4">#REF!</definedName>
    <definedName name="COLABORA1" localSheetId="7">#REF!</definedName>
    <definedName name="COLABORA1">#REF!</definedName>
    <definedName name="COLABORA2" localSheetId="2">#REF!</definedName>
    <definedName name="COLABORA2" localSheetId="4">#REF!</definedName>
    <definedName name="COLABORA2" localSheetId="7">#REF!</definedName>
    <definedName name="COLABORA2">#REF!</definedName>
    <definedName name="COLAEXTLAV" localSheetId="2">#REF!</definedName>
    <definedName name="COLAEXTLAV" localSheetId="4">#REF!</definedName>
    <definedName name="COLAEXTLAV" localSheetId="7">#REF!</definedName>
    <definedName name="COLAEXTLAV">#REF!</definedName>
    <definedName name="COLAGUA2SCH40CONTRA" localSheetId="2">#REF!</definedName>
    <definedName name="COLAGUA2SCH40CONTRA" localSheetId="4">#REF!</definedName>
    <definedName name="COLAGUA2SCH40CONTRA" localSheetId="7">#REF!</definedName>
    <definedName name="COLAGUA2SCH40CONTRA">#REF!</definedName>
    <definedName name="COLAMARRE15X20">[43]Analisis!$F$1633</definedName>
    <definedName name="COLAMARRE20X20">[43]Analisis!$F$1645</definedName>
    <definedName name="Colc.Bloque.10cm">[62]Insumos!$E$84</definedName>
    <definedName name="Colc.Hormigón.Grua">[62]Análisis!$D$49</definedName>
    <definedName name="colc.marmolpared" localSheetId="2">#REF!</definedName>
    <definedName name="colc.marmolpared" localSheetId="3">#REF!</definedName>
    <definedName name="colc.marmolpared" localSheetId="4">#REF!</definedName>
    <definedName name="colc.marmolpared" localSheetId="5">#REF!</definedName>
    <definedName name="colc.marmolpared" localSheetId="6">#REF!</definedName>
    <definedName name="colc.marmolpared" localSheetId="7">#REF!</definedName>
    <definedName name="colc.marmolpared">#REF!</definedName>
    <definedName name="COLC1" localSheetId="2">#REF!</definedName>
    <definedName name="COLC1" localSheetId="4">#REF!</definedName>
    <definedName name="COLC1" localSheetId="7">#REF!</definedName>
    <definedName name="COLC1">#REF!</definedName>
    <definedName name="COLC11">'[74]Osiades Est.'!$E$262</definedName>
    <definedName name="COLC2" localSheetId="2">#REF!</definedName>
    <definedName name="COLC2" localSheetId="3">#REF!</definedName>
    <definedName name="COLC2" localSheetId="4">#REF!</definedName>
    <definedName name="COLC2" localSheetId="5">#REF!</definedName>
    <definedName name="COLC2" localSheetId="6">#REF!</definedName>
    <definedName name="COLC2" localSheetId="7">#REF!</definedName>
    <definedName name="COLC2">#REF!</definedName>
    <definedName name="COLC22">'[74]Osiades Est.'!$E$285</definedName>
    <definedName name="COLC3">'[74]Osiades Est.'!$E$215</definedName>
    <definedName name="COLC3CIR" localSheetId="2">#REF!</definedName>
    <definedName name="COLC3CIR" localSheetId="3">#REF!</definedName>
    <definedName name="COLC3CIR" localSheetId="4">#REF!</definedName>
    <definedName name="COLC3CIR" localSheetId="5">#REF!</definedName>
    <definedName name="COLC3CIR" localSheetId="6">#REF!</definedName>
    <definedName name="COLC3CIR" localSheetId="7">#REF!</definedName>
    <definedName name="COLC3CIR">#REF!</definedName>
    <definedName name="COLC4" localSheetId="2">#REF!</definedName>
    <definedName name="COLC4" localSheetId="4">#REF!</definedName>
    <definedName name="COLC4" localSheetId="7">#REF!</definedName>
    <definedName name="COLC4">#REF!</definedName>
    <definedName name="COLC5" localSheetId="2">'[25]Anal. horm.'!#REF!</definedName>
    <definedName name="COLC5" localSheetId="4">'[25]Anal. horm.'!#REF!</definedName>
    <definedName name="COLC5" localSheetId="7">'[25]Anal. horm.'!#REF!</definedName>
    <definedName name="COLC5">'[25]Anal. horm.'!#REF!</definedName>
    <definedName name="Coloc._bloque_4x_8_x16_pulgs." localSheetId="2">#REF!</definedName>
    <definedName name="Coloc._bloque_4x_8_x16_pulgs." localSheetId="3">#REF!</definedName>
    <definedName name="Coloc._bloque_4x_8_x16_pulgs." localSheetId="4">#REF!</definedName>
    <definedName name="Coloc._bloque_4x_8_x16_pulgs." localSheetId="5">#REF!</definedName>
    <definedName name="Coloc._bloque_4x_8_x16_pulgs." localSheetId="6">#REF!</definedName>
    <definedName name="Coloc._bloque_4x_8_x16_pulgs." localSheetId="7">#REF!</definedName>
    <definedName name="Coloc._bloque_4x_8_x16_pulgs." localSheetId="0">#REF!</definedName>
    <definedName name="Coloc._bloque_4x_8_x16_pulgs.">#REF!</definedName>
    <definedName name="Coloc.Block.4">'[99]Costos Mano de Obra'!$O$38</definedName>
    <definedName name="Coloc.Block.6">'[80]Costos Mano de Obra'!$O$37</definedName>
    <definedName name="Coloc.Bloq.8.BNPT" localSheetId="2">#REF!</definedName>
    <definedName name="Coloc.Bloq.8.BNPT" localSheetId="3">#REF!</definedName>
    <definedName name="Coloc.Bloq.8.BNPT" localSheetId="4">#REF!</definedName>
    <definedName name="Coloc.Bloq.8.BNPT" localSheetId="5">#REF!</definedName>
    <definedName name="Coloc.Bloq.8.BNPT" localSheetId="6">#REF!</definedName>
    <definedName name="Coloc.Bloq.8.BNPT" localSheetId="7">#REF!</definedName>
    <definedName name="Coloc.Bloq.8.BNPT">#REF!</definedName>
    <definedName name="Coloc.Bloque.12" localSheetId="2">#REF!</definedName>
    <definedName name="Coloc.Bloque.12" localSheetId="4">#REF!</definedName>
    <definedName name="Coloc.Bloque.12" localSheetId="7">#REF!</definedName>
    <definedName name="Coloc.Bloque.12">#REF!</definedName>
    <definedName name="Coloc.ceramica.pared" localSheetId="2">#REF!</definedName>
    <definedName name="Coloc.ceramica.pared" localSheetId="4">#REF!</definedName>
    <definedName name="Coloc.ceramica.pared" localSheetId="7">#REF!</definedName>
    <definedName name="Coloc.ceramica.pared">#REF!</definedName>
    <definedName name="Coloc.Ceramica.Pisos">'[80]Costos Mano de Obra'!$O$46</definedName>
    <definedName name="Coloc.Hormigón" localSheetId="2">#REF!</definedName>
    <definedName name="Coloc.Hormigón" localSheetId="3">#REF!</definedName>
    <definedName name="Coloc.Hormigón" localSheetId="4">#REF!</definedName>
    <definedName name="Coloc.Hormigón" localSheetId="5">#REF!</definedName>
    <definedName name="Coloc.Hormigón" localSheetId="6">#REF!</definedName>
    <definedName name="Coloc.Hormigón" localSheetId="7">#REF!</definedName>
    <definedName name="Coloc.Hormigón">#REF!</definedName>
    <definedName name="Coloc.piso" localSheetId="2">#REF!</definedName>
    <definedName name="Coloc.piso" localSheetId="4">#REF!</definedName>
    <definedName name="Coloc.piso" localSheetId="7">#REF!</definedName>
    <definedName name="Coloc.piso">#REF!</definedName>
    <definedName name="Coloc.Quary.Tile" localSheetId="2">#REF!</definedName>
    <definedName name="Coloc.Quary.Tile" localSheetId="4">#REF!</definedName>
    <definedName name="Coloc.Quary.Tile" localSheetId="7">#REF!</definedName>
    <definedName name="Coloc.Quary.Tile">#REF!</definedName>
    <definedName name="Coloc.Zocalo" localSheetId="2">#REF!</definedName>
    <definedName name="Coloc.Zocalo" localSheetId="4">#REF!</definedName>
    <definedName name="Coloc.Zocalo" localSheetId="7">#REF!</definedName>
    <definedName name="Coloc.Zocalo">#REF!</definedName>
    <definedName name="Coloc.Zócalo" localSheetId="2">#REF!</definedName>
    <definedName name="Coloc.Zócalo" localSheetId="4">#REF!</definedName>
    <definedName name="Coloc.Zócalo" localSheetId="7">#REF!</definedName>
    <definedName name="Coloc.Zócalo">#REF!</definedName>
    <definedName name="colocaceromalla">[54]I.HORMIGON!$G$22</definedName>
    <definedName name="colocacionbobedilla" localSheetId="2">#REF!</definedName>
    <definedName name="colocacionbobedilla" localSheetId="3">#REF!</definedName>
    <definedName name="colocacionbobedilla" localSheetId="4">#REF!</definedName>
    <definedName name="colocacionbobedilla" localSheetId="5">#REF!</definedName>
    <definedName name="colocacionbobedilla" localSheetId="6">#REF!</definedName>
    <definedName name="colocacionbobedilla" localSheetId="7">#REF!</definedName>
    <definedName name="colocacionbobedilla">#REF!</definedName>
    <definedName name="colocblock6">'[96]Analisis Unit. '!$F$24</definedName>
    <definedName name="Colorante">[62]Insumos!$E$69</definedName>
    <definedName name="colred1.2" localSheetId="2">[25]Volumenes!#REF!</definedName>
    <definedName name="colred1.2" localSheetId="3">[25]Volumenes!#REF!</definedName>
    <definedName name="colred1.2" localSheetId="4">[25]Volumenes!#REF!</definedName>
    <definedName name="colred1.2" localSheetId="5">[25]Volumenes!#REF!</definedName>
    <definedName name="colred1.2" localSheetId="6">[25]Volumenes!#REF!</definedName>
    <definedName name="colred1.2" localSheetId="7">[25]Volumenes!#REF!</definedName>
    <definedName name="colred1.2">[25]Volumenes!#REF!</definedName>
    <definedName name="colum" localSheetId="2">#REF!</definedName>
    <definedName name="colum" localSheetId="3">#REF!</definedName>
    <definedName name="colum" localSheetId="4">#REF!</definedName>
    <definedName name="colum" localSheetId="5">#REF!</definedName>
    <definedName name="colum" localSheetId="6">#REF!</definedName>
    <definedName name="colum" localSheetId="7">#REF!</definedName>
    <definedName name="colum">#REF!</definedName>
    <definedName name="Colum.60cm.Espectaculos">[62]Análisis!$D$1004</definedName>
    <definedName name="Colum.C.1" localSheetId="2">#REF!</definedName>
    <definedName name="Colum.C.1" localSheetId="3">#REF!</definedName>
    <definedName name="Colum.C.1" localSheetId="4">#REF!</definedName>
    <definedName name="Colum.C.1" localSheetId="5">#REF!</definedName>
    <definedName name="Colum.C.1" localSheetId="6">#REF!</definedName>
    <definedName name="Colum.C.1" localSheetId="7">#REF!</definedName>
    <definedName name="Colum.C.1">#REF!</definedName>
    <definedName name="Colum.C.3" localSheetId="2">#REF!</definedName>
    <definedName name="Colum.C.3" localSheetId="4">#REF!</definedName>
    <definedName name="Colum.C.3" localSheetId="7">#REF!</definedName>
    <definedName name="Colum.C.3">#REF!</definedName>
    <definedName name="Colum.Cuad.Edif.Oficinas">[62]Análisis!$D$755</definedName>
    <definedName name="Colum.Horm.Convenc.Espectaculos">[62]Análisis!$D$1018</definedName>
    <definedName name="Colum.Ø45.Edif.Oficina">[62]Análisis!$D$785</definedName>
    <definedName name="Colum.Red40.Discot" localSheetId="2">#REF!</definedName>
    <definedName name="Colum.Red40.Discot" localSheetId="3">#REF!</definedName>
    <definedName name="Colum.Red40.Discot" localSheetId="4">#REF!</definedName>
    <definedName name="Colum.Red40.Discot" localSheetId="5">#REF!</definedName>
    <definedName name="Colum.Red40.Discot" localSheetId="6">#REF!</definedName>
    <definedName name="Colum.Red40.Discot" localSheetId="7">#REF!</definedName>
    <definedName name="Colum.Red40.Discot">#REF!</definedName>
    <definedName name="Colum.Red50.Casino" localSheetId="2">#REF!</definedName>
    <definedName name="Colum.Red50.Casino" localSheetId="4">#REF!</definedName>
    <definedName name="Colum.Red50.Casino" localSheetId="7">#REF!</definedName>
    <definedName name="Colum.Red50.Casino">#REF!</definedName>
    <definedName name="Colum.redon.40.Area.Novle" localSheetId="2">[62]Análisis!#REF!</definedName>
    <definedName name="Colum.redon.40.Area.Novle" localSheetId="4">[62]Análisis!#REF!</definedName>
    <definedName name="Colum.redon.40.Area.Novle" localSheetId="7">[62]Análisis!#REF!</definedName>
    <definedName name="Colum.redon.40.Area.Novle">[62]Análisis!#REF!</definedName>
    <definedName name="Colum.redonda.40.Comedor" localSheetId="2">[62]Análisis!#REF!</definedName>
    <definedName name="Colum.redonda.40.Comedor" localSheetId="4">[62]Análisis!#REF!</definedName>
    <definedName name="Colum.redonda.40.Comedor" localSheetId="7">[62]Análisis!#REF!</definedName>
    <definedName name="Colum.redonda.40.Comedor">[62]Análisis!#REF!</definedName>
    <definedName name="colum2">[74]Analisis!$E$177</definedName>
    <definedName name="Column.horm.Administracion" localSheetId="2">[62]Análisis!#REF!</definedName>
    <definedName name="Column.horm.Administracion" localSheetId="3">[62]Análisis!#REF!</definedName>
    <definedName name="Column.horm.Administracion" localSheetId="4">[62]Análisis!#REF!</definedName>
    <definedName name="Column.horm.Administracion" localSheetId="5">[62]Análisis!#REF!</definedName>
    <definedName name="Column.horm.Administracion" localSheetId="6">[62]Análisis!#REF!</definedName>
    <definedName name="Column.horm.Administracion" localSheetId="7">[62]Análisis!#REF!</definedName>
    <definedName name="Column.horm.Administracion">[62]Análisis!#REF!</definedName>
    <definedName name="Columna.C1.15x20">[62]Análisis!$D$148</definedName>
    <definedName name="Columna.Cc.20x20">[62]Análisis!$D$156</definedName>
    <definedName name="Columna.Cocina" localSheetId="2">[62]Análisis!#REF!</definedName>
    <definedName name="Columna.Cocina" localSheetId="3">[62]Análisis!#REF!</definedName>
    <definedName name="Columna.Cocina" localSheetId="4">[62]Análisis!#REF!</definedName>
    <definedName name="Columna.Cocina" localSheetId="5">[62]Análisis!#REF!</definedName>
    <definedName name="Columna.Cocina" localSheetId="6">[62]Análisis!#REF!</definedName>
    <definedName name="Columna.Cocina" localSheetId="7">[62]Análisis!#REF!</definedName>
    <definedName name="Columna.Cocina">[62]Análisis!#REF!</definedName>
    <definedName name="Columna.Convenc.Villas" localSheetId="2">#REF!</definedName>
    <definedName name="Columna.Convenc.Villas" localSheetId="3">#REF!</definedName>
    <definedName name="Columna.Convenc.Villas" localSheetId="4">#REF!</definedName>
    <definedName name="Columna.Convenc.Villas" localSheetId="5">#REF!</definedName>
    <definedName name="Columna.Convenc.Villas" localSheetId="6">#REF!</definedName>
    <definedName name="Columna.Convenc.Villas" localSheetId="7">#REF!</definedName>
    <definedName name="Columna.Convenc.Villas">#REF!</definedName>
    <definedName name="Columna.Cr">[62]Análisis!$D$182</definedName>
    <definedName name="Columna.Horm.Area.Noble" localSheetId="2">[62]Análisis!#REF!</definedName>
    <definedName name="Columna.Horm.Area.Noble" localSheetId="3">[62]Análisis!#REF!</definedName>
    <definedName name="Columna.Horm.Area.Noble" localSheetId="4">[62]Análisis!#REF!</definedName>
    <definedName name="Columna.Horm.Area.Noble" localSheetId="5">[62]Análisis!#REF!</definedName>
    <definedName name="Columna.Horm.Area.Noble" localSheetId="6">[62]Análisis!#REF!</definedName>
    <definedName name="Columna.Horm.Area.Noble" localSheetId="7">[62]Análisis!#REF!</definedName>
    <definedName name="Columna.Horm.Area.Noble">[62]Análisis!#REF!</definedName>
    <definedName name="Columna.Lavanderia">[62]Análisis!$D$933</definedName>
    <definedName name="columna.pergolado" localSheetId="3">[105]Análisis!$D$1625</definedName>
    <definedName name="columna.pergolado" localSheetId="4">[105]Análisis!$D$1625</definedName>
    <definedName name="columna.pergolado" localSheetId="5">[105]Análisis!$D$1625</definedName>
    <definedName name="columna.pergolado" localSheetId="6">[105]Análisis!$D$1625</definedName>
    <definedName name="columna.pergolado" localSheetId="7">[105]Análisis!$D$1625</definedName>
    <definedName name="columna.pergolado" localSheetId="0">[105]Análisis!$D$1625</definedName>
    <definedName name="columna.pergolado">[106]Análisis!$D$1625</definedName>
    <definedName name="Columna.Redon.50.Area.Noble" localSheetId="2">[62]Análisis!#REF!</definedName>
    <definedName name="Columna.Redon.50.Area.Noble" localSheetId="3">[62]Análisis!#REF!</definedName>
    <definedName name="Columna.Redon.50.Area.Noble" localSheetId="4">[62]Análisis!#REF!</definedName>
    <definedName name="Columna.Redon.50.Area.Noble" localSheetId="5">[62]Análisis!#REF!</definedName>
    <definedName name="Columna.Redon.50.Area.Noble" localSheetId="6">[62]Análisis!#REF!</definedName>
    <definedName name="Columna.Redon.50.Area.Noble" localSheetId="7">[62]Análisis!#REF!</definedName>
    <definedName name="Columna.Redon.50.Area.Noble">[62]Análisis!#REF!</definedName>
    <definedName name="Columna.redonda.30.villas" localSheetId="2">#REF!</definedName>
    <definedName name="Columna.redonda.30.villas" localSheetId="3">#REF!</definedName>
    <definedName name="Columna.redonda.30.villas" localSheetId="4">#REF!</definedName>
    <definedName name="Columna.redonda.30.villas" localSheetId="5">#REF!</definedName>
    <definedName name="Columna.redonda.30.villas" localSheetId="6">#REF!</definedName>
    <definedName name="Columna.redonda.30.villas" localSheetId="7">#REF!</definedName>
    <definedName name="Columna.redonda.30.villas">#REF!</definedName>
    <definedName name="Columna30x30" localSheetId="2">#REF!</definedName>
    <definedName name="Columna30x30" localSheetId="4">#REF!</definedName>
    <definedName name="Columna30x30" localSheetId="7">#REF!</definedName>
    <definedName name="Columna30x30">#REF!</definedName>
    <definedName name="Columnas.C1s.C2s">[62]Análisis!$D$164</definedName>
    <definedName name="Columnas.Redonda.30cm">[62]Análisis!$D$173</definedName>
    <definedName name="columnasum" localSheetId="2">#REF!</definedName>
    <definedName name="columnasum" localSheetId="3">#REF!</definedName>
    <definedName name="columnasum" localSheetId="4">#REF!</definedName>
    <definedName name="columnasum" localSheetId="5">#REF!</definedName>
    <definedName name="columnasum" localSheetId="6">#REF!</definedName>
    <definedName name="columnasum" localSheetId="7">#REF!</definedName>
    <definedName name="columnasum" localSheetId="0">#REF!</definedName>
    <definedName name="columnasum">#REF!</definedName>
    <definedName name="Com.Personal" localSheetId="2">#REF!</definedName>
    <definedName name="Com.Personal" localSheetId="4">#REF!</definedName>
    <definedName name="Com.Personal" localSheetId="7">#REF!</definedName>
    <definedName name="Com.Personal">#REF!</definedName>
    <definedName name="COMBUSTIBLES" localSheetId="2">#REF!</definedName>
    <definedName name="COMBUSTIBLES" localSheetId="4">#REF!</definedName>
    <definedName name="COMBUSTIBLES" localSheetId="7">#REF!</definedName>
    <definedName name="COMBUSTIBLES">#REF!</definedName>
    <definedName name="CommHdr" localSheetId="2">#REF!</definedName>
    <definedName name="CommHdr" localSheetId="4">#REF!</definedName>
    <definedName name="CommHdr" localSheetId="7">#REF!</definedName>
    <definedName name="CommHdr">#REF!</definedName>
    <definedName name="CommLabel" localSheetId="2">#REF!</definedName>
    <definedName name="CommLabel" localSheetId="4">#REF!</definedName>
    <definedName name="CommLabel" localSheetId="7">#REF!</definedName>
    <definedName name="CommLabel">#REF!</definedName>
    <definedName name="Comparación" localSheetId="2">#REF!</definedName>
    <definedName name="Comparación" localSheetId="4">#REF!</definedName>
    <definedName name="Comparación" localSheetId="7">#REF!</definedName>
    <definedName name="Comparación">#REF!</definedName>
    <definedName name="COMPENS" localSheetId="2">#REF!</definedName>
    <definedName name="COMPENS" localSheetId="4">#REF!</definedName>
    <definedName name="COMPENS" localSheetId="7">#REF!</definedName>
    <definedName name="COMPENS">#REF!</definedName>
    <definedName name="Compresores">[53]EQUIPOS!$I$28</definedName>
    <definedName name="Con.Zap.ZC5" localSheetId="2">[67]Análisis!#REF!</definedName>
    <definedName name="Con.Zap.ZC5" localSheetId="3">[67]Análisis!#REF!</definedName>
    <definedName name="Con.Zap.ZC5" localSheetId="4">[67]Análisis!#REF!</definedName>
    <definedName name="Con.Zap.ZC5" localSheetId="5">[67]Análisis!#REF!</definedName>
    <definedName name="Con.Zap.ZC5" localSheetId="6">[67]Análisis!#REF!</definedName>
    <definedName name="Con.Zap.ZC5" localSheetId="7">[67]Análisis!#REF!</definedName>
    <definedName name="Con.Zap.ZC5">[67]Análisis!#REF!</definedName>
    <definedName name="concreto" localSheetId="2">#REF!</definedName>
    <definedName name="concreto" localSheetId="3">#REF!</definedName>
    <definedName name="concreto" localSheetId="4">#REF!</definedName>
    <definedName name="concreto" localSheetId="5">#REF!</definedName>
    <definedName name="concreto" localSheetId="6">#REF!</definedName>
    <definedName name="concreto" localSheetId="7">#REF!</definedName>
    <definedName name="concreto">#REF!</definedName>
    <definedName name="concreto.nivelacion">[104]Análisis!$D$207</definedName>
    <definedName name="concreto.pobre" localSheetId="2">#REF!</definedName>
    <definedName name="concreto.pobre" localSheetId="3">#REF!</definedName>
    <definedName name="concreto.pobre" localSheetId="4">#REF!</definedName>
    <definedName name="concreto.pobre" localSheetId="5">#REF!</definedName>
    <definedName name="concreto.pobre" localSheetId="6">#REF!</definedName>
    <definedName name="concreto.pobre" localSheetId="7">#REF!</definedName>
    <definedName name="concreto.pobre">#REF!</definedName>
    <definedName name="Concreto.pobre.bajo.zapata" localSheetId="2">[62]Análisis!#REF!</definedName>
    <definedName name="Concreto.pobre.bajo.zapata" localSheetId="3">[62]Análisis!#REF!</definedName>
    <definedName name="Concreto.pobre.bajo.zapata" localSheetId="4">[62]Análisis!#REF!</definedName>
    <definedName name="Concreto.pobre.bajo.zapata" localSheetId="5">[62]Análisis!#REF!</definedName>
    <definedName name="Concreto.pobre.bajo.zapata" localSheetId="6">[62]Análisis!#REF!</definedName>
    <definedName name="Concreto.pobre.bajo.zapata" localSheetId="7">[62]Análisis!#REF!</definedName>
    <definedName name="Concreto.pobre.bajo.zapata">[62]Análisis!#REF!</definedName>
    <definedName name="concreto_2">#N/A</definedName>
    <definedName name="CONDULET1" localSheetId="2">#REF!</definedName>
    <definedName name="CONDULET1" localSheetId="3">#REF!</definedName>
    <definedName name="CONDULET1" localSheetId="4">#REF!</definedName>
    <definedName name="CONDULET1" localSheetId="5">#REF!</definedName>
    <definedName name="CONDULET1" localSheetId="6">#REF!</definedName>
    <definedName name="CONDULET1" localSheetId="7">#REF!</definedName>
    <definedName name="CONDULET1" localSheetId="0">#REF!</definedName>
    <definedName name="CONDULET1">#REF!</definedName>
    <definedName name="CONDULET112" localSheetId="2">#REF!</definedName>
    <definedName name="CONDULET112" localSheetId="4">#REF!</definedName>
    <definedName name="CONDULET112" localSheetId="7">#REF!</definedName>
    <definedName name="CONDULET112">#REF!</definedName>
    <definedName name="CONDULET2" localSheetId="2">#REF!</definedName>
    <definedName name="CONDULET2" localSheetId="4">#REF!</definedName>
    <definedName name="CONDULET2" localSheetId="7">#REF!</definedName>
    <definedName name="CONDULET2">#REF!</definedName>
    <definedName name="CONDULET3" localSheetId="2">#REF!</definedName>
    <definedName name="CONDULET3" localSheetId="4">#REF!</definedName>
    <definedName name="CONDULET3" localSheetId="7">#REF!</definedName>
    <definedName name="CONDULET3">#REF!</definedName>
    <definedName name="CONDULET34" localSheetId="2">#REF!</definedName>
    <definedName name="CONDULET34" localSheetId="4">#REF!</definedName>
    <definedName name="CONDULET34" localSheetId="7">#REF!</definedName>
    <definedName name="CONDULET34">#REF!</definedName>
    <definedName name="CONDULET4" localSheetId="2">#REF!</definedName>
    <definedName name="CONDULET4" localSheetId="4">#REF!</definedName>
    <definedName name="CONDULET4" localSheetId="7">#REF!</definedName>
    <definedName name="CONDULET4">#REF!</definedName>
    <definedName name="CONEXBAJ4SDR41A6CONTRA" localSheetId="2">#REF!</definedName>
    <definedName name="CONEXBAJ4SDR41A6CONTRA" localSheetId="4">#REF!</definedName>
    <definedName name="CONEXBAJ4SDR41A6CONTRA" localSheetId="7">#REF!</definedName>
    <definedName name="CONEXBAJ4SDR41A6CONTRA">#REF!</definedName>
    <definedName name="CONEXCLOACA" localSheetId="2">#REF!</definedName>
    <definedName name="CONEXCLOACA" localSheetId="4">#REF!</definedName>
    <definedName name="CONEXCLOACA" localSheetId="7">#REF!</definedName>
    <definedName name="CONEXCLOACA">#REF!</definedName>
    <definedName name="CONFPUERTABISCLA" localSheetId="2">#REF!</definedName>
    <definedName name="CONFPUERTABISCLA" localSheetId="4">#REF!</definedName>
    <definedName name="CONFPUERTABISCLA" localSheetId="7">#REF!</definedName>
    <definedName name="CONFPUERTABISCLA">#REF!</definedName>
    <definedName name="CONFPUERTACLA" localSheetId="2">#REF!</definedName>
    <definedName name="CONFPUERTACLA" localSheetId="4">#REF!</definedName>
    <definedName name="CONFPUERTACLA" localSheetId="7">#REF!</definedName>
    <definedName name="CONFPUERTACLA">#REF!</definedName>
    <definedName name="CONFPUERTAFORROZINC" localSheetId="2">#REF!</definedName>
    <definedName name="CONFPUERTAFORROZINC" localSheetId="4">#REF!</definedName>
    <definedName name="CONFPUERTAFORROZINC" localSheetId="7">#REF!</definedName>
    <definedName name="CONFPUERTAFORROZINC">#REF!</definedName>
    <definedName name="CONFPUERTAPLUM" localSheetId="2">#REF!</definedName>
    <definedName name="CONFPUERTAPLUM" localSheetId="4">#REF!</definedName>
    <definedName name="CONFPUERTAPLUM" localSheetId="7">#REF!</definedName>
    <definedName name="CONFPUERTAPLUM">#REF!</definedName>
    <definedName name="CONI12HG">'[25]Pu-Sanit.'!$C$229</definedName>
    <definedName name="conten">[74]Analisis!$E$1243</definedName>
    <definedName name="CONTENML">[44]Analisis!$F$1543</definedName>
    <definedName name="CONTENTELFORDM" localSheetId="2">#REF!</definedName>
    <definedName name="CONTENTELFORDM" localSheetId="3">#REF!</definedName>
    <definedName name="CONTENTELFORDM" localSheetId="4">#REF!</definedName>
    <definedName name="CONTENTELFORDM" localSheetId="5">#REF!</definedName>
    <definedName name="CONTENTELFORDM" localSheetId="6">#REF!</definedName>
    <definedName name="CONTENTELFORDM" localSheetId="7">#REF!</definedName>
    <definedName name="CONTENTELFORDM" localSheetId="0">#REF!</definedName>
    <definedName name="CONTENTELFORDM">#REF!</definedName>
    <definedName name="CONTENTELFORDM3" localSheetId="2">#REF!</definedName>
    <definedName name="CONTENTELFORDM3" localSheetId="3">#REF!</definedName>
    <definedName name="CONTENTELFORDM3" localSheetId="4">#REF!</definedName>
    <definedName name="CONTENTELFORDM3" localSheetId="5">#REF!</definedName>
    <definedName name="CONTENTELFORDM3" localSheetId="6">#REF!</definedName>
    <definedName name="CONTENTELFORDM3" localSheetId="7">#REF!</definedName>
    <definedName name="CONTENTELFORDM3" localSheetId="0">#REF!</definedName>
    <definedName name="CONTENTELFORDM3">#REF!</definedName>
    <definedName name="CONTRA1" localSheetId="2">#REF!</definedName>
    <definedName name="CONTRA1" localSheetId="4">#REF!</definedName>
    <definedName name="CONTRA1" localSheetId="7">#REF!</definedName>
    <definedName name="CONTRA1">#REF!</definedName>
    <definedName name="CONTRA2" localSheetId="2">#REF!</definedName>
    <definedName name="CONTRA2" localSheetId="4">#REF!</definedName>
    <definedName name="CONTRA2" localSheetId="7">#REF!</definedName>
    <definedName name="CONTRA2">#REF!</definedName>
    <definedName name="ContraHuella.Marmol" localSheetId="2">#REF!</definedName>
    <definedName name="ContraHuella.Marmol" localSheetId="4">#REF!</definedName>
    <definedName name="ContraHuella.Marmol" localSheetId="7">#REF!</definedName>
    <definedName name="ContraHuella.Marmol">#REF!</definedName>
    <definedName name="CONTROL" localSheetId="2">#REF!</definedName>
    <definedName name="CONTROL" localSheetId="4">#REF!</definedName>
    <definedName name="CONTROL" localSheetId="7">#REF!</definedName>
    <definedName name="CONTROL">#REF!</definedName>
    <definedName name="control_2">"$#REF!.$#REF!$#REF!:#REF!#REF!"</definedName>
    <definedName name="control_3">"$#REF!.$#REF!$#REF!:#REF!#REF!"</definedName>
    <definedName name="CONTROLADM" localSheetId="2">#REF!</definedName>
    <definedName name="CONTROLADM" localSheetId="3">#REF!</definedName>
    <definedName name="CONTROLADM" localSheetId="4">#REF!</definedName>
    <definedName name="CONTROLADM" localSheetId="5">#REF!</definedName>
    <definedName name="CONTROLADM" localSheetId="6">#REF!</definedName>
    <definedName name="CONTROLADM" localSheetId="7">#REF!</definedName>
    <definedName name="CONTROLADM">#REF!</definedName>
    <definedName name="CONTROLCOC" localSheetId="2">#REF!</definedName>
    <definedName name="CONTROLCOC" localSheetId="4">#REF!</definedName>
    <definedName name="CONTROLCOC" localSheetId="7">#REF!</definedName>
    <definedName name="CONTROLCOC">#REF!</definedName>
    <definedName name="CONTROLCOME" localSheetId="2">#REF!</definedName>
    <definedName name="CONTROLCOME" localSheetId="4">#REF!</definedName>
    <definedName name="CONTROLCOME" localSheetId="7">#REF!</definedName>
    <definedName name="CONTROLCOME">#REF!</definedName>
    <definedName name="CONTROLLAV" localSheetId="2">#REF!</definedName>
    <definedName name="CONTROLLAV" localSheetId="4">#REF!</definedName>
    <definedName name="CONTROLLAV" localSheetId="7">#REF!</definedName>
    <definedName name="CONTROLLAV">#REF!</definedName>
    <definedName name="Conv." localSheetId="2">#REF!</definedName>
    <definedName name="Conv." localSheetId="4">#REF!</definedName>
    <definedName name="Conv." localSheetId="7">#REF!</definedName>
    <definedName name="Conv.">#REF!</definedName>
    <definedName name="Conv.Col.C1" localSheetId="2">[67]Análisis!#REF!</definedName>
    <definedName name="Conv.Col.C1" localSheetId="3">[67]Análisis!#REF!</definedName>
    <definedName name="Conv.Col.C1" localSheetId="4">[67]Análisis!#REF!</definedName>
    <definedName name="Conv.Col.C1" localSheetId="5">[67]Análisis!#REF!</definedName>
    <definedName name="Conv.Col.C1" localSheetId="6">[67]Análisis!#REF!</definedName>
    <definedName name="Conv.Col.C1" localSheetId="7">[67]Análisis!#REF!</definedName>
    <definedName name="Conv.Col.C1">[67]Análisis!#REF!</definedName>
    <definedName name="Conv.Col.C5" localSheetId="2">[67]Análisis!#REF!</definedName>
    <definedName name="Conv.Col.C5" localSheetId="3">[67]Análisis!#REF!</definedName>
    <definedName name="Conv.Col.C5" localSheetId="4">[67]Análisis!#REF!</definedName>
    <definedName name="Conv.Col.C5" localSheetId="5">[67]Análisis!#REF!</definedName>
    <definedName name="Conv.Col.C5" localSheetId="6">[67]Análisis!#REF!</definedName>
    <definedName name="Conv.Col.C5" localSheetId="7">[67]Análisis!#REF!</definedName>
    <definedName name="Conv.Col.C5">[67]Análisis!#REF!</definedName>
    <definedName name="Conv.Col.C6" localSheetId="2">[67]Análisis!#REF!</definedName>
    <definedName name="Conv.Col.C6" localSheetId="4">[67]Análisis!#REF!</definedName>
    <definedName name="Conv.Col.C6" localSheetId="7">[67]Análisis!#REF!</definedName>
    <definedName name="Conv.Col.C6">[67]Análisis!#REF!</definedName>
    <definedName name="Conv.Col.C7" localSheetId="2">[67]Análisis!#REF!</definedName>
    <definedName name="Conv.Col.C7" localSheetId="4">[67]Análisis!#REF!</definedName>
    <definedName name="Conv.Col.C7" localSheetId="7">[67]Análisis!#REF!</definedName>
    <definedName name="Conv.Col.C7">[67]Análisis!#REF!</definedName>
    <definedName name="Conv.Col.C8" localSheetId="2">[67]Análisis!#REF!</definedName>
    <definedName name="Conv.Col.C8" localSheetId="4">[67]Análisis!#REF!</definedName>
    <definedName name="Conv.Col.C8" localSheetId="7">[67]Análisis!#REF!</definedName>
    <definedName name="Conv.Col.C8">[67]Análisis!#REF!</definedName>
    <definedName name="Conv.Losa" localSheetId="2">[67]Análisis!#REF!</definedName>
    <definedName name="Conv.Losa" localSheetId="4">[67]Análisis!#REF!</definedName>
    <definedName name="Conv.Losa" localSheetId="7">[67]Análisis!#REF!</definedName>
    <definedName name="Conv.Losa">[67]Análisis!#REF!</definedName>
    <definedName name="Conv.V2" localSheetId="2">[67]Análisis!#REF!</definedName>
    <definedName name="Conv.V2" localSheetId="4">[67]Análisis!#REF!</definedName>
    <definedName name="Conv.V2" localSheetId="7">[67]Análisis!#REF!</definedName>
    <definedName name="Conv.V2">[67]Análisis!#REF!</definedName>
    <definedName name="Conv.V3" localSheetId="2">[67]Análisis!#REF!</definedName>
    <definedName name="Conv.V3" localSheetId="4">[67]Análisis!#REF!</definedName>
    <definedName name="Conv.V3" localSheetId="7">[67]Análisis!#REF!</definedName>
    <definedName name="Conv.V3">[67]Análisis!#REF!</definedName>
    <definedName name="Conv.V4" localSheetId="2">[67]Análisis!#REF!</definedName>
    <definedName name="Conv.V4" localSheetId="4">[67]Análisis!#REF!</definedName>
    <definedName name="Conv.V4" localSheetId="7">[67]Análisis!#REF!</definedName>
    <definedName name="Conv.V4">[67]Análisis!#REF!</definedName>
    <definedName name="Conv.V5" localSheetId="2">[67]Análisis!#REF!</definedName>
    <definedName name="Conv.V5" localSheetId="4">[67]Análisis!#REF!</definedName>
    <definedName name="Conv.V5" localSheetId="7">[67]Análisis!#REF!</definedName>
    <definedName name="Conv.V5">[67]Análisis!#REF!</definedName>
    <definedName name="Conv.V7" localSheetId="2">[67]Análisis!#REF!</definedName>
    <definedName name="Conv.V7" localSheetId="4">[67]Análisis!#REF!</definedName>
    <definedName name="Conv.V7" localSheetId="7">[67]Análisis!#REF!</definedName>
    <definedName name="Conv.V7">[67]Análisis!#REF!</definedName>
    <definedName name="Conv.V8" localSheetId="2">[67]Análisis!#REF!</definedName>
    <definedName name="Conv.V8" localSheetId="4">[67]Análisis!#REF!</definedName>
    <definedName name="Conv.V8" localSheetId="7">[67]Análisis!#REF!</definedName>
    <definedName name="Conv.V8">[67]Análisis!#REF!</definedName>
    <definedName name="Conv.Viga.V1" localSheetId="2">[67]Análisis!#REF!</definedName>
    <definedName name="Conv.Viga.V1" localSheetId="4">[67]Análisis!#REF!</definedName>
    <definedName name="Conv.Viga.V1" localSheetId="7">[67]Análisis!#REF!</definedName>
    <definedName name="Conv.Viga.V1">[67]Análisis!#REF!</definedName>
    <definedName name="Conv.Zap.ZC1" localSheetId="2">[67]Análisis!#REF!</definedName>
    <definedName name="Conv.Zap.ZC1" localSheetId="4">[67]Análisis!#REF!</definedName>
    <definedName name="Conv.Zap.ZC1" localSheetId="7">[67]Análisis!#REF!</definedName>
    <definedName name="Conv.Zap.ZC1">[67]Análisis!#REF!</definedName>
    <definedName name="Conv.Zap.ZC2" localSheetId="2">[67]Análisis!#REF!</definedName>
    <definedName name="Conv.Zap.ZC2" localSheetId="4">[67]Análisis!#REF!</definedName>
    <definedName name="Conv.Zap.ZC2" localSheetId="7">[67]Análisis!#REF!</definedName>
    <definedName name="Conv.Zap.ZC2">[67]Análisis!#REF!</definedName>
    <definedName name="Conv.Zap.Zc3" localSheetId="2">[67]Análisis!#REF!</definedName>
    <definedName name="Conv.Zap.Zc3" localSheetId="4">[67]Análisis!#REF!</definedName>
    <definedName name="Conv.Zap.Zc3" localSheetId="7">[67]Análisis!#REF!</definedName>
    <definedName name="Conv.Zap.Zc3">[67]Análisis!#REF!</definedName>
    <definedName name="Conv.Zap.Zc4" localSheetId="2">[67]Análisis!#REF!</definedName>
    <definedName name="Conv.Zap.Zc4" localSheetId="4">[67]Análisis!#REF!</definedName>
    <definedName name="Conv.Zap.Zc4" localSheetId="7">[67]Análisis!#REF!</definedName>
    <definedName name="Conv.Zap.Zc4">[67]Análisis!#REF!</definedName>
    <definedName name="Conv.Zap.ZC6" localSheetId="2">[67]Análisis!#REF!</definedName>
    <definedName name="Conv.Zap.ZC6" localSheetId="4">[67]Análisis!#REF!</definedName>
    <definedName name="Conv.Zap.ZC6" localSheetId="7">[67]Análisis!#REF!</definedName>
    <definedName name="Conv.Zap.ZC6">[67]Análisis!#REF!</definedName>
    <definedName name="Conv.Zap.ZC7" localSheetId="2">[67]Análisis!#REF!</definedName>
    <definedName name="Conv.Zap.ZC7" localSheetId="4">[67]Análisis!#REF!</definedName>
    <definedName name="Conv.Zap.ZC7" localSheetId="7">[67]Análisis!#REF!</definedName>
    <definedName name="Conv.Zap.ZC7">[67]Análisis!#REF!</definedName>
    <definedName name="Conv.Zap.ZC8" localSheetId="2">[67]Análisis!#REF!</definedName>
    <definedName name="Conv.Zap.ZC8" localSheetId="4">[67]Análisis!#REF!</definedName>
    <definedName name="Conv.Zap.ZC8" localSheetId="7">[67]Análisis!#REF!</definedName>
    <definedName name="Conv.Zap.ZC8">[67]Análisis!#REF!</definedName>
    <definedName name="Conversion" localSheetId="2">#REF!</definedName>
    <definedName name="Conversion" localSheetId="3">#REF!</definedName>
    <definedName name="Conversion" localSheetId="4">#REF!</definedName>
    <definedName name="Conversion" localSheetId="5">#REF!</definedName>
    <definedName name="Conversion" localSheetId="6">#REF!</definedName>
    <definedName name="Conversion" localSheetId="7">#REF!</definedName>
    <definedName name="Conversion" localSheetId="0">#REF!</definedName>
    <definedName name="Conversion">#REF!</definedName>
    <definedName name="CORINAL12FALDA">[35]M.O.!$C$838</definedName>
    <definedName name="CORINALCEM" localSheetId="2">#REF!</definedName>
    <definedName name="CORINALCEM" localSheetId="3">#REF!</definedName>
    <definedName name="CORINALCEM" localSheetId="4">#REF!</definedName>
    <definedName name="CORINALCEM" localSheetId="5">#REF!</definedName>
    <definedName name="CORINALCEM" localSheetId="6">#REF!</definedName>
    <definedName name="CORINALCEM" localSheetId="7">#REF!</definedName>
    <definedName name="CORINALCEM" localSheetId="0">#REF!</definedName>
    <definedName name="CORINALCEM">#REF!</definedName>
    <definedName name="CORINALFALDA" localSheetId="2">#REF!</definedName>
    <definedName name="CORINALFALDA" localSheetId="4">#REF!</definedName>
    <definedName name="CORINALFALDA" localSheetId="7">#REF!</definedName>
    <definedName name="CORINALFALDA">#REF!</definedName>
    <definedName name="CORINALPEQ" localSheetId="2">#REF!</definedName>
    <definedName name="CORINALPEQ" localSheetId="4">#REF!</definedName>
    <definedName name="CORINALPEQ" localSheetId="7">#REF!</definedName>
    <definedName name="CORINALPEQ">#REF!</definedName>
    <definedName name="CORNEXT" localSheetId="2">#REF!</definedName>
    <definedName name="CORNEXT" localSheetId="4">#REF!</definedName>
    <definedName name="CORNEXT" localSheetId="7">#REF!</definedName>
    <definedName name="CORNEXT">#REF!</definedName>
    <definedName name="CORNINT" localSheetId="2">#REF!</definedName>
    <definedName name="CORNINT" localSheetId="4">#REF!</definedName>
    <definedName name="CORNINT" localSheetId="7">#REF!</definedName>
    <definedName name="CORNINT">#REF!</definedName>
    <definedName name="corniza.2.62pies">'[107]Cornisa de 2.62 pie'!$E$60</definedName>
    <definedName name="corniza.2pies">'[107]Cornisa de 2 pie'!$E$60</definedName>
    <definedName name="coronado" localSheetId="2">#REF!</definedName>
    <definedName name="coronado" localSheetId="3">#REF!</definedName>
    <definedName name="coronado" localSheetId="4">#REF!</definedName>
    <definedName name="coronado" localSheetId="5">#REF!</definedName>
    <definedName name="coronado" localSheetId="6">#REF!</definedName>
    <definedName name="coronado" localSheetId="7">#REF!</definedName>
    <definedName name="coronado" localSheetId="0">#REF!</definedName>
    <definedName name="coronado">#REF!</definedName>
    <definedName name="correa8" localSheetId="7">[37]analisis!$G$773</definedName>
    <definedName name="correa8">[38]analisis!$G$773</definedName>
    <definedName name="CORREDERA">[100]Analisis!$E$161</definedName>
    <definedName name="cort" localSheetId="2">'[34]Pres. '!#REF!</definedName>
    <definedName name="cort" localSheetId="3">'[34]Pres. '!#REF!</definedName>
    <definedName name="cort" localSheetId="4">'[34]Pres. '!#REF!</definedName>
    <definedName name="cort" localSheetId="5">'[34]Pres. '!#REF!</definedName>
    <definedName name="cort" localSheetId="6">'[34]Pres. '!#REF!</definedName>
    <definedName name="cort" localSheetId="7">'[34]Pres. '!#REF!</definedName>
    <definedName name="cort" localSheetId="0">'[34]Pres. '!#REF!</definedName>
    <definedName name="cort">'[34]Pres. '!#REF!</definedName>
    <definedName name="Corte.Chazos" localSheetId="2">#REF!</definedName>
    <definedName name="Corte.Chazos" localSheetId="3">#REF!</definedName>
    <definedName name="Corte.Chazos" localSheetId="4">#REF!</definedName>
    <definedName name="Corte.Chazos" localSheetId="5">#REF!</definedName>
    <definedName name="Corte.Chazos" localSheetId="6">#REF!</definedName>
    <definedName name="Corte.Chazos" localSheetId="7">#REF!</definedName>
    <definedName name="Corte.Chazos">#REF!</definedName>
    <definedName name="Corte_y_Bote_Material____C_E" localSheetId="2">[21]Insumos!#REF!</definedName>
    <definedName name="Corte_y_Bote_Material____C_E" localSheetId="3">[21]Insumos!#REF!</definedName>
    <definedName name="Corte_y_Bote_Material____C_E" localSheetId="4">[21]Insumos!#REF!</definedName>
    <definedName name="Corte_y_Bote_Material____C_E" localSheetId="5">[21]Insumos!#REF!</definedName>
    <definedName name="Corte_y_Bote_Material____C_E" localSheetId="6">[21]Insumos!#REF!</definedName>
    <definedName name="Corte_y_Bote_Material____C_E" localSheetId="7">[21]Insumos!#REF!</definedName>
    <definedName name="Corte_y_Bote_Material____C_E">[21]Insumos!#REF!</definedName>
    <definedName name="CORTEEQUIPO" localSheetId="2">#REF!</definedName>
    <definedName name="CORTEEQUIPO" localSheetId="3">#REF!</definedName>
    <definedName name="CORTEEQUIPO" localSheetId="4">#REF!</definedName>
    <definedName name="CORTEEQUIPO" localSheetId="5">#REF!</definedName>
    <definedName name="CORTEEQUIPO" localSheetId="6">#REF!</definedName>
    <definedName name="CORTEEQUIPO" localSheetId="7">#REF!</definedName>
    <definedName name="CORTEEQUIPO" localSheetId="0">#REF!</definedName>
    <definedName name="CORTEEQUIPO">#REF!</definedName>
    <definedName name="costocapataz">'[96]Analisis Unit. '!$G$3</definedName>
    <definedName name="costoobrero">'[96]Analisis Unit. '!$G$5</definedName>
    <definedName name="costotecesp">'[96]Analisis Unit. '!$G$4</definedName>
    <definedName name="COT_302">'[45]A-civil'!$A$1921:$G$1921</definedName>
    <definedName name="COT_360">'[45]A-civil'!$A$1938:$G$1938</definedName>
    <definedName name="COT_361">'[45]A-civil'!$A$1939:$G$1939</definedName>
    <definedName name="COT_364">'[45]A-civil'!$A$1940:$G$1940</definedName>
    <definedName name="COUPLING112HG" localSheetId="2">#REF!</definedName>
    <definedName name="COUPLING112HG" localSheetId="3">#REF!</definedName>
    <definedName name="COUPLING112HG" localSheetId="4">#REF!</definedName>
    <definedName name="COUPLING112HG" localSheetId="5">#REF!</definedName>
    <definedName name="COUPLING112HG" localSheetId="6">#REF!</definedName>
    <definedName name="COUPLING112HG" localSheetId="7">#REF!</definedName>
    <definedName name="COUPLING112HG" localSheetId="0">#REF!</definedName>
    <definedName name="COUPLING112HG">#REF!</definedName>
    <definedName name="COUPLING12HG" localSheetId="2">#REF!</definedName>
    <definedName name="COUPLING12HG" localSheetId="4">#REF!</definedName>
    <definedName name="COUPLING12HG" localSheetId="5">#REF!</definedName>
    <definedName name="COUPLING12HG" localSheetId="6">#REF!</definedName>
    <definedName name="COUPLING12HG" localSheetId="7">#REF!</definedName>
    <definedName name="COUPLING12HG">#REF!</definedName>
    <definedName name="COUPLING1HG" localSheetId="2">#REF!</definedName>
    <definedName name="COUPLING1HG" localSheetId="4">#REF!</definedName>
    <definedName name="COUPLING1HG" localSheetId="5">#REF!</definedName>
    <definedName name="COUPLING1HG" localSheetId="6">#REF!</definedName>
    <definedName name="COUPLING1HG" localSheetId="7">#REF!</definedName>
    <definedName name="COUPLING1HG">#REF!</definedName>
    <definedName name="COUPLING212HG" localSheetId="2">#REF!</definedName>
    <definedName name="COUPLING212HG" localSheetId="4">#REF!</definedName>
    <definedName name="COUPLING212HG" localSheetId="5">#REF!</definedName>
    <definedName name="COUPLING212HG" localSheetId="6">#REF!</definedName>
    <definedName name="COUPLING212HG" localSheetId="7">#REF!</definedName>
    <definedName name="COUPLING212HG">#REF!</definedName>
    <definedName name="COUPLING2HG" localSheetId="2">#REF!</definedName>
    <definedName name="COUPLING2HG" localSheetId="4">#REF!</definedName>
    <definedName name="COUPLING2HG" localSheetId="5">#REF!</definedName>
    <definedName name="COUPLING2HG" localSheetId="6">#REF!</definedName>
    <definedName name="COUPLING2HG" localSheetId="7">#REF!</definedName>
    <definedName name="COUPLING2HG">#REF!</definedName>
    <definedName name="COUPLING34HG" localSheetId="2">#REF!</definedName>
    <definedName name="COUPLING34HG" localSheetId="4">#REF!</definedName>
    <definedName name="COUPLING34HG" localSheetId="5">#REF!</definedName>
    <definedName name="COUPLING34HG" localSheetId="6">#REF!</definedName>
    <definedName name="COUPLING34HG" localSheetId="7">#REF!</definedName>
    <definedName name="COUPLING34HG">#REF!</definedName>
    <definedName name="COUPLING3HG" localSheetId="2">#REF!</definedName>
    <definedName name="COUPLING3HG" localSheetId="4">#REF!</definedName>
    <definedName name="COUPLING3HG" localSheetId="5">#REF!</definedName>
    <definedName name="COUPLING3HG" localSheetId="6">#REF!</definedName>
    <definedName name="COUPLING3HG" localSheetId="7">#REF!</definedName>
    <definedName name="COUPLING3HG">#REF!</definedName>
    <definedName name="COUPLING4HG" localSheetId="2">#REF!</definedName>
    <definedName name="COUPLING4HG" localSheetId="4">#REF!</definedName>
    <definedName name="COUPLING4HG" localSheetId="5">#REF!</definedName>
    <definedName name="COUPLING4HG" localSheetId="6">#REF!</definedName>
    <definedName name="COUPLING4HG" localSheetId="7">#REF!</definedName>
    <definedName name="COUPLING4HG">#REF!</definedName>
    <definedName name="CPANEL">[35]M.O.!$C$514</definedName>
    <definedName name="CPAPSERV" localSheetId="2">#REF!</definedName>
    <definedName name="CPAPSERV" localSheetId="3">#REF!</definedName>
    <definedName name="CPAPSERV" localSheetId="4">#REF!</definedName>
    <definedName name="CPAPSERV" localSheetId="5">#REF!</definedName>
    <definedName name="CPAPSERV" localSheetId="6">#REF!</definedName>
    <definedName name="CPAPSERV" localSheetId="7">#REF!</definedName>
    <definedName name="CPAPSERV" localSheetId="0">#REF!</definedName>
    <definedName name="CPAPSERV">#REF!</definedName>
    <definedName name="cprestamo">[97]EQUIPOS!$D$27</definedName>
    <definedName name="CPVC" localSheetId="2">#REF!</definedName>
    <definedName name="CPVC" localSheetId="3">#REF!</definedName>
    <definedName name="CPVC" localSheetId="4">#REF!</definedName>
    <definedName name="CPVC" localSheetId="5">#REF!</definedName>
    <definedName name="CPVC" localSheetId="6">#REF!</definedName>
    <definedName name="CPVC" localSheetId="7">#REF!</definedName>
    <definedName name="CPVC" localSheetId="0">#REF!</definedName>
    <definedName name="CPVC">#REF!</definedName>
    <definedName name="CPVCTANGIT125" localSheetId="2">#REF!</definedName>
    <definedName name="CPVCTANGIT125" localSheetId="4">#REF!</definedName>
    <definedName name="CPVCTANGIT125" localSheetId="7">#REF!</definedName>
    <definedName name="CPVCTANGIT125">#REF!</definedName>
    <definedName name="CPVCTANGIT230" localSheetId="2">#REF!</definedName>
    <definedName name="CPVCTANGIT230" localSheetId="4">#REF!</definedName>
    <definedName name="CPVCTANGIT230" localSheetId="7">#REF!</definedName>
    <definedName name="CPVCTANGIT230">#REF!</definedName>
    <definedName name="CPVCTANGIT460" localSheetId="2">#REF!</definedName>
    <definedName name="CPVCTANGIT460" localSheetId="4">#REF!</definedName>
    <definedName name="CPVCTANGIT460" localSheetId="7">#REF!</definedName>
    <definedName name="CPVCTANGIT460">#REF!</definedName>
    <definedName name="CPVCTANGIT920" localSheetId="2">#REF!</definedName>
    <definedName name="CPVCTANGIT920" localSheetId="4">#REF!</definedName>
    <definedName name="CPVCTANGIT920" localSheetId="7">#REF!</definedName>
    <definedName name="CPVCTANGIT920">#REF!</definedName>
    <definedName name="Cravilla3.4" localSheetId="2">#REF!</definedName>
    <definedName name="Cravilla3.4" localSheetId="4">#REF!</definedName>
    <definedName name="Cravilla3.4" localSheetId="7">#REF!</definedName>
    <definedName name="Cravilla3.4">#REF!</definedName>
    <definedName name="CREPISA" localSheetId="2">#REF!</definedName>
    <definedName name="CREPISA" localSheetId="4">#REF!</definedName>
    <definedName name="CREPISA" localSheetId="5">#REF!</definedName>
    <definedName name="CREPISA" localSheetId="6">#REF!</definedName>
    <definedName name="CREPISA" localSheetId="7">#REF!</definedName>
    <definedName name="CREPISA">#REF!</definedName>
    <definedName name="Crhist" localSheetId="2">#REF!</definedName>
    <definedName name="Crhist" localSheetId="4">#REF!</definedName>
    <definedName name="Crhist" localSheetId="7">#REF!</definedName>
    <definedName name="Crhist">#REF!</definedName>
    <definedName name="Cristalizado.marmol">[62]Insumos!$E$136</definedName>
    <definedName name="CRISTMIN" localSheetId="2">#REF!</definedName>
    <definedName name="CRISTMIN" localSheetId="3">#REF!</definedName>
    <definedName name="CRISTMIN" localSheetId="4">#REF!</definedName>
    <definedName name="CRISTMIN" localSheetId="5">#REF!</definedName>
    <definedName name="CRISTMIN" localSheetId="6">#REF!</definedName>
    <definedName name="CRISTMIN" localSheetId="7">#REF!</definedName>
    <definedName name="CRISTMIN" localSheetId="0">#REF!</definedName>
    <definedName name="CRISTMIN">#REF!</definedName>
    <definedName name="CRONOGRAMA" localSheetId="1">#REF!</definedName>
    <definedName name="CRONOGRAMA" localSheetId="2">#REF!</definedName>
    <definedName name="CRONOGRAMA" localSheetId="3">#REF!</definedName>
    <definedName name="CRONOGRAMA" localSheetId="4">#REF!</definedName>
    <definedName name="CRONOGRAMA" localSheetId="5">#REF!</definedName>
    <definedName name="CRONOGRAMA" localSheetId="6">#REF!</definedName>
    <definedName name="CRONOGRAMA" localSheetId="7">#REF!</definedName>
    <definedName name="CRONOGRAMA" localSheetId="0">#REF!</definedName>
    <definedName name="CRONOGRAMA">#REF!</definedName>
    <definedName name="CSAL12" localSheetId="2">#REF!</definedName>
    <definedName name="CSAL12" localSheetId="4">#REF!</definedName>
    <definedName name="CSAL12" localSheetId="5">#REF!</definedName>
    <definedName name="CSAL12" localSheetId="6">#REF!</definedName>
    <definedName name="CSAL12" localSheetId="7">#REF!</definedName>
    <definedName name="CSAL12">#REF!</definedName>
    <definedName name="CSALIDA1" localSheetId="2">#REF!</definedName>
    <definedName name="CSALIDA1" localSheetId="4">#REF!</definedName>
    <definedName name="CSALIDA1" localSheetId="7">#REF!</definedName>
    <definedName name="CSALIDA1">#REF!</definedName>
    <definedName name="CSALIDA112" localSheetId="2">#REF!</definedName>
    <definedName name="CSALIDA112" localSheetId="4">#REF!</definedName>
    <definedName name="CSALIDA112" localSheetId="7">#REF!</definedName>
    <definedName name="CSALIDA112">#REF!</definedName>
    <definedName name="CSALIDA114" localSheetId="2">#REF!</definedName>
    <definedName name="CSALIDA114" localSheetId="4">#REF!</definedName>
    <definedName name="CSALIDA114" localSheetId="7">#REF!</definedName>
    <definedName name="CSALIDA114">#REF!</definedName>
    <definedName name="CSALIDA12">[35]M.O.!$C$852</definedName>
    <definedName name="CSALIDA2" localSheetId="2">#REF!</definedName>
    <definedName name="CSALIDA2" localSheetId="3">#REF!</definedName>
    <definedName name="CSALIDA2" localSheetId="4">#REF!</definedName>
    <definedName name="CSALIDA2" localSheetId="5">#REF!</definedName>
    <definedName name="CSALIDA2" localSheetId="6">#REF!</definedName>
    <definedName name="CSALIDA2" localSheetId="7">#REF!</definedName>
    <definedName name="CSALIDA2" localSheetId="0">#REF!</definedName>
    <definedName name="CSALIDA2">#REF!</definedName>
    <definedName name="CSALIDA34" localSheetId="2">#REF!</definedName>
    <definedName name="CSALIDA34" localSheetId="4">#REF!</definedName>
    <definedName name="CSALIDA34" localSheetId="5">#REF!</definedName>
    <definedName name="CSALIDA34" localSheetId="6">#REF!</definedName>
    <definedName name="CSALIDA34" localSheetId="7">#REF!</definedName>
    <definedName name="CSALIDA34">#REF!</definedName>
    <definedName name="CSALIDACAL" localSheetId="2">#REF!</definedName>
    <definedName name="CSALIDACAL" localSheetId="4">#REF!</definedName>
    <definedName name="CSALIDACAL" localSheetId="5">#REF!</definedName>
    <definedName name="CSALIDACAL" localSheetId="6">#REF!</definedName>
    <definedName name="CSALIDACAL" localSheetId="7">#REF!</definedName>
    <definedName name="CSALIDACAL">#REF!</definedName>
    <definedName name="CSALIDACOBRE1" localSheetId="2">#REF!</definedName>
    <definedName name="CSALIDACOBRE1" localSheetId="4">#REF!</definedName>
    <definedName name="CSALIDACOBRE1" localSheetId="5">#REF!</definedName>
    <definedName name="CSALIDACOBRE1" localSheetId="6">#REF!</definedName>
    <definedName name="CSALIDACOBRE1" localSheetId="7">#REF!</definedName>
    <definedName name="CSALIDACOBRE1">#REF!</definedName>
    <definedName name="CSALIDACOBRE12" localSheetId="2">#REF!</definedName>
    <definedName name="CSALIDACOBRE12" localSheetId="4">#REF!</definedName>
    <definedName name="CSALIDACOBRE12" localSheetId="5">#REF!</definedName>
    <definedName name="CSALIDACOBRE12" localSheetId="6">#REF!</definedName>
    <definedName name="CSALIDACOBRE12" localSheetId="7">#REF!</definedName>
    <definedName name="CSALIDACOBRE12">#REF!</definedName>
    <definedName name="CSALIDACOBRE34" localSheetId="2">#REF!</definedName>
    <definedName name="CSALIDACOBRE34" localSheetId="4">#REF!</definedName>
    <definedName name="CSALIDACOBRE34" localSheetId="5">#REF!</definedName>
    <definedName name="CSALIDACOBRE34" localSheetId="6">#REF!</definedName>
    <definedName name="CSALIDACOBRE34" localSheetId="7">#REF!</definedName>
    <definedName name="CSALIDACOBRE34">#REF!</definedName>
    <definedName name="CSALIDAFILTRO" localSheetId="2">#REF!</definedName>
    <definedName name="CSALIDAFILTRO" localSheetId="4">#REF!</definedName>
    <definedName name="CSALIDAFILTRO" localSheetId="5">#REF!</definedName>
    <definedName name="CSALIDAFILTRO" localSheetId="6">#REF!</definedName>
    <definedName name="CSALIDAFILTRO" localSheetId="7">#REF!</definedName>
    <definedName name="CSALIDAFILTRO">#REF!</definedName>
    <definedName name="CSALIDAFLUX" localSheetId="2">#REF!</definedName>
    <definedName name="CSALIDAFLUX" localSheetId="4">#REF!</definedName>
    <definedName name="CSALIDAFLUX" localSheetId="5">#REF!</definedName>
    <definedName name="CSALIDAFLUX" localSheetId="6">#REF!</definedName>
    <definedName name="CSALIDAFLUX" localSheetId="7">#REF!</definedName>
    <definedName name="CSALIDAFLUX">#REF!</definedName>
    <definedName name="CSALIDAINOD">[35]M.O.!$C$856</definedName>
    <definedName name="CSALIDAorin" localSheetId="2">#REF!</definedName>
    <definedName name="CSALIDAorin" localSheetId="3">#REF!</definedName>
    <definedName name="CSALIDAorin" localSheetId="4">#REF!</definedName>
    <definedName name="CSALIDAorin" localSheetId="5">#REF!</definedName>
    <definedName name="CSALIDAorin" localSheetId="6">#REF!</definedName>
    <definedName name="CSALIDAorin" localSheetId="7">#REF!</definedName>
    <definedName name="CSALIDAorin" localSheetId="0">#REF!</definedName>
    <definedName name="CSALIDAorin">#REF!</definedName>
    <definedName name="CTC">[35]M.O.!$C$516</definedName>
    <definedName name="CTEJA" localSheetId="2">#REF!</definedName>
    <definedName name="CTEJA" localSheetId="3">#REF!</definedName>
    <definedName name="CTEJA" localSheetId="4">#REF!</definedName>
    <definedName name="CTEJA" localSheetId="5">#REF!</definedName>
    <definedName name="CTEJA" localSheetId="6">#REF!</definedName>
    <definedName name="CTEJA" localSheetId="7">#REF!</definedName>
    <definedName name="CTEJA" localSheetId="0">#REF!</definedName>
    <definedName name="CTEJA">#REF!</definedName>
    <definedName name="CTERMBANO" localSheetId="2">#REF!</definedName>
    <definedName name="CTERMBANO" localSheetId="4">#REF!</definedName>
    <definedName name="CTERMBANO" localSheetId="5">#REF!</definedName>
    <definedName name="CTERMBANO" localSheetId="6">#REF!</definedName>
    <definedName name="CTERMBANO" localSheetId="7">#REF!</definedName>
    <definedName name="CTERMBANO">#REF!</definedName>
    <definedName name="CTG1CAM" localSheetId="2">#REF!</definedName>
    <definedName name="CTG1CAM" localSheetId="4">#REF!</definedName>
    <definedName name="CTG1CAM" localSheetId="7">#REF!</definedName>
    <definedName name="CTG1CAM">#REF!</definedName>
    <definedName name="CTG2CAM" localSheetId="2">#REF!</definedName>
    <definedName name="CTG2CAM" localSheetId="4">#REF!</definedName>
    <definedName name="CTG2CAM" localSheetId="7">#REF!</definedName>
    <definedName name="CTG2CAM">#REF!</definedName>
    <definedName name="CTIM" localSheetId="2">#REF!</definedName>
    <definedName name="CTIM" localSheetId="4">#REF!</definedName>
    <definedName name="CTIM" localSheetId="5">#REF!</definedName>
    <definedName name="CTIM" localSheetId="6">#REF!</definedName>
    <definedName name="CTIM" localSheetId="7">#REF!</definedName>
    <definedName name="CTIM">#REF!</definedName>
    <definedName name="CTINACO" localSheetId="2">#REF!</definedName>
    <definedName name="CTINACO" localSheetId="4">#REF!</definedName>
    <definedName name="CTINACO" localSheetId="5">#REF!</definedName>
    <definedName name="CTINACO" localSheetId="6">#REF!</definedName>
    <definedName name="CTINACO" localSheetId="7">#REF!</definedName>
    <definedName name="CTINACO">#REF!</definedName>
    <definedName name="CTRIHUEDOM" localSheetId="2">#REF!</definedName>
    <definedName name="CTRIHUEDOM" localSheetId="4">#REF!</definedName>
    <definedName name="CTRIHUEDOM" localSheetId="5">#REF!</definedName>
    <definedName name="CTRIHUEDOM" localSheetId="6">#REF!</definedName>
    <definedName name="CTRIHUEDOM" localSheetId="7">#REF!</definedName>
    <definedName name="CTRIHUEDOM">#REF!</definedName>
    <definedName name="CTUBALCANT0312" localSheetId="2">#REF!</definedName>
    <definedName name="CTUBALCANT0312" localSheetId="4">#REF!</definedName>
    <definedName name="CTUBALCANT0312" localSheetId="5">#REF!</definedName>
    <definedName name="CTUBALCANT0312" localSheetId="6">#REF!</definedName>
    <definedName name="CTUBALCANT0312" localSheetId="7">#REF!</definedName>
    <definedName name="CTUBALCANT0312">#REF!</definedName>
    <definedName name="CTUBALCANT0315" localSheetId="2">#REF!</definedName>
    <definedName name="CTUBALCANT0315" localSheetId="4">#REF!</definedName>
    <definedName name="CTUBALCANT0315" localSheetId="5">#REF!</definedName>
    <definedName name="CTUBALCANT0315" localSheetId="6">#REF!</definedName>
    <definedName name="CTUBALCANT0315" localSheetId="7">#REF!</definedName>
    <definedName name="CTUBALCANT0315">#REF!</definedName>
    <definedName name="CTUBALCANT0321" localSheetId="2">#REF!</definedName>
    <definedName name="CTUBALCANT0321" localSheetId="4">#REF!</definedName>
    <definedName name="CTUBALCANT0321" localSheetId="5">#REF!</definedName>
    <definedName name="CTUBALCANT0321" localSheetId="6">#REF!</definedName>
    <definedName name="CTUBALCANT0321" localSheetId="7">#REF!</definedName>
    <definedName name="CTUBALCANT0321">#REF!</definedName>
    <definedName name="CTUBALCANT0324" localSheetId="2">#REF!</definedName>
    <definedName name="CTUBALCANT0324" localSheetId="4">#REF!</definedName>
    <definedName name="CTUBALCANT0324" localSheetId="5">#REF!</definedName>
    <definedName name="CTUBALCANT0324" localSheetId="6">#REF!</definedName>
    <definedName name="CTUBALCANT0324" localSheetId="7">#REF!</definedName>
    <definedName name="CTUBALCANT0324">#REF!</definedName>
    <definedName name="CTUBALCANT0330" localSheetId="2">#REF!</definedName>
    <definedName name="CTUBALCANT0330" localSheetId="4">#REF!</definedName>
    <definedName name="CTUBALCANT0330" localSheetId="5">#REF!</definedName>
    <definedName name="CTUBALCANT0330" localSheetId="6">#REF!</definedName>
    <definedName name="CTUBALCANT0330" localSheetId="7">#REF!</definedName>
    <definedName name="CTUBALCANT0330">#REF!</definedName>
    <definedName name="CTUBALCANT0336" localSheetId="2">#REF!</definedName>
    <definedName name="CTUBALCANT0336" localSheetId="4">#REF!</definedName>
    <definedName name="CTUBALCANT0336" localSheetId="5">#REF!</definedName>
    <definedName name="CTUBALCANT0336" localSheetId="6">#REF!</definedName>
    <definedName name="CTUBALCANT0336" localSheetId="7">#REF!</definedName>
    <definedName name="CTUBALCANT0336">#REF!</definedName>
    <definedName name="CTUBALCANT036" localSheetId="2">#REF!</definedName>
    <definedName name="CTUBALCANT036" localSheetId="4">#REF!</definedName>
    <definedName name="CTUBALCANT036" localSheetId="5">#REF!</definedName>
    <definedName name="CTUBALCANT036" localSheetId="6">#REF!</definedName>
    <definedName name="CTUBALCANT036" localSheetId="7">#REF!</definedName>
    <definedName name="CTUBALCANT036">#REF!</definedName>
    <definedName name="CTUBALCANT038" localSheetId="2">#REF!</definedName>
    <definedName name="CTUBALCANT038" localSheetId="4">#REF!</definedName>
    <definedName name="CTUBALCANT038" localSheetId="5">#REF!</definedName>
    <definedName name="CTUBALCANT038" localSheetId="6">#REF!</definedName>
    <definedName name="CTUBALCANT038" localSheetId="7">#REF!</definedName>
    <definedName name="CTUBALCANT038">#REF!</definedName>
    <definedName name="CTUBALCANT12" localSheetId="2">#REF!</definedName>
    <definedName name="CTUBALCANT12" localSheetId="4">#REF!</definedName>
    <definedName name="CTUBALCANT12" localSheetId="5">#REF!</definedName>
    <definedName name="CTUBALCANT12" localSheetId="6">#REF!</definedName>
    <definedName name="CTUBALCANT12" localSheetId="7">#REF!</definedName>
    <definedName name="CTUBALCANT12">#REF!</definedName>
    <definedName name="CTUBALCANT15" localSheetId="2">#REF!</definedName>
    <definedName name="CTUBALCANT15" localSheetId="4">#REF!</definedName>
    <definedName name="CTUBALCANT15" localSheetId="5">#REF!</definedName>
    <definedName name="CTUBALCANT15" localSheetId="6">#REF!</definedName>
    <definedName name="CTUBALCANT15" localSheetId="7">#REF!</definedName>
    <definedName name="CTUBALCANT15">#REF!</definedName>
    <definedName name="CTUBALCANT21" localSheetId="2">#REF!</definedName>
    <definedName name="CTUBALCANT21" localSheetId="4">#REF!</definedName>
    <definedName name="CTUBALCANT21" localSheetId="5">#REF!</definedName>
    <definedName name="CTUBALCANT21" localSheetId="6">#REF!</definedName>
    <definedName name="CTUBALCANT21" localSheetId="7">#REF!</definedName>
    <definedName name="CTUBALCANT21">#REF!</definedName>
    <definedName name="CTUBALCANT24" localSheetId="2">#REF!</definedName>
    <definedName name="CTUBALCANT24" localSheetId="4">#REF!</definedName>
    <definedName name="CTUBALCANT24" localSheetId="5">#REF!</definedName>
    <definedName name="CTUBALCANT24" localSheetId="6">#REF!</definedName>
    <definedName name="CTUBALCANT24" localSheetId="7">#REF!</definedName>
    <definedName name="CTUBALCANT24">#REF!</definedName>
    <definedName name="CTUBALCANT30" localSheetId="2">#REF!</definedName>
    <definedName name="CTUBALCANT30" localSheetId="4">#REF!</definedName>
    <definedName name="CTUBALCANT30" localSheetId="5">#REF!</definedName>
    <definedName name="CTUBALCANT30" localSheetId="6">#REF!</definedName>
    <definedName name="CTUBALCANT30" localSheetId="7">#REF!</definedName>
    <definedName name="CTUBALCANT30">#REF!</definedName>
    <definedName name="CTUBALCANT36" localSheetId="2">#REF!</definedName>
    <definedName name="CTUBALCANT36" localSheetId="4">#REF!</definedName>
    <definedName name="CTUBALCANT36" localSheetId="5">#REF!</definedName>
    <definedName name="CTUBALCANT36" localSheetId="6">#REF!</definedName>
    <definedName name="CTUBALCANT36" localSheetId="7">#REF!</definedName>
    <definedName name="CTUBALCANT36">#REF!</definedName>
    <definedName name="CTUBALCANT6" localSheetId="2">#REF!</definedName>
    <definedName name="CTUBALCANT6" localSheetId="4">#REF!</definedName>
    <definedName name="CTUBALCANT6" localSheetId="5">#REF!</definedName>
    <definedName name="CTUBALCANT6" localSheetId="6">#REF!</definedName>
    <definedName name="CTUBALCANT6" localSheetId="7">#REF!</definedName>
    <definedName name="CTUBALCANT6">#REF!</definedName>
    <definedName name="CTUBALCANT8" localSheetId="2">#REF!</definedName>
    <definedName name="CTUBALCANT8" localSheetId="4">#REF!</definedName>
    <definedName name="CTUBALCANT8" localSheetId="5">#REF!</definedName>
    <definedName name="CTUBALCANT8" localSheetId="6">#REF!</definedName>
    <definedName name="CTUBALCANT8" localSheetId="7">#REF!</definedName>
    <definedName name="CTUBALCANT8">#REF!</definedName>
    <definedName name="CTUBASB12" localSheetId="2">#REF!</definedName>
    <definedName name="CTUBASB12" localSheetId="4">#REF!</definedName>
    <definedName name="CTUBASB12" localSheetId="5">#REF!</definedName>
    <definedName name="CTUBASB12" localSheetId="6">#REF!</definedName>
    <definedName name="CTUBASB12" localSheetId="7">#REF!</definedName>
    <definedName name="CTUBASB12">#REF!</definedName>
    <definedName name="CTUBASB16" localSheetId="2">#REF!</definedName>
    <definedName name="CTUBASB16" localSheetId="4">#REF!</definedName>
    <definedName name="CTUBASB16" localSheetId="5">#REF!</definedName>
    <definedName name="CTUBASB16" localSheetId="6">#REF!</definedName>
    <definedName name="CTUBASB16" localSheetId="7">#REF!</definedName>
    <definedName name="CTUBASB16">#REF!</definedName>
    <definedName name="CTUBASB20" localSheetId="2">#REF!</definedName>
    <definedName name="CTUBASB20" localSheetId="4">#REF!</definedName>
    <definedName name="CTUBASB20" localSheetId="5">#REF!</definedName>
    <definedName name="CTUBASB20" localSheetId="6">#REF!</definedName>
    <definedName name="CTUBASB20" localSheetId="7">#REF!</definedName>
    <definedName name="CTUBASB20">#REF!</definedName>
    <definedName name="CTUBASB3" localSheetId="2">#REF!</definedName>
    <definedName name="CTUBASB3" localSheetId="4">#REF!</definedName>
    <definedName name="CTUBASB3" localSheetId="5">#REF!</definedName>
    <definedName name="CTUBASB3" localSheetId="6">#REF!</definedName>
    <definedName name="CTUBASB3" localSheetId="7">#REF!</definedName>
    <definedName name="CTUBASB3">#REF!</definedName>
    <definedName name="CTUBASB4" localSheetId="2">#REF!</definedName>
    <definedName name="CTUBASB4" localSheetId="4">#REF!</definedName>
    <definedName name="CTUBASB4" localSheetId="5">#REF!</definedName>
    <definedName name="CTUBASB4" localSheetId="6">#REF!</definedName>
    <definedName name="CTUBASB4" localSheetId="7">#REF!</definedName>
    <definedName name="CTUBASB4">#REF!</definedName>
    <definedName name="CTUBASB6" localSheetId="2">#REF!</definedName>
    <definedName name="CTUBASB6" localSheetId="4">#REF!</definedName>
    <definedName name="CTUBASB6" localSheetId="5">#REF!</definedName>
    <definedName name="CTUBASB6" localSheetId="6">#REF!</definedName>
    <definedName name="CTUBASB6" localSheetId="7">#REF!</definedName>
    <definedName name="CTUBASB6">#REF!</definedName>
    <definedName name="CTUBASB8" localSheetId="2">#REF!</definedName>
    <definedName name="CTUBASB8" localSheetId="4">#REF!</definedName>
    <definedName name="CTUBASB8" localSheetId="5">#REF!</definedName>
    <definedName name="CTUBASB8" localSheetId="6">#REF!</definedName>
    <definedName name="CTUBASB8" localSheetId="7">#REF!</definedName>
    <definedName name="CTUBASB8">#REF!</definedName>
    <definedName name="CTUBHF12" localSheetId="2">#REF!</definedName>
    <definedName name="CTUBHF12" localSheetId="4">#REF!</definedName>
    <definedName name="CTUBHF12" localSheetId="5">#REF!</definedName>
    <definedName name="CTUBHF12" localSheetId="6">#REF!</definedName>
    <definedName name="CTUBHF12" localSheetId="7">#REF!</definedName>
    <definedName name="CTUBHF12">#REF!</definedName>
    <definedName name="CTUBHF3" localSheetId="2">#REF!</definedName>
    <definedName name="CTUBHF3" localSheetId="4">#REF!</definedName>
    <definedName name="CTUBHF3" localSheetId="5">#REF!</definedName>
    <definedName name="CTUBHF3" localSheetId="6">#REF!</definedName>
    <definedName name="CTUBHF3" localSheetId="7">#REF!</definedName>
    <definedName name="CTUBHF3">#REF!</definedName>
    <definedName name="CTUBHF4" localSheetId="2">#REF!</definedName>
    <definedName name="CTUBHF4" localSheetId="4">#REF!</definedName>
    <definedName name="CTUBHF4" localSheetId="5">#REF!</definedName>
    <definedName name="CTUBHF4" localSheetId="6">#REF!</definedName>
    <definedName name="CTUBHF4" localSheetId="7">#REF!</definedName>
    <definedName name="CTUBHF4">#REF!</definedName>
    <definedName name="CTUBHF6" localSheetId="2">#REF!</definedName>
    <definedName name="CTUBHF6" localSheetId="4">#REF!</definedName>
    <definedName name="CTUBHF6" localSheetId="5">#REF!</definedName>
    <definedName name="CTUBHF6" localSheetId="6">#REF!</definedName>
    <definedName name="CTUBHF6" localSheetId="7">#REF!</definedName>
    <definedName name="CTUBHF6">#REF!</definedName>
    <definedName name="CTUBHF8" localSheetId="2">#REF!</definedName>
    <definedName name="CTUBHF8" localSheetId="4">#REF!</definedName>
    <definedName name="CTUBHF8" localSheetId="5">#REF!</definedName>
    <definedName name="CTUBHF8" localSheetId="6">#REF!</definedName>
    <definedName name="CTUBHF8" localSheetId="7">#REF!</definedName>
    <definedName name="CTUBHF8">#REF!</definedName>
    <definedName name="CTUBHG1" localSheetId="2">#REF!</definedName>
    <definedName name="CTUBHG1" localSheetId="4">#REF!</definedName>
    <definedName name="CTUBHG1" localSheetId="5">#REF!</definedName>
    <definedName name="CTUBHG1" localSheetId="6">#REF!</definedName>
    <definedName name="CTUBHG1" localSheetId="7">#REF!</definedName>
    <definedName name="CTUBHG1">#REF!</definedName>
    <definedName name="CTUBHG10" localSheetId="2">#REF!</definedName>
    <definedName name="CTUBHG10" localSheetId="4">#REF!</definedName>
    <definedName name="CTUBHG10" localSheetId="5">#REF!</definedName>
    <definedName name="CTUBHG10" localSheetId="6">#REF!</definedName>
    <definedName name="CTUBHG10" localSheetId="7">#REF!</definedName>
    <definedName name="CTUBHG10">#REF!</definedName>
    <definedName name="CTUBHG12" localSheetId="2">#REF!</definedName>
    <definedName name="CTUBHG12" localSheetId="4">#REF!</definedName>
    <definedName name="CTUBHG12" localSheetId="5">#REF!</definedName>
    <definedName name="CTUBHG12" localSheetId="6">#REF!</definedName>
    <definedName name="CTUBHG12" localSheetId="7">#REF!</definedName>
    <definedName name="CTUBHG12">#REF!</definedName>
    <definedName name="CTUBHG2" localSheetId="2">#REF!</definedName>
    <definedName name="CTUBHG2" localSheetId="4">#REF!</definedName>
    <definedName name="CTUBHG2" localSheetId="5">#REF!</definedName>
    <definedName name="CTUBHG2" localSheetId="6">#REF!</definedName>
    <definedName name="CTUBHG2" localSheetId="7">#REF!</definedName>
    <definedName name="CTUBHG2">#REF!</definedName>
    <definedName name="CTUBHG212" localSheetId="2">#REF!</definedName>
    <definedName name="CTUBHG212" localSheetId="4">#REF!</definedName>
    <definedName name="CTUBHG212" localSheetId="5">#REF!</definedName>
    <definedName name="CTUBHG212" localSheetId="6">#REF!</definedName>
    <definedName name="CTUBHG212" localSheetId="7">#REF!</definedName>
    <definedName name="CTUBHG212">#REF!</definedName>
    <definedName name="CTUBHG3" localSheetId="2">#REF!</definedName>
    <definedName name="CTUBHG3" localSheetId="4">#REF!</definedName>
    <definedName name="CTUBHG3" localSheetId="5">#REF!</definedName>
    <definedName name="CTUBHG3" localSheetId="6">#REF!</definedName>
    <definedName name="CTUBHG3" localSheetId="7">#REF!</definedName>
    <definedName name="CTUBHG3">#REF!</definedName>
    <definedName name="CTUBHG34" localSheetId="2">#REF!</definedName>
    <definedName name="CTUBHG34" localSheetId="4">#REF!</definedName>
    <definedName name="CTUBHG34" localSheetId="5">#REF!</definedName>
    <definedName name="CTUBHG34" localSheetId="6">#REF!</definedName>
    <definedName name="CTUBHG34" localSheetId="7">#REF!</definedName>
    <definedName name="CTUBHG34">#REF!</definedName>
    <definedName name="CTUBHG4" localSheetId="2">#REF!</definedName>
    <definedName name="CTUBHG4" localSheetId="4">#REF!</definedName>
    <definedName name="CTUBHG4" localSheetId="5">#REF!</definedName>
    <definedName name="CTUBHG4" localSheetId="6">#REF!</definedName>
    <definedName name="CTUBHG4" localSheetId="7">#REF!</definedName>
    <definedName name="CTUBHG4">#REF!</definedName>
    <definedName name="CTUBHG6" localSheetId="2">#REF!</definedName>
    <definedName name="CTUBHG6" localSheetId="4">#REF!</definedName>
    <definedName name="CTUBHG6" localSheetId="5">#REF!</definedName>
    <definedName name="CTUBHG6" localSheetId="6">#REF!</definedName>
    <definedName name="CTUBHG6" localSheetId="7">#REF!</definedName>
    <definedName name="CTUBHG6">#REF!</definedName>
    <definedName name="CTUBHG8" localSheetId="2">#REF!</definedName>
    <definedName name="CTUBHG8" localSheetId="4">#REF!</definedName>
    <definedName name="CTUBHG8" localSheetId="5">#REF!</definedName>
    <definedName name="CTUBHG8" localSheetId="6">#REF!</definedName>
    <definedName name="CTUBHG8" localSheetId="7">#REF!</definedName>
    <definedName name="CTUBHG8">#REF!</definedName>
    <definedName name="Cuadro_Resumen">#REF!</definedName>
    <definedName name="CUB" localSheetId="2">[1]Presup.!#REF!</definedName>
    <definedName name="CUB" localSheetId="4">[1]Presup.!#REF!</definedName>
    <definedName name="CUB" localSheetId="7">[1]Presup.!#REF!</definedName>
    <definedName name="CUB">[1]Presup.!#REF!</definedName>
    <definedName name="cub7wils" localSheetId="2">#REF!</definedName>
    <definedName name="cub7wils" localSheetId="3">#REF!</definedName>
    <definedName name="cub7wils" localSheetId="4">#REF!</definedName>
    <definedName name="cub7wils" localSheetId="5">#REF!</definedName>
    <definedName name="cub7wils" localSheetId="6">#REF!</definedName>
    <definedName name="cub7wils" localSheetId="7">#REF!</definedName>
    <definedName name="cub7wils" localSheetId="0">#REF!</definedName>
    <definedName name="cub7wils">#REF!</definedName>
    <definedName name="CUBIC._ANTERIOR">#N/A</definedName>
    <definedName name="CUBICACION">#N/A</definedName>
    <definedName name="CUBICADO">#N/A</definedName>
    <definedName name="cubierta.patinillo" localSheetId="2">#REF!</definedName>
    <definedName name="cubierta.patinillo" localSheetId="3">#REF!</definedName>
    <definedName name="cubierta.patinillo" localSheetId="4">#REF!</definedName>
    <definedName name="cubierta.patinillo" localSheetId="5">#REF!</definedName>
    <definedName name="cubierta.patinillo" localSheetId="6">#REF!</definedName>
    <definedName name="cubierta.patinillo" localSheetId="7">#REF!</definedName>
    <definedName name="cubierta.patinillo">#REF!</definedName>
    <definedName name="Cubo_para_vaciado_de_Hormigón" localSheetId="2">[59]Insumos!#REF!</definedName>
    <definedName name="Cubo_para_vaciado_de_Hormigón" localSheetId="3">[59]Insumos!#REF!</definedName>
    <definedName name="Cubo_para_vaciado_de_Hormigón" localSheetId="4">[59]Insumos!#REF!</definedName>
    <definedName name="Cubo_para_vaciado_de_Hormigón" localSheetId="5">[59]Insumos!#REF!</definedName>
    <definedName name="Cubo_para_vaciado_de_Hormigón" localSheetId="6">[59]Insumos!#REF!</definedName>
    <definedName name="Cubo_para_vaciado_de_Hormigón" localSheetId="7">[59]Insumos!#REF!</definedName>
    <definedName name="Cubo_para_vaciado_de_Hormigón">[59]Insumos!#REF!</definedName>
    <definedName name="Cubo_para_vaciado_de_Hormigón_2">#N/A</definedName>
    <definedName name="Cubo_para_vaciado_de_Hormigón_3">#N/A</definedName>
    <definedName name="CUBREFALTA3_8">[44]Materiales!$E$535</definedName>
    <definedName name="CUBREFALTA38" localSheetId="2">#REF!</definedName>
    <definedName name="CUBREFALTA38" localSheetId="3">#REF!</definedName>
    <definedName name="CUBREFALTA38" localSheetId="4">#REF!</definedName>
    <definedName name="CUBREFALTA38" localSheetId="5">#REF!</definedName>
    <definedName name="CUBREFALTA38" localSheetId="6">#REF!</definedName>
    <definedName name="CUBREFALTA38" localSheetId="7">#REF!</definedName>
    <definedName name="CUBREFALTA38" localSheetId="0">#REF!</definedName>
    <definedName name="CUBREFALTA38">#REF!</definedName>
    <definedName name="CUERPO">#REF!</definedName>
    <definedName name="cunetasi">#REF!</definedName>
    <definedName name="cunetasii">#REF!</definedName>
    <definedName name="cunetasiii">#REF!</definedName>
    <definedName name="cunetasiiii">#REF!</definedName>
    <definedName name="Curado.Resane.Horm.Visto">[62]Insumos!$E$137</definedName>
    <definedName name="Curado_y_Aditivo" localSheetId="2">[59]Insumos!#REF!</definedName>
    <definedName name="Curado_y_Aditivo" localSheetId="3">[59]Insumos!#REF!</definedName>
    <definedName name="Curado_y_Aditivo" localSheetId="4">[59]Insumos!#REF!</definedName>
    <definedName name="Curado_y_Aditivo" localSheetId="5">[59]Insumos!#REF!</definedName>
    <definedName name="Curado_y_Aditivo" localSheetId="6">[59]Insumos!#REF!</definedName>
    <definedName name="Curado_y_Aditivo" localSheetId="7">[59]Insumos!#REF!</definedName>
    <definedName name="Curado_y_Aditivo">[59]Insumos!#REF!</definedName>
    <definedName name="Curado_y_Aditivo_2">#N/A</definedName>
    <definedName name="Curado_y_Aditivo_3">#N/A</definedName>
    <definedName name="CV" localSheetId="2">[1]Presup.!#REF!</definedName>
    <definedName name="CV" localSheetId="3">[1]Presup.!#REF!</definedName>
    <definedName name="CV" localSheetId="4">[1]Presup.!#REF!</definedName>
    <definedName name="CV" localSheetId="5">[1]Presup.!#REF!</definedName>
    <definedName name="CV" localSheetId="6">[1]Presup.!#REF!</definedName>
    <definedName name="CV" localSheetId="7">[1]Presup.!#REF!</definedName>
    <definedName name="CV">[1]Presup.!#REF!</definedName>
    <definedName name="cv_3">[78]PRECIOS!$E$83</definedName>
    <definedName name="CVERTEDERO" localSheetId="2">#REF!</definedName>
    <definedName name="CVERTEDERO" localSheetId="3">#REF!</definedName>
    <definedName name="CVERTEDERO" localSheetId="4">#REF!</definedName>
    <definedName name="CVERTEDERO" localSheetId="5">#REF!</definedName>
    <definedName name="CVERTEDERO" localSheetId="6">#REF!</definedName>
    <definedName name="CVERTEDERO" localSheetId="7">#REF!</definedName>
    <definedName name="CVERTEDERO" localSheetId="0">#REF!</definedName>
    <definedName name="CVERTEDERO">#REF!</definedName>
    <definedName name="CVERTEDEROH" localSheetId="2">#REF!</definedName>
    <definedName name="CVERTEDEROH" localSheetId="4">#REF!</definedName>
    <definedName name="CVERTEDEROH" localSheetId="5">#REF!</definedName>
    <definedName name="CVERTEDEROH" localSheetId="6">#REF!</definedName>
    <definedName name="CVERTEDEROH" localSheetId="7">#REF!</definedName>
    <definedName name="CVERTEDEROH">#REF!</definedName>
    <definedName name="cvi">#REF!</definedName>
    <definedName name="cvii">#REF!</definedName>
    <definedName name="cviii">#REF!</definedName>
    <definedName name="cviiii">#REF!</definedName>
    <definedName name="CZINC" localSheetId="2">[73]M.O.!#REF!</definedName>
    <definedName name="CZINC" localSheetId="4">[73]M.O.!#REF!</definedName>
    <definedName name="CZINC" localSheetId="7">[73]M.O.!#REF!</definedName>
    <definedName name="CZINC">[73]M.O.!#REF!</definedName>
    <definedName name="CZOCCOR" localSheetId="2">#REF!</definedName>
    <definedName name="CZOCCOR" localSheetId="3">#REF!</definedName>
    <definedName name="CZOCCOR" localSheetId="4">#REF!</definedName>
    <definedName name="CZOCCOR" localSheetId="5">#REF!</definedName>
    <definedName name="CZOCCOR" localSheetId="6">#REF!</definedName>
    <definedName name="CZOCCOR" localSheetId="7">#REF!</definedName>
    <definedName name="CZOCCOR" localSheetId="0">#REF!</definedName>
    <definedName name="CZOCCOR">#REF!</definedName>
    <definedName name="CZOCCORESC" localSheetId="2">#REF!</definedName>
    <definedName name="CZOCCORESC" localSheetId="4">#REF!</definedName>
    <definedName name="CZOCCORESC" localSheetId="7">#REF!</definedName>
    <definedName name="CZOCCORESC">#REF!</definedName>
    <definedName name="CZOCGRAESC" localSheetId="2">#REF!</definedName>
    <definedName name="CZOCGRAESC" localSheetId="4">#REF!</definedName>
    <definedName name="CZOCGRAESC" localSheetId="7">#REF!</definedName>
    <definedName name="CZOCGRAESC">#REF!</definedName>
    <definedName name="CZOCGRAPISO">[35]M.O.!$C$175</definedName>
    <definedName name="D" localSheetId="1">[14]Senalizacion!#REF!</definedName>
    <definedName name="D" localSheetId="2">[14]Senalizacion!#REF!</definedName>
    <definedName name="D" localSheetId="3">[14]Senalizacion!#REF!</definedName>
    <definedName name="D" localSheetId="4">[14]Senalizacion!#REF!</definedName>
    <definedName name="D" localSheetId="5">[14]Senalizacion!#REF!</definedName>
    <definedName name="D" localSheetId="6">[14]Senalizacion!#REF!</definedName>
    <definedName name="D" localSheetId="7">[14]Senalizacion!#REF!</definedName>
    <definedName name="D" localSheetId="0">[14]Senalizacion!#REF!</definedName>
    <definedName name="D">[14]Senalizacion!#REF!</definedName>
    <definedName name="D_2">#N/A</definedName>
    <definedName name="D_3">#N/A</definedName>
    <definedName name="D1_15X20">[81]Analisis!$F$127</definedName>
    <definedName name="D7H">[53]EQUIPOS!$I$9</definedName>
    <definedName name="D8K">[53]EQUIPOS!$I$8</definedName>
    <definedName name="d8r">'[46]Listado Equipos a utilizar'!#REF!</definedName>
    <definedName name="D8T">'[58]Resumen Precio Equipos'!$I$13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>#REF!</definedName>
    <definedName name="data14" localSheetId="2">[39]Factura!#REF!</definedName>
    <definedName name="data14" localSheetId="3">[39]Factura!#REF!</definedName>
    <definedName name="data14" localSheetId="4">[39]Factura!#REF!</definedName>
    <definedName name="data14" localSheetId="5">[39]Factura!#REF!</definedName>
    <definedName name="data14" localSheetId="6">[39]Factura!#REF!</definedName>
    <definedName name="data14" localSheetId="7">[39]Factura!#REF!</definedName>
    <definedName name="data14">[39]Factura!#REF!</definedName>
    <definedName name="data15" localSheetId="2">[39]Factura!#REF!</definedName>
    <definedName name="data15" localSheetId="3">[39]Factura!#REF!</definedName>
    <definedName name="data15" localSheetId="4">[39]Factura!#REF!</definedName>
    <definedName name="data15" localSheetId="5">[39]Factura!#REF!</definedName>
    <definedName name="data15" localSheetId="6">[39]Factura!#REF!</definedName>
    <definedName name="data15" localSheetId="7">[39]Factura!#REF!</definedName>
    <definedName name="data15">[39]Factura!#REF!</definedName>
    <definedName name="data16" localSheetId="2">[39]Factura!#REF!</definedName>
    <definedName name="data16" localSheetId="4">[39]Factura!#REF!</definedName>
    <definedName name="data16" localSheetId="7">[39]Factura!#REF!</definedName>
    <definedName name="data16">[39]Factura!#REF!</definedName>
    <definedName name="data17" localSheetId="2">[39]Factura!#REF!</definedName>
    <definedName name="data17" localSheetId="4">[39]Factura!#REF!</definedName>
    <definedName name="data17" localSheetId="7">[39]Factura!#REF!</definedName>
    <definedName name="data17">[39]Factura!#REF!</definedName>
    <definedName name="data18" localSheetId="2">[39]Factura!#REF!</definedName>
    <definedName name="data18" localSheetId="4">[39]Factura!#REF!</definedName>
    <definedName name="data18" localSheetId="7">[39]Factura!#REF!</definedName>
    <definedName name="data18">[39]Factura!#REF!</definedName>
    <definedName name="data19" localSheetId="2">[39]Factura!#REF!</definedName>
    <definedName name="data19" localSheetId="4">[39]Factura!#REF!</definedName>
    <definedName name="data19" localSheetId="7">[39]Factura!#REF!</definedName>
    <definedName name="data19">[39]Factura!#REF!</definedName>
    <definedName name="data20" localSheetId="2">[39]Factura!#REF!</definedName>
    <definedName name="data20" localSheetId="4">[39]Factura!#REF!</definedName>
    <definedName name="data20" localSheetId="7">[39]Factura!#REF!</definedName>
    <definedName name="data20">[39]Factura!#REF!</definedName>
    <definedName name="data21" localSheetId="2">[39]Factura!#REF!</definedName>
    <definedName name="data21" localSheetId="4">[39]Factura!#REF!</definedName>
    <definedName name="data21" localSheetId="7">[39]Factura!#REF!</definedName>
    <definedName name="data21">[39]Factura!#REF!</definedName>
    <definedName name="data22" localSheetId="2">[39]Factura!#REF!</definedName>
    <definedName name="data22" localSheetId="4">[39]Factura!#REF!</definedName>
    <definedName name="data22" localSheetId="7">[39]Factura!#REF!</definedName>
    <definedName name="data22">[39]Factura!#REF!</definedName>
    <definedName name="data23" localSheetId="2">[39]Factura!#REF!</definedName>
    <definedName name="data23" localSheetId="4">[39]Factura!#REF!</definedName>
    <definedName name="data23" localSheetId="7">[39]Factura!#REF!</definedName>
    <definedName name="data23">[39]Factura!#REF!</definedName>
    <definedName name="data24" localSheetId="2">[39]Factura!#REF!</definedName>
    <definedName name="data24" localSheetId="4">[39]Factura!#REF!</definedName>
    <definedName name="data24" localSheetId="7">[39]Factura!#REF!</definedName>
    <definedName name="data24">[39]Factura!#REF!</definedName>
    <definedName name="data25" localSheetId="2">[39]Factura!#REF!</definedName>
    <definedName name="data25" localSheetId="4">[39]Factura!#REF!</definedName>
    <definedName name="data25" localSheetId="7">[39]Factura!#REF!</definedName>
    <definedName name="data25">[39]Factura!#REF!</definedName>
    <definedName name="data26" localSheetId="2">[39]Factura!#REF!</definedName>
    <definedName name="data26" localSheetId="4">[39]Factura!#REF!</definedName>
    <definedName name="data26" localSheetId="7">[39]Factura!#REF!</definedName>
    <definedName name="data26">[39]Factura!#REF!</definedName>
    <definedName name="data27" localSheetId="2">[39]Factura!#REF!</definedName>
    <definedName name="data27" localSheetId="4">[39]Factura!#REF!</definedName>
    <definedName name="data27" localSheetId="7">[39]Factura!#REF!</definedName>
    <definedName name="data27">[39]Factura!#REF!</definedName>
    <definedName name="data28" localSheetId="2">[39]Factura!#REF!</definedName>
    <definedName name="data28" localSheetId="4">[39]Factura!#REF!</definedName>
    <definedName name="data28" localSheetId="7">[39]Factura!#REF!</definedName>
    <definedName name="data28">[39]Factura!#REF!</definedName>
    <definedName name="data29" localSheetId="2">[39]Factura!#REF!</definedName>
    <definedName name="data29" localSheetId="4">[39]Factura!#REF!</definedName>
    <definedName name="data29" localSheetId="7">[39]Factura!#REF!</definedName>
    <definedName name="data29">[39]Factura!#REF!</definedName>
    <definedName name="data30" localSheetId="2">[39]Factura!#REF!</definedName>
    <definedName name="data30" localSheetId="4">[39]Factura!#REF!</definedName>
    <definedName name="data30" localSheetId="7">[39]Factura!#REF!</definedName>
    <definedName name="data30">[39]Factura!#REF!</definedName>
    <definedName name="data31" localSheetId="2">[39]Factura!#REF!</definedName>
    <definedName name="data31" localSheetId="4">[39]Factura!#REF!</definedName>
    <definedName name="data31" localSheetId="7">[39]Factura!#REF!</definedName>
    <definedName name="data31">[39]Factura!#REF!</definedName>
    <definedName name="data32" localSheetId="2">[39]Factura!#REF!</definedName>
    <definedName name="data32" localSheetId="4">[39]Factura!#REF!</definedName>
    <definedName name="data32" localSheetId="7">[39]Factura!#REF!</definedName>
    <definedName name="data32">[39]Factura!#REF!</definedName>
    <definedName name="data33" localSheetId="2">[39]Factura!#REF!</definedName>
    <definedName name="data33" localSheetId="4">[39]Factura!#REF!</definedName>
    <definedName name="data33" localSheetId="7">[39]Factura!#REF!</definedName>
    <definedName name="data33">[39]Factura!#REF!</definedName>
    <definedName name="data34" localSheetId="2">[39]Factura!#REF!</definedName>
    <definedName name="data34" localSheetId="4">[39]Factura!#REF!</definedName>
    <definedName name="data34" localSheetId="7">[39]Factura!#REF!</definedName>
    <definedName name="data34">[39]Factura!#REF!</definedName>
    <definedName name="data35" localSheetId="2">[39]Factura!#REF!</definedName>
    <definedName name="data35" localSheetId="4">[39]Factura!#REF!</definedName>
    <definedName name="data35" localSheetId="7">[39]Factura!#REF!</definedName>
    <definedName name="data35">[39]Factura!#REF!</definedName>
    <definedName name="data36" localSheetId="2">[39]Factura!#REF!</definedName>
    <definedName name="data36" localSheetId="4">[39]Factura!#REF!</definedName>
    <definedName name="data36" localSheetId="7">[39]Factura!#REF!</definedName>
    <definedName name="data36">[39]Factura!#REF!</definedName>
    <definedName name="data37" localSheetId="2">[39]Factura!#REF!</definedName>
    <definedName name="data37" localSheetId="4">[39]Factura!#REF!</definedName>
    <definedName name="data37" localSheetId="7">[39]Factura!#REF!</definedName>
    <definedName name="data37">[39]Factura!#REF!</definedName>
    <definedName name="data38" localSheetId="2">[39]Factura!#REF!</definedName>
    <definedName name="data38" localSheetId="4">[39]Factura!#REF!</definedName>
    <definedName name="data38" localSheetId="7">[39]Factura!#REF!</definedName>
    <definedName name="data38">[39]Factura!#REF!</definedName>
    <definedName name="data39" localSheetId="2">[39]Factura!#REF!</definedName>
    <definedName name="data39" localSheetId="4">[39]Factura!#REF!</definedName>
    <definedName name="data39" localSheetId="7">[39]Factura!#REF!</definedName>
    <definedName name="data39">[39]Factura!#REF!</definedName>
    <definedName name="data40" localSheetId="2">[39]Factura!#REF!</definedName>
    <definedName name="data40" localSheetId="4">[39]Factura!#REF!</definedName>
    <definedName name="data40" localSheetId="7">[39]Factura!#REF!</definedName>
    <definedName name="data40">[39]Factura!#REF!</definedName>
    <definedName name="data41" localSheetId="2">[39]Factura!#REF!</definedName>
    <definedName name="data41" localSheetId="4">[39]Factura!#REF!</definedName>
    <definedName name="data41" localSheetId="7">[39]Factura!#REF!</definedName>
    <definedName name="data41">[39]Factura!#REF!</definedName>
    <definedName name="data42" localSheetId="2">[39]Factura!#REF!</definedName>
    <definedName name="data42" localSheetId="4">[39]Factura!#REF!</definedName>
    <definedName name="data42" localSheetId="7">[39]Factura!#REF!</definedName>
    <definedName name="data42">[39]Factura!#REF!</definedName>
    <definedName name="data43" localSheetId="2">[39]Factura!#REF!</definedName>
    <definedName name="data43" localSheetId="4">[39]Factura!#REF!</definedName>
    <definedName name="data43" localSheetId="7">[39]Factura!#REF!</definedName>
    <definedName name="data43">[39]Factura!#REF!</definedName>
    <definedName name="data44" localSheetId="2">[39]Factura!#REF!</definedName>
    <definedName name="data44" localSheetId="4">[39]Factura!#REF!</definedName>
    <definedName name="data44" localSheetId="7">[39]Factura!#REF!</definedName>
    <definedName name="data44">[39]Factura!#REF!</definedName>
    <definedName name="data45" localSheetId="2">[39]Factura!#REF!</definedName>
    <definedName name="data45" localSheetId="4">[39]Factura!#REF!</definedName>
    <definedName name="data45" localSheetId="7">[39]Factura!#REF!</definedName>
    <definedName name="data45">[39]Factura!#REF!</definedName>
    <definedName name="data46" localSheetId="2">[39]Factura!#REF!</definedName>
    <definedName name="data46" localSheetId="4">[39]Factura!#REF!</definedName>
    <definedName name="data46" localSheetId="7">[39]Factura!#REF!</definedName>
    <definedName name="data46">[39]Factura!#REF!</definedName>
    <definedName name="data48" localSheetId="2">[39]Factura!#REF!</definedName>
    <definedName name="data48" localSheetId="4">[39]Factura!#REF!</definedName>
    <definedName name="data48" localSheetId="7">[39]Factura!#REF!</definedName>
    <definedName name="data48">[39]Factura!#REF!</definedName>
    <definedName name="data50" localSheetId="2">[39]Factura!#REF!</definedName>
    <definedName name="data50" localSheetId="4">[39]Factura!#REF!</definedName>
    <definedName name="data50" localSheetId="7">[39]Factura!#REF!</definedName>
    <definedName name="data50">[39]Factura!#REF!</definedName>
    <definedName name="data51" localSheetId="2">[39]Factura!#REF!</definedName>
    <definedName name="data51" localSheetId="4">[39]Factura!#REF!</definedName>
    <definedName name="data51" localSheetId="7">[39]Factura!#REF!</definedName>
    <definedName name="data51">[39]Factura!#REF!</definedName>
    <definedName name="data52" localSheetId="2">[39]Factura!#REF!</definedName>
    <definedName name="data52" localSheetId="4">[39]Factura!#REF!</definedName>
    <definedName name="data52" localSheetId="7">[39]Factura!#REF!</definedName>
    <definedName name="data52">[39]Factura!#REF!</definedName>
    <definedName name="data62" localSheetId="2">[39]Factura!#REF!</definedName>
    <definedName name="data62" localSheetId="4">[39]Factura!#REF!</definedName>
    <definedName name="data62" localSheetId="7">[39]Factura!#REF!</definedName>
    <definedName name="data62">[39]Factura!#REF!</definedName>
    <definedName name="data63" localSheetId="2">[39]Factura!#REF!</definedName>
    <definedName name="data63" localSheetId="4">[39]Factura!#REF!</definedName>
    <definedName name="data63" localSheetId="7">[39]Factura!#REF!</definedName>
    <definedName name="data63">[39]Factura!#REF!</definedName>
    <definedName name="data64" localSheetId="2">[39]Factura!#REF!</definedName>
    <definedName name="data64" localSheetId="4">[39]Factura!#REF!</definedName>
    <definedName name="data64" localSheetId="7">[39]Factura!#REF!</definedName>
    <definedName name="data64">[39]Factura!#REF!</definedName>
    <definedName name="data65" localSheetId="2">[39]Factura!#REF!</definedName>
    <definedName name="data65" localSheetId="4">[39]Factura!#REF!</definedName>
    <definedName name="data65" localSheetId="7">[39]Factura!#REF!</definedName>
    <definedName name="data65">[39]Factura!#REF!</definedName>
    <definedName name="data66" localSheetId="2">[39]Factura!#REF!</definedName>
    <definedName name="data66" localSheetId="4">[39]Factura!#REF!</definedName>
    <definedName name="data66" localSheetId="7">[39]Factura!#REF!</definedName>
    <definedName name="data66">[39]Factura!#REF!</definedName>
    <definedName name="data67" localSheetId="2">[39]Factura!#REF!</definedName>
    <definedName name="data67" localSheetId="4">[39]Factura!#REF!</definedName>
    <definedName name="data67" localSheetId="7">[39]Factura!#REF!</definedName>
    <definedName name="data67">[39]Factura!#REF!</definedName>
    <definedName name="data68" localSheetId="2">[39]Factura!#REF!</definedName>
    <definedName name="data68" localSheetId="4">[39]Factura!#REF!</definedName>
    <definedName name="data68" localSheetId="7">[39]Factura!#REF!</definedName>
    <definedName name="data68">[39]Factura!#REF!</definedName>
    <definedName name="data69" localSheetId="2">[39]Factura!#REF!</definedName>
    <definedName name="data69" localSheetId="4">[39]Factura!#REF!</definedName>
    <definedName name="data69" localSheetId="7">[39]Factura!#REF!</definedName>
    <definedName name="data69">[39]Factura!#REF!</definedName>
    <definedName name="data70" localSheetId="2">[39]Factura!#REF!</definedName>
    <definedName name="data70" localSheetId="4">[39]Factura!#REF!</definedName>
    <definedName name="data70" localSheetId="7">[39]Factura!#REF!</definedName>
    <definedName name="data70">[39]Factura!#REF!</definedName>
    <definedName name="Datos" localSheetId="2">#REF!</definedName>
    <definedName name="Datos" localSheetId="3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atos1" localSheetId="2">#REF!</definedName>
    <definedName name="Datos1" localSheetId="4">#REF!</definedName>
    <definedName name="Datos1" localSheetId="7">#REF!</definedName>
    <definedName name="Datos1">#REF!</definedName>
    <definedName name="DD">#REF!</definedName>
    <definedName name="ddd">[108]M.O.!$C$557</definedName>
    <definedName name="dddd" localSheetId="2">'[109]Villa Hermosa'!#REF!</definedName>
    <definedName name="dddd" localSheetId="3">'[110]Villa Hermosa'!#REF!</definedName>
    <definedName name="dddd" localSheetId="4">'[110]Villa Hermosa'!#REF!</definedName>
    <definedName name="dddd" localSheetId="5">'[110]Villa Hermosa'!#REF!</definedName>
    <definedName name="dddd" localSheetId="6">'[110]Villa Hermosa'!#REF!</definedName>
    <definedName name="dddd" localSheetId="7">'[109]Villa Hermosa'!#REF!</definedName>
    <definedName name="dddd">'[110]Villa Hermosa'!#REF!</definedName>
    <definedName name="DE">[111]Insumos!$I$3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 localSheetId="2">#REF!</definedName>
    <definedName name="deducciones" localSheetId="3">#REF!</definedName>
    <definedName name="deducciones" localSheetId="4">#REF!</definedName>
    <definedName name="deducciones" localSheetId="5">#REF!</definedName>
    <definedName name="deducciones" localSheetId="6">#REF!</definedName>
    <definedName name="deducciones" localSheetId="7">#REF!</definedName>
    <definedName name="deducciones">#REF!</definedName>
    <definedName name="deducciones_2">"$#REF!.$M$62"</definedName>
    <definedName name="deducciones_3">"$#REF!.$M$62"</definedName>
    <definedName name="del" localSheetId="2">#REF!</definedName>
    <definedName name="del" localSheetId="3">#REF!</definedName>
    <definedName name="del" localSheetId="4">#REF!</definedName>
    <definedName name="del" localSheetId="5">#REF!</definedName>
    <definedName name="del" localSheetId="6">#REF!</definedName>
    <definedName name="del" localSheetId="7">#REF!</definedName>
    <definedName name="del" localSheetId="0">#REF!</definedName>
    <definedName name="del">#REF!</definedName>
    <definedName name="demolicionaceraum" localSheetId="2">#REF!</definedName>
    <definedName name="demolicionaceraum" localSheetId="4">#REF!</definedName>
    <definedName name="demolicionaceraum" localSheetId="7">#REF!</definedName>
    <definedName name="demolicionaceraum">#REF!</definedName>
    <definedName name="deplu3" localSheetId="2">[25]Volumenes!#REF!</definedName>
    <definedName name="deplu3" localSheetId="3">[25]Volumenes!#REF!</definedName>
    <definedName name="deplu3" localSheetId="4">[25]Volumenes!#REF!</definedName>
    <definedName name="deplu3" localSheetId="5">[25]Volumenes!#REF!</definedName>
    <definedName name="deplu3" localSheetId="6">[25]Volumenes!#REF!</definedName>
    <definedName name="deplu3" localSheetId="7">[25]Volumenes!#REF!</definedName>
    <definedName name="deplu3" localSheetId="0">[25]Volumenes!#REF!</definedName>
    <definedName name="deplu3">[25]Volumenes!#REF!</definedName>
    <definedName name="DERBCO" localSheetId="3">[5]Mat!$D$56</definedName>
    <definedName name="DERBCO" localSheetId="4">[5]Mat!$D$56</definedName>
    <definedName name="DERBCO" localSheetId="5">[5]Mat!$D$56</definedName>
    <definedName name="DERBCO" localSheetId="6">[5]Mat!$D$56</definedName>
    <definedName name="DERBCO" localSheetId="7">[5]Mat!$D$56</definedName>
    <definedName name="DERBCO" localSheetId="0">[5]Mat!$D$56</definedName>
    <definedName name="DERBCO">[6]Mat!$D$56</definedName>
    <definedName name="DERPLTO" localSheetId="3">[5]Mat!$D$57</definedName>
    <definedName name="DERPLTO" localSheetId="4">[5]Mat!$D$57</definedName>
    <definedName name="DERPLTO" localSheetId="5">[5]Mat!$D$57</definedName>
    <definedName name="DERPLTO" localSheetId="6">[5]Mat!$D$57</definedName>
    <definedName name="DERPLTO" localSheetId="7">[5]Mat!$D$57</definedName>
    <definedName name="DERPLTO" localSheetId="0">[5]Mat!$D$57</definedName>
    <definedName name="DERPLTO">[6]Mat!$D$57</definedName>
    <definedName name="DERRCEMBLANCO" localSheetId="2">#REF!</definedName>
    <definedName name="DERRCEMBLANCO" localSheetId="3">#REF!</definedName>
    <definedName name="DERRCEMBLANCO" localSheetId="4">#REF!</definedName>
    <definedName name="DERRCEMBLANCO" localSheetId="5">#REF!</definedName>
    <definedName name="DERRCEMBLANCO" localSheetId="6">#REF!</definedName>
    <definedName name="DERRCEMBLANCO" localSheetId="7">#REF!</definedName>
    <definedName name="DERRCEMBLANCO" localSheetId="0">#REF!</definedName>
    <definedName name="DERRCEMBLANCO">#REF!</definedName>
    <definedName name="DERRCEMGRIS" localSheetId="2">#REF!</definedName>
    <definedName name="DERRCEMGRIS" localSheetId="3">#REF!</definedName>
    <definedName name="DERRCEMGRIS" localSheetId="4">#REF!</definedName>
    <definedName name="DERRCEMGRIS" localSheetId="5">#REF!</definedName>
    <definedName name="DERRCEMGRIS" localSheetId="6">#REF!</definedName>
    <definedName name="DERRCEMGRIS" localSheetId="7">#REF!</definedName>
    <definedName name="DERRCEMGRIS" localSheetId="0">#REF!</definedName>
    <definedName name="DERRCEMGRIS">#REF!</definedName>
    <definedName name="DERRETIDO">[35]Materiales!$E$21</definedName>
    <definedName name="Derretido_Blanco">[50]Insumos!$B$50:$D$50</definedName>
    <definedName name="DERRETIDOBCO" localSheetId="2">#REF!</definedName>
    <definedName name="DERRETIDOBCO" localSheetId="3">#REF!</definedName>
    <definedName name="DERRETIDOBCO" localSheetId="4">#REF!</definedName>
    <definedName name="DERRETIDOBCO" localSheetId="5">#REF!</definedName>
    <definedName name="DERRETIDOBCO" localSheetId="6">#REF!</definedName>
    <definedName name="DERRETIDOBCO" localSheetId="7">#REF!</definedName>
    <definedName name="DERRETIDOBCO" localSheetId="0">#REF!</definedName>
    <definedName name="DERRETIDOBCO">#REF!</definedName>
    <definedName name="DERRETIDOBLANCO" localSheetId="2">#REF!</definedName>
    <definedName name="DERRETIDOBLANCO" localSheetId="3">#REF!</definedName>
    <definedName name="DERRETIDOBLANCO" localSheetId="4">#REF!</definedName>
    <definedName name="DERRETIDOBLANCO" localSheetId="5">#REF!</definedName>
    <definedName name="DERRETIDOBLANCO" localSheetId="6">#REF!</definedName>
    <definedName name="DERRETIDOBLANCO" localSheetId="7">#REF!</definedName>
    <definedName name="DERRETIDOBLANCO" localSheetId="0">#REF!</definedName>
    <definedName name="DERRETIDOBLANCO">#REF!</definedName>
    <definedName name="derretidocrema" localSheetId="2">#REF!</definedName>
    <definedName name="derretidocrema" localSheetId="3">#REF!</definedName>
    <definedName name="derretidocrema" localSheetId="4">#REF!</definedName>
    <definedName name="derretidocrema" localSheetId="5">#REF!</definedName>
    <definedName name="derretidocrema" localSheetId="6">#REF!</definedName>
    <definedName name="derretidocrema" localSheetId="7">#REF!</definedName>
    <definedName name="derretidocrema" localSheetId="0">#REF!</definedName>
    <definedName name="derretidocrema">#REF!</definedName>
    <definedName name="DERRETIDOGRIS" localSheetId="2">#REF!</definedName>
    <definedName name="DERRETIDOGRIS" localSheetId="4">#REF!</definedName>
    <definedName name="DERRETIDOGRIS" localSheetId="7">#REF!</definedName>
    <definedName name="DERRETIDOGRIS">#REF!</definedName>
    <definedName name="DERRETIDOVER" localSheetId="2">#REF!</definedName>
    <definedName name="DERRETIDOVER" localSheetId="4">#REF!</definedName>
    <definedName name="DERRETIDOVER" localSheetId="5">#REF!</definedName>
    <definedName name="DERRETIDOVER" localSheetId="6">#REF!</definedName>
    <definedName name="DERRETIDOVER" localSheetId="7">#REF!</definedName>
    <definedName name="DERRETIDOVER">#REF!</definedName>
    <definedName name="desaaa">[35]Analisis!$F$722</definedName>
    <definedName name="Desagüe_de_piso_de_2______INST." localSheetId="2">[21]Insumos!#REF!</definedName>
    <definedName name="Desagüe_de_piso_de_2______INST." localSheetId="3">[21]Insumos!#REF!</definedName>
    <definedName name="Desagüe_de_piso_de_2______INST." localSheetId="4">[21]Insumos!#REF!</definedName>
    <definedName name="Desagüe_de_piso_de_2______INST." localSheetId="5">[21]Insumos!#REF!</definedName>
    <definedName name="Desagüe_de_piso_de_2______INST." localSheetId="6">[21]Insumos!#REF!</definedName>
    <definedName name="Desagüe_de_piso_de_2______INST." localSheetId="7">[21]Insumos!#REF!</definedName>
    <definedName name="Desagüe_de_piso_de_2______INST." localSheetId="0">[21]Insumos!#REF!</definedName>
    <definedName name="Desagüe_de_piso_de_2______INST.">[21]Insumos!#REF!</definedName>
    <definedName name="Desagüe_de_techo_de_3" localSheetId="2">[21]Insumos!#REF!</definedName>
    <definedName name="Desagüe_de_techo_de_3" localSheetId="3">[21]Insumos!#REF!</definedName>
    <definedName name="Desagüe_de_techo_de_3" localSheetId="4">[21]Insumos!#REF!</definedName>
    <definedName name="Desagüe_de_techo_de_3" localSheetId="5">[21]Insumos!#REF!</definedName>
    <definedName name="Desagüe_de_techo_de_3" localSheetId="6">[21]Insumos!#REF!</definedName>
    <definedName name="Desagüe_de_techo_de_3" localSheetId="7">[21]Insumos!#REF!</definedName>
    <definedName name="Desagüe_de_techo_de_3">[21]Insumos!#REF!</definedName>
    <definedName name="Desagüe_de_techo_de_4" localSheetId="2">[21]Insumos!#REF!</definedName>
    <definedName name="Desagüe_de_techo_de_4" localSheetId="4">[21]Insumos!#REF!</definedName>
    <definedName name="Desagüe_de_techo_de_4" localSheetId="7">[21]Insumos!#REF!</definedName>
    <definedName name="Desagüe_de_techo_de_4">[21]Insumos!#REF!</definedName>
    <definedName name="DESAGUE2" localSheetId="2">#REF!</definedName>
    <definedName name="DESAGUE2" localSheetId="3">#REF!</definedName>
    <definedName name="DESAGUE2" localSheetId="4">#REF!</definedName>
    <definedName name="DESAGUE2" localSheetId="5">#REF!</definedName>
    <definedName name="DESAGUE2" localSheetId="6">#REF!</definedName>
    <definedName name="DESAGUE2" localSheetId="7">#REF!</definedName>
    <definedName name="DESAGUE2">#REF!</definedName>
    <definedName name="DESAGUE3" localSheetId="2">#REF!</definedName>
    <definedName name="DESAGUE3" localSheetId="4">#REF!</definedName>
    <definedName name="DESAGUE3" localSheetId="7">#REF!</definedName>
    <definedName name="DESAGUE3">#REF!</definedName>
    <definedName name="DESAGUEBANERA" localSheetId="2">#REF!</definedName>
    <definedName name="DESAGUEBANERA" localSheetId="4">#REF!</definedName>
    <definedName name="DESAGUEBANERA" localSheetId="7">#REF!</definedName>
    <definedName name="DESAGUEBANERA">#REF!</definedName>
    <definedName name="DESAGUEDOBLEFRE" localSheetId="2">#REF!</definedName>
    <definedName name="DESAGUEDOBLEFRE" localSheetId="4">#REF!</definedName>
    <definedName name="DESAGUEDOBLEFRE" localSheetId="7">#REF!</definedName>
    <definedName name="DESAGUEDOBLEFRE">#REF!</definedName>
    <definedName name="DESAGUEFREGADERO">[35]Materiales!$E$540</definedName>
    <definedName name="DESAGUEPISO2">[43]Analisis!$F$829</definedName>
    <definedName name="desap">[74]Analisis!$E$1159</definedName>
    <definedName name="desap4">[74]Analisis!$E$1167</definedName>
    <definedName name="DESCRIPCION">#N/A</definedName>
    <definedName name="DESENCARCO" localSheetId="2">#REF!</definedName>
    <definedName name="DESENCARCO" localSheetId="3">#REF!</definedName>
    <definedName name="DESENCARCO" localSheetId="4">#REF!</definedName>
    <definedName name="DESENCARCO" localSheetId="5">#REF!</definedName>
    <definedName name="DESENCARCO" localSheetId="6">#REF!</definedName>
    <definedName name="DESENCARCO" localSheetId="7">#REF!</definedName>
    <definedName name="DESENCARCO" localSheetId="0">#REF!</definedName>
    <definedName name="DESENCARCO">#REF!</definedName>
    <definedName name="DESENCCOL" localSheetId="2">#REF!</definedName>
    <definedName name="DESENCCOL" localSheetId="4">#REF!</definedName>
    <definedName name="DESENCCOL" localSheetId="7">#REF!</definedName>
    <definedName name="DESENCCOL">#REF!</definedName>
    <definedName name="DESENCDIN" localSheetId="2">#REF!</definedName>
    <definedName name="DESENCDIN" localSheetId="4">#REF!</definedName>
    <definedName name="DESENCDIN" localSheetId="7">#REF!</definedName>
    <definedName name="DESENCDIN">#REF!</definedName>
    <definedName name="DESENCFP275" localSheetId="2">#REF!</definedName>
    <definedName name="DESENCFP275" localSheetId="4">#REF!</definedName>
    <definedName name="DESENCFP275" localSheetId="7">#REF!</definedName>
    <definedName name="DESENCFP275">#REF!</definedName>
    <definedName name="DESENCFPADIC" localSheetId="2">#REF!</definedName>
    <definedName name="DESENCFPADIC" localSheetId="4">#REF!</definedName>
    <definedName name="DESENCFPADIC" localSheetId="7">#REF!</definedName>
    <definedName name="DESENCFPADIC">#REF!</definedName>
    <definedName name="DESENCVIGA" localSheetId="2">#REF!</definedName>
    <definedName name="DESENCVIGA" localSheetId="4">#REF!</definedName>
    <definedName name="DESENCVIGA" localSheetId="7">#REF!</definedName>
    <definedName name="DESENCVIGA">#REF!</definedName>
    <definedName name="desesc2" localSheetId="2">[25]Volumenes!#REF!</definedName>
    <definedName name="desesc2" localSheetId="4">[25]Volumenes!#REF!</definedName>
    <definedName name="desesc2" localSheetId="7">[25]Volumenes!#REF!</definedName>
    <definedName name="desesc2">[25]Volumenes!#REF!</definedName>
    <definedName name="desglose" localSheetId="2">'[109]Villa Hermosa'!#REF!</definedName>
    <definedName name="desglose" localSheetId="4">'[110]Villa Hermosa'!#REF!</definedName>
    <definedName name="desglose" localSheetId="7">'[109]Villa Hermosa'!#REF!</definedName>
    <definedName name="desglose">'[110]Villa Hermosa'!#REF!</definedName>
    <definedName name="desi">#REF!</definedName>
    <definedName name="desii">#REF!</definedName>
    <definedName name="desiii">#REF!</definedName>
    <definedName name="desiiii">#REF!</definedName>
    <definedName name="DESMANTSE500CONTRA" localSheetId="2">#REF!</definedName>
    <definedName name="DESMANTSE500CONTRA" localSheetId="3">#REF!</definedName>
    <definedName name="DESMANTSE500CONTRA" localSheetId="4">#REF!</definedName>
    <definedName name="DESMANTSE500CONTRA" localSheetId="5">#REF!</definedName>
    <definedName name="DESMANTSE500CONTRA" localSheetId="6">#REF!</definedName>
    <definedName name="DESMANTSE500CONTRA" localSheetId="7">#REF!</definedName>
    <definedName name="DESMANTSE500CONTRA">#REF!</definedName>
    <definedName name="DesmPlaf" localSheetId="2">#REF!</definedName>
    <definedName name="DesmPlaf" localSheetId="4">#REF!</definedName>
    <definedName name="DesmPlaf" localSheetId="5">#REF!</definedName>
    <definedName name="DesmPlaf" localSheetId="6">#REF!</definedName>
    <definedName name="DesmPlaf" localSheetId="7">#REF!</definedName>
    <definedName name="DesmPlaf">#REF!</definedName>
    <definedName name="DesmPuerta" localSheetId="2">#REF!</definedName>
    <definedName name="DesmPuerta" localSheetId="4">#REF!</definedName>
    <definedName name="DesmPuerta" localSheetId="5">#REF!</definedName>
    <definedName name="DesmPuerta" localSheetId="6">#REF!</definedName>
    <definedName name="DesmPuerta" localSheetId="7">#REF!</definedName>
    <definedName name="DesmPuerta">#REF!</definedName>
    <definedName name="DesmVent" localSheetId="2">#REF!</definedName>
    <definedName name="DesmVent" localSheetId="4">#REF!</definedName>
    <definedName name="DesmVent" localSheetId="5">#REF!</definedName>
    <definedName name="DesmVent" localSheetId="6">#REF!</definedName>
    <definedName name="DesmVent" localSheetId="7">#REF!</definedName>
    <definedName name="DesmVent">#REF!</definedName>
    <definedName name="desp" localSheetId="2">#REF!</definedName>
    <definedName name="desp" localSheetId="4">#REF!</definedName>
    <definedName name="desp" localSheetId="7">#REF!</definedName>
    <definedName name="desp">#REF!</definedName>
    <definedName name="DESP24" localSheetId="2">#REF!</definedName>
    <definedName name="DESP24" localSheetId="4">#REF!</definedName>
    <definedName name="DESP24" localSheetId="7">#REF!</definedName>
    <definedName name="DESP24">#REF!</definedName>
    <definedName name="DESP34" localSheetId="2">#REF!</definedName>
    <definedName name="DESP34" localSheetId="4">#REF!</definedName>
    <definedName name="DESP34" localSheetId="7">#REF!</definedName>
    <definedName name="DESP34">#REF!</definedName>
    <definedName name="DESP44" localSheetId="2">#REF!</definedName>
    <definedName name="DESP44" localSheetId="4">#REF!</definedName>
    <definedName name="DESP44" localSheetId="7">#REF!</definedName>
    <definedName name="DESP44">#REF!</definedName>
    <definedName name="DESP46" localSheetId="2">#REF!</definedName>
    <definedName name="DESP46" localSheetId="4">#REF!</definedName>
    <definedName name="DESP46" localSheetId="7">#REF!</definedName>
    <definedName name="DESP46">#REF!</definedName>
    <definedName name="DESPACE1" localSheetId="2">#REF!</definedName>
    <definedName name="DESPACE1" localSheetId="4">#REF!</definedName>
    <definedName name="DESPACE1" localSheetId="7">#REF!</definedName>
    <definedName name="DESPACE1">#REF!</definedName>
    <definedName name="DESPACE2" localSheetId="2">#REF!</definedName>
    <definedName name="DESPACE2" localSheetId="4">#REF!</definedName>
    <definedName name="DESPACE2" localSheetId="7">#REF!</definedName>
    <definedName name="DESPACE2">#REF!</definedName>
    <definedName name="DESPACEMALLA" localSheetId="2">#REF!</definedName>
    <definedName name="DESPACEMALLA" localSheetId="4">#REF!</definedName>
    <definedName name="DESPACEMALLA" localSheetId="7">#REF!</definedName>
    <definedName name="DESPACEMALLA">#REF!</definedName>
    <definedName name="DESPCLA" localSheetId="2">#REF!</definedName>
    <definedName name="DESPCLA" localSheetId="4">#REF!</definedName>
    <definedName name="DESPCLA" localSheetId="7">#REF!</definedName>
    <definedName name="DESPCLA">#REF!</definedName>
    <definedName name="DESPISO2CONTRA" localSheetId="2">#REF!</definedName>
    <definedName name="DESPISO2CONTRA" localSheetId="4">#REF!</definedName>
    <definedName name="DESPISO2CONTRA" localSheetId="7">#REF!</definedName>
    <definedName name="DESPISO2CONTRA">#REF!</definedName>
    <definedName name="DESPLU3" localSheetId="2">#REF!</definedName>
    <definedName name="DESPLU3" localSheetId="3">#REF!</definedName>
    <definedName name="DESPLU3" localSheetId="4">#REF!</definedName>
    <definedName name="DESPLU3" localSheetId="5">#REF!</definedName>
    <definedName name="DESPLU3" localSheetId="6">#REF!</definedName>
    <definedName name="DESPLU3" localSheetId="7">#REF!</definedName>
    <definedName name="DESPLU3" localSheetId="0">#REF!</definedName>
    <definedName name="DESPLU3">#REF!</definedName>
    <definedName name="DESPLU4" localSheetId="2">#REF!</definedName>
    <definedName name="DESPLU4" localSheetId="3">#REF!</definedName>
    <definedName name="DESPLU4" localSheetId="4">#REF!</definedName>
    <definedName name="DESPLU4" localSheetId="5">#REF!</definedName>
    <definedName name="DESPLU4" localSheetId="6">#REF!</definedName>
    <definedName name="DESPLU4" localSheetId="7">#REF!</definedName>
    <definedName name="DESPLU4" localSheetId="0">#REF!</definedName>
    <definedName name="DESPLU4">#REF!</definedName>
    <definedName name="DESPMAD1" localSheetId="2">#REF!</definedName>
    <definedName name="DESPMAD1" localSheetId="4">#REF!</definedName>
    <definedName name="DESPMAD1" localSheetId="7">#REF!</definedName>
    <definedName name="DESPMAD1">#REF!</definedName>
    <definedName name="DESPMAD2" localSheetId="2">#REF!</definedName>
    <definedName name="DESPMAD2" localSheetId="4">#REF!</definedName>
    <definedName name="DESPMAD2" localSheetId="7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'[64]Ana-Sanit.'!$F$552</definedName>
    <definedName name="diames" localSheetId="2">#REF!</definedName>
    <definedName name="diames" localSheetId="3">#REF!</definedName>
    <definedName name="diames" localSheetId="4">#REF!</definedName>
    <definedName name="diames" localSheetId="5">#REF!</definedName>
    <definedName name="diames" localSheetId="6">#REF!</definedName>
    <definedName name="diames" localSheetId="7">#REF!</definedName>
    <definedName name="diames">#REF!</definedName>
    <definedName name="Diesel" localSheetId="2">[21]Insumos!#REF!</definedName>
    <definedName name="Diesel" localSheetId="3">[21]Insumos!#REF!</definedName>
    <definedName name="Diesel" localSheetId="4">[21]Insumos!#REF!</definedName>
    <definedName name="Diesel" localSheetId="5">[21]Insumos!#REF!</definedName>
    <definedName name="Diesel" localSheetId="6">[21]Insumos!#REF!</definedName>
    <definedName name="Diesel" localSheetId="7">[21]Insumos!#REF!</definedName>
    <definedName name="Diesel">[21]Insumos!#REF!</definedName>
    <definedName name="din" localSheetId="2">'[34]Pres. '!#REF!</definedName>
    <definedName name="din" localSheetId="3">'[34]Pres. '!#REF!</definedName>
    <definedName name="din" localSheetId="4">'[34]Pres. '!#REF!</definedName>
    <definedName name="din" localSheetId="5">'[34]Pres. '!#REF!</definedName>
    <definedName name="din" localSheetId="6">'[34]Pres. '!#REF!</definedName>
    <definedName name="din" localSheetId="7">'[34]Pres. '!#REF!</definedName>
    <definedName name="din">'[34]Pres. '!#REF!</definedName>
    <definedName name="dint" localSheetId="2">#REF!</definedName>
    <definedName name="dint" localSheetId="3">#REF!</definedName>
    <definedName name="dint" localSheetId="4">#REF!</definedName>
    <definedName name="dint" localSheetId="5">#REF!</definedName>
    <definedName name="dint" localSheetId="6">#REF!</definedName>
    <definedName name="dint" localSheetId="7">#REF!</definedName>
    <definedName name="dint">#REF!</definedName>
    <definedName name="dint1">[74]Analisis!$E$638</definedName>
    <definedName name="Dinte.20x15" localSheetId="2">#REF!</definedName>
    <definedName name="Dinte.20x15" localSheetId="3">#REF!</definedName>
    <definedName name="Dinte.20x15" localSheetId="4">#REF!</definedName>
    <definedName name="Dinte.20x15" localSheetId="5">#REF!</definedName>
    <definedName name="Dinte.20x15" localSheetId="6">#REF!</definedName>
    <definedName name="Dinte.20x15" localSheetId="7">#REF!</definedName>
    <definedName name="Dinte.20x15">#REF!</definedName>
    <definedName name="DINTEL">'[64]Anal. horm.'!$F$1139</definedName>
    <definedName name="Dintel.Casino" localSheetId="2">#REF!</definedName>
    <definedName name="Dintel.Casino" localSheetId="3">#REF!</definedName>
    <definedName name="Dintel.Casino" localSheetId="4">#REF!</definedName>
    <definedName name="Dintel.Casino" localSheetId="5">#REF!</definedName>
    <definedName name="Dintel.Casino" localSheetId="6">#REF!</definedName>
    <definedName name="Dintel.Casino" localSheetId="7">#REF!</definedName>
    <definedName name="Dintel.Casino">#REF!</definedName>
    <definedName name="Dintel.Cocina" localSheetId="2">[62]Análisis!#REF!</definedName>
    <definedName name="Dintel.Cocina" localSheetId="3">[62]Análisis!#REF!</definedName>
    <definedName name="Dintel.Cocina" localSheetId="4">[62]Análisis!#REF!</definedName>
    <definedName name="Dintel.Cocina" localSheetId="5">[62]Análisis!#REF!</definedName>
    <definedName name="Dintel.Cocina" localSheetId="6">[62]Análisis!#REF!</definedName>
    <definedName name="Dintel.Cocina" localSheetId="7">[62]Análisis!#REF!</definedName>
    <definedName name="Dintel.Cocina">[62]Análisis!#REF!</definedName>
    <definedName name="dintel.curvo" localSheetId="2">#REF!</definedName>
    <definedName name="dintel.curvo" localSheetId="3">#REF!</definedName>
    <definedName name="dintel.curvo" localSheetId="4">#REF!</definedName>
    <definedName name="dintel.curvo" localSheetId="5">#REF!</definedName>
    <definedName name="dintel.curvo" localSheetId="6">#REF!</definedName>
    <definedName name="dintel.curvo" localSheetId="7">#REF!</definedName>
    <definedName name="dintel.curvo">#REF!</definedName>
    <definedName name="Dintel.D.1erN" localSheetId="2">#REF!</definedName>
    <definedName name="Dintel.D.1erN" localSheetId="4">#REF!</definedName>
    <definedName name="Dintel.D.1erN" localSheetId="7">#REF!</definedName>
    <definedName name="Dintel.D.1erN">#REF!</definedName>
    <definedName name="Dintel.D.2doN" localSheetId="2">#REF!</definedName>
    <definedName name="Dintel.D.2doN" localSheetId="4">#REF!</definedName>
    <definedName name="Dintel.D.2doN" localSheetId="7">#REF!</definedName>
    <definedName name="Dintel.D.2doN">#REF!</definedName>
    <definedName name="Dintel.D.3erN" localSheetId="2">#REF!</definedName>
    <definedName name="Dintel.D.3erN" localSheetId="4">#REF!</definedName>
    <definedName name="Dintel.D.3erN" localSheetId="7">#REF!</definedName>
    <definedName name="Dintel.D.3erN">#REF!</definedName>
    <definedName name="Dintel.D.4toN" localSheetId="2">#REF!</definedName>
    <definedName name="Dintel.D.4toN" localSheetId="4">#REF!</definedName>
    <definedName name="Dintel.D.4toN" localSheetId="7">#REF!</definedName>
    <definedName name="Dintel.D.4toN">#REF!</definedName>
    <definedName name="Dintel.D1.15x40" localSheetId="2">[67]Análisis!#REF!</definedName>
    <definedName name="Dintel.D1.15x40" localSheetId="4">[67]Análisis!#REF!</definedName>
    <definedName name="Dintel.D1.15x40" localSheetId="7">[67]Análisis!#REF!</definedName>
    <definedName name="Dintel.D1.15x40">[67]Análisis!#REF!</definedName>
    <definedName name="Dintel.D1.1erN" localSheetId="2">#REF!</definedName>
    <definedName name="Dintel.D1.1erN" localSheetId="3">#REF!</definedName>
    <definedName name="Dintel.D1.1erN" localSheetId="4">#REF!</definedName>
    <definedName name="Dintel.D1.1erN" localSheetId="5">#REF!</definedName>
    <definedName name="Dintel.D1.1erN" localSheetId="6">#REF!</definedName>
    <definedName name="Dintel.D1.1erN" localSheetId="7">#REF!</definedName>
    <definedName name="Dintel.D1.1erN">#REF!</definedName>
    <definedName name="Dintel.D1.2doN" localSheetId="2">#REF!</definedName>
    <definedName name="Dintel.D1.2doN" localSheetId="4">#REF!</definedName>
    <definedName name="Dintel.D1.2doN" localSheetId="7">#REF!</definedName>
    <definedName name="Dintel.D1.2doN">#REF!</definedName>
    <definedName name="Dintel.D1.3erN" localSheetId="2">#REF!</definedName>
    <definedName name="Dintel.D1.3erN" localSheetId="4">#REF!</definedName>
    <definedName name="Dintel.D1.3erN" localSheetId="7">#REF!</definedName>
    <definedName name="Dintel.D1.3erN">#REF!</definedName>
    <definedName name="Dintel.D1.4toN" localSheetId="2">#REF!</definedName>
    <definedName name="Dintel.D1.4toN" localSheetId="4">#REF!</definedName>
    <definedName name="Dintel.D1.4toN" localSheetId="7">#REF!</definedName>
    <definedName name="Dintel.D1.4toN">#REF!</definedName>
    <definedName name="Dintel.D120x40" localSheetId="2">[67]Análisis!#REF!</definedName>
    <definedName name="Dintel.D120x40" localSheetId="4">[67]Análisis!#REF!</definedName>
    <definedName name="Dintel.D120x40" localSheetId="7">[67]Análisis!#REF!</definedName>
    <definedName name="Dintel.D120x40">[67]Análisis!#REF!</definedName>
    <definedName name="Dintel.D2.15x40" localSheetId="2">[67]Análisis!#REF!</definedName>
    <definedName name="Dintel.D2.15x40" localSheetId="4">[67]Análisis!#REF!</definedName>
    <definedName name="Dintel.D2.15x40" localSheetId="7">[67]Análisis!#REF!</definedName>
    <definedName name="Dintel.D2.15x40">[67]Análisis!#REF!</definedName>
    <definedName name="Dintel.D2.1erN" localSheetId="2">#REF!</definedName>
    <definedName name="Dintel.D2.1erN" localSheetId="3">#REF!</definedName>
    <definedName name="Dintel.D2.1erN" localSheetId="4">#REF!</definedName>
    <definedName name="Dintel.D2.1erN" localSheetId="5">#REF!</definedName>
    <definedName name="Dintel.D2.1erN" localSheetId="6">#REF!</definedName>
    <definedName name="Dintel.D2.1erN" localSheetId="7">#REF!</definedName>
    <definedName name="Dintel.D2.1erN">#REF!</definedName>
    <definedName name="Dintel.D2.20x40" localSheetId="2">[67]Análisis!#REF!</definedName>
    <definedName name="Dintel.D2.20x40" localSheetId="3">[67]Análisis!#REF!</definedName>
    <definedName name="Dintel.D2.20x40" localSheetId="4">[67]Análisis!#REF!</definedName>
    <definedName name="Dintel.D2.20x40" localSheetId="5">[67]Análisis!#REF!</definedName>
    <definedName name="Dintel.D2.20x40" localSheetId="6">[67]Análisis!#REF!</definedName>
    <definedName name="Dintel.D2.20x40" localSheetId="7">[67]Análisis!#REF!</definedName>
    <definedName name="Dintel.D2.20x40">[67]Análisis!#REF!</definedName>
    <definedName name="Dintel.D2.2doN" localSheetId="2">#REF!</definedName>
    <definedName name="Dintel.D2.2doN" localSheetId="3">#REF!</definedName>
    <definedName name="Dintel.D2.2doN" localSheetId="4">#REF!</definedName>
    <definedName name="Dintel.D2.2doN" localSheetId="5">#REF!</definedName>
    <definedName name="Dintel.D2.2doN" localSheetId="6">#REF!</definedName>
    <definedName name="Dintel.D2.2doN" localSheetId="7">#REF!</definedName>
    <definedName name="Dintel.D2.2doN">#REF!</definedName>
    <definedName name="Dintel.D2.3erN" localSheetId="2">#REF!</definedName>
    <definedName name="Dintel.D2.3erN" localSheetId="4">#REF!</definedName>
    <definedName name="Dintel.D2.3erN" localSheetId="7">#REF!</definedName>
    <definedName name="Dintel.D2.3erN">#REF!</definedName>
    <definedName name="Dintel.D2.4toN" localSheetId="2">#REF!</definedName>
    <definedName name="Dintel.D2.4toN" localSheetId="4">#REF!</definedName>
    <definedName name="Dintel.D2.4toN" localSheetId="7">#REF!</definedName>
    <definedName name="Dintel.D2.4toN">#REF!</definedName>
    <definedName name="Dintel.DC.1erN" localSheetId="2">#REF!</definedName>
    <definedName name="Dintel.DC.1erN" localSheetId="4">#REF!</definedName>
    <definedName name="Dintel.DC.1erN" localSheetId="7">#REF!</definedName>
    <definedName name="Dintel.DC.1erN">#REF!</definedName>
    <definedName name="Dintel.DC.2doN" localSheetId="2">#REF!</definedName>
    <definedName name="Dintel.DC.2doN" localSheetId="4">#REF!</definedName>
    <definedName name="Dintel.DC.2doN" localSheetId="7">#REF!</definedName>
    <definedName name="Dintel.DC.2doN">#REF!</definedName>
    <definedName name="Dintel.DC.3erN" localSheetId="2">#REF!</definedName>
    <definedName name="Dintel.DC.3erN" localSheetId="4">#REF!</definedName>
    <definedName name="Dintel.DC.3erN" localSheetId="7">#REF!</definedName>
    <definedName name="Dintel.DC.3erN">#REF!</definedName>
    <definedName name="Dintel.DC.4toN" localSheetId="2">#REF!</definedName>
    <definedName name="Dintel.DC.4toN" localSheetId="4">#REF!</definedName>
    <definedName name="Dintel.DC.4toN" localSheetId="7">#REF!</definedName>
    <definedName name="Dintel.DC.4toN">#REF!</definedName>
    <definedName name="Dintel.DN" localSheetId="2">[67]Análisis!#REF!</definedName>
    <definedName name="Dintel.DN" localSheetId="4">[67]Análisis!#REF!</definedName>
    <definedName name="Dintel.DN" localSheetId="7">[67]Análisis!#REF!</definedName>
    <definedName name="Dintel.DN">[67]Análisis!#REF!</definedName>
    <definedName name="Dintel.Horm.Conven.Villas" localSheetId="2">#REF!</definedName>
    <definedName name="Dintel.Horm.Conven.Villas" localSheetId="3">#REF!</definedName>
    <definedName name="Dintel.Horm.Conven.Villas" localSheetId="4">#REF!</definedName>
    <definedName name="Dintel.Horm.Conven.Villas" localSheetId="5">#REF!</definedName>
    <definedName name="Dintel.Horm.Conven.Villas" localSheetId="6">#REF!</definedName>
    <definedName name="Dintel.Horm.Conven.Villas" localSheetId="7">#REF!</definedName>
    <definedName name="Dintel.Horm.Conven.Villas">#REF!</definedName>
    <definedName name="Dintel.Lavanderia" localSheetId="2">#REF!</definedName>
    <definedName name="Dintel.Lavanderia" localSheetId="4">#REF!</definedName>
    <definedName name="Dintel.Lavanderia" localSheetId="7">#REF!</definedName>
    <definedName name="Dintel.Lavanderia">#REF!</definedName>
    <definedName name="Dintel10x20" localSheetId="2">#REF!</definedName>
    <definedName name="Dintel10x20" localSheetId="4">#REF!</definedName>
    <definedName name="Dintel10x20" localSheetId="7">#REF!</definedName>
    <definedName name="Dintel10x20">#REF!</definedName>
    <definedName name="DINTEL15X20D1">[43]Analisis!$F$1716</definedName>
    <definedName name="Dintel20x20" localSheetId="2">#REF!</definedName>
    <definedName name="Dintel20x20" localSheetId="3">#REF!</definedName>
    <definedName name="Dintel20x20" localSheetId="4">#REF!</definedName>
    <definedName name="Dintel20x20" localSheetId="5">#REF!</definedName>
    <definedName name="Dintel20x20" localSheetId="6">#REF!</definedName>
    <definedName name="Dintel20x20" localSheetId="7">#REF!</definedName>
    <definedName name="Dintel20x20">#REF!</definedName>
    <definedName name="Dintel20x20.ml">[104]Análisis!$D$557</definedName>
    <definedName name="DINTEL20X20D1">[43]Analisis!$F$1728</definedName>
    <definedName name="Dintel20x40">[62]Análisis!$D$230</definedName>
    <definedName name="DIRJAGS" localSheetId="2">#REF!</definedName>
    <definedName name="DIRJAGS" localSheetId="3">#REF!</definedName>
    <definedName name="DIRJAGS" localSheetId="4">#REF!</definedName>
    <definedName name="DIRJAGS" localSheetId="5">#REF!</definedName>
    <definedName name="DIRJAGS" localSheetId="6">#REF!</definedName>
    <definedName name="DIRJAGS" localSheetId="7">#REF!</definedName>
    <definedName name="DIRJAGS">#REF!</definedName>
    <definedName name="DIRPROY" localSheetId="2">#REF!</definedName>
    <definedName name="DIRPROY" localSheetId="4">#REF!</definedName>
    <definedName name="DIRPROY" localSheetId="7">#REF!</definedName>
    <definedName name="DIRPROY">#REF!</definedName>
    <definedName name="Disc.Co.Cc2" localSheetId="2">[67]Análisis!#REF!</definedName>
    <definedName name="Disc.Co.Cc2" localSheetId="4">[67]Análisis!#REF!</definedName>
    <definedName name="Disc.Co.Cc2" localSheetId="7">[67]Análisis!#REF!</definedName>
    <definedName name="Disc.Co.Cc2">[67]Análisis!#REF!</definedName>
    <definedName name="Disc.Col.C" localSheetId="2">[67]Análisis!#REF!</definedName>
    <definedName name="Disc.Col.C" localSheetId="4">[67]Análisis!#REF!</definedName>
    <definedName name="Disc.Col.C" localSheetId="7">[67]Análisis!#REF!</definedName>
    <definedName name="Disc.Col.C">[67]Análisis!#REF!</definedName>
    <definedName name="Disc.Col.C1" localSheetId="2">[67]Análisis!#REF!</definedName>
    <definedName name="Disc.Col.C1" localSheetId="4">[67]Análisis!#REF!</definedName>
    <definedName name="Disc.Col.C1" localSheetId="7">[67]Análisis!#REF!</definedName>
    <definedName name="Disc.Col.C1">[67]Análisis!#REF!</definedName>
    <definedName name="Disc.Col.C2.45x45" localSheetId="2">[67]Análisis!#REF!</definedName>
    <definedName name="Disc.Col.C2.45x45" localSheetId="4">[67]Análisis!#REF!</definedName>
    <definedName name="Disc.Col.C2.45x45" localSheetId="7">[67]Análisis!#REF!</definedName>
    <definedName name="Disc.Col.C2.45x45">[67]Análisis!#REF!</definedName>
    <definedName name="Disc.Col.CA" localSheetId="2">[67]Análisis!#REF!</definedName>
    <definedName name="Disc.Col.CA" localSheetId="4">[67]Análisis!#REF!</definedName>
    <definedName name="Disc.Col.CA" localSheetId="7">[67]Análisis!#REF!</definedName>
    <definedName name="Disc.Col.CA">[67]Análisis!#REF!</definedName>
    <definedName name="Disc.Col.Cc1" localSheetId="2">[67]Análisis!#REF!</definedName>
    <definedName name="Disc.Col.Cc1" localSheetId="4">[67]Análisis!#REF!</definedName>
    <definedName name="Disc.Col.Cc1" localSheetId="7">[67]Análisis!#REF!</definedName>
    <definedName name="Disc.Col.Cc1">[67]Análisis!#REF!</definedName>
    <definedName name="Disc.Losa.techo" localSheetId="2">[67]Análisis!#REF!</definedName>
    <definedName name="Disc.Losa.techo" localSheetId="4">[67]Análisis!#REF!</definedName>
    <definedName name="Disc.Losa.techo" localSheetId="7">[67]Análisis!#REF!</definedName>
    <definedName name="Disc.Losa.techo">[67]Análisis!#REF!</definedName>
    <definedName name="Disc.Muro.MH" localSheetId="2">[67]Análisis!#REF!</definedName>
    <definedName name="Disc.Muro.MH" localSheetId="4">[67]Análisis!#REF!</definedName>
    <definedName name="Disc.Muro.MH" localSheetId="7">[67]Análisis!#REF!</definedName>
    <definedName name="Disc.Muro.MH">[67]Análisis!#REF!</definedName>
    <definedName name="Disc.V3" localSheetId="2">[67]Análisis!#REF!</definedName>
    <definedName name="Disc.V3" localSheetId="4">[67]Análisis!#REF!</definedName>
    <definedName name="Disc.V3" localSheetId="7">[67]Análisis!#REF!</definedName>
    <definedName name="Disc.V3">[67]Análisis!#REF!</definedName>
    <definedName name="Disc.Viga.Curva.30x70" localSheetId="2">[67]Análisis!#REF!</definedName>
    <definedName name="Disc.Viga.Curva.30x70" localSheetId="4">[67]Análisis!#REF!</definedName>
    <definedName name="Disc.Viga.Curva.30x70" localSheetId="7">[67]Análisis!#REF!</definedName>
    <definedName name="Disc.Viga.Curva.30x70">[67]Análisis!#REF!</definedName>
    <definedName name="Disc.Viga.Curva.Vcc1" localSheetId="2">[67]Análisis!#REF!</definedName>
    <definedName name="Disc.Viga.Curva.Vcc1" localSheetId="4">[67]Análisis!#REF!</definedName>
    <definedName name="Disc.Viga.Curva.Vcc1" localSheetId="7">[67]Análisis!#REF!</definedName>
    <definedName name="Disc.Viga.Curva.Vcc1">[67]Análisis!#REF!</definedName>
    <definedName name="Disc.Viga.V1" localSheetId="2">[67]Análisis!#REF!</definedName>
    <definedName name="Disc.Viga.V1" localSheetId="4">[67]Análisis!#REF!</definedName>
    <definedName name="Disc.Viga.V1" localSheetId="7">[67]Análisis!#REF!</definedName>
    <definedName name="Disc.Viga.V1">[67]Análisis!#REF!</definedName>
    <definedName name="Disc.Viga.V10" localSheetId="2">[67]Análisis!#REF!</definedName>
    <definedName name="Disc.Viga.V10" localSheetId="4">[67]Análisis!#REF!</definedName>
    <definedName name="Disc.Viga.V10" localSheetId="7">[67]Análisis!#REF!</definedName>
    <definedName name="Disc.Viga.V10">[67]Análisis!#REF!</definedName>
    <definedName name="Disc.Viga.V2" localSheetId="2">[67]Análisis!#REF!</definedName>
    <definedName name="Disc.Viga.V2" localSheetId="4">[67]Análisis!#REF!</definedName>
    <definedName name="Disc.Viga.V2" localSheetId="7">[67]Análisis!#REF!</definedName>
    <definedName name="Disc.Viga.V2">[67]Análisis!#REF!</definedName>
    <definedName name="Disc.Viga.V4" localSheetId="2">[67]Análisis!#REF!</definedName>
    <definedName name="Disc.Viga.V4" localSheetId="4">[67]Análisis!#REF!</definedName>
    <definedName name="Disc.Viga.V4" localSheetId="7">[67]Análisis!#REF!</definedName>
    <definedName name="Disc.Viga.V4">[67]Análisis!#REF!</definedName>
    <definedName name="Disc.Viga.V5" localSheetId="2">[67]Análisis!#REF!</definedName>
    <definedName name="Disc.Viga.V5" localSheetId="4">[67]Análisis!#REF!</definedName>
    <definedName name="Disc.Viga.V5" localSheetId="7">[67]Análisis!#REF!</definedName>
    <definedName name="Disc.Viga.V5">[67]Análisis!#REF!</definedName>
    <definedName name="Disc.Viga.V6" localSheetId="2">[67]Análisis!#REF!</definedName>
    <definedName name="Disc.Viga.V6" localSheetId="4">[67]Análisis!#REF!</definedName>
    <definedName name="Disc.Viga.V6" localSheetId="7">[67]Análisis!#REF!</definedName>
    <definedName name="Disc.Viga.V6">[67]Análisis!#REF!</definedName>
    <definedName name="Disc.Viga.V7" localSheetId="2">[67]Análisis!#REF!</definedName>
    <definedName name="Disc.Viga.V7" localSheetId="4">[67]Análisis!#REF!</definedName>
    <definedName name="Disc.Viga.V7" localSheetId="7">[67]Análisis!#REF!</definedName>
    <definedName name="Disc.Viga.V7">[67]Análisis!#REF!</definedName>
    <definedName name="Disc.Viga.V7B" localSheetId="2">[67]Análisis!#REF!</definedName>
    <definedName name="Disc.Viga.V7B" localSheetId="4">[67]Análisis!#REF!</definedName>
    <definedName name="Disc.Viga.V7B" localSheetId="7">[67]Análisis!#REF!</definedName>
    <definedName name="Disc.Viga.V7B">[67]Análisis!#REF!</definedName>
    <definedName name="Disc.Viga.V8" localSheetId="2">[67]Análisis!#REF!</definedName>
    <definedName name="Disc.Viga.V8" localSheetId="4">[67]Análisis!#REF!</definedName>
    <definedName name="Disc.Viga.V8" localSheetId="7">[67]Análisis!#REF!</definedName>
    <definedName name="Disc.Viga.V8">[67]Análisis!#REF!</definedName>
    <definedName name="Disc.Viga.V9" localSheetId="2">[67]Análisis!#REF!</definedName>
    <definedName name="Disc.Viga.V9" localSheetId="4">[67]Análisis!#REF!</definedName>
    <definedName name="Disc.Viga.V9" localSheetId="7">[67]Análisis!#REF!</definedName>
    <definedName name="Disc.Viga.V9">[67]Análisis!#REF!</definedName>
    <definedName name="Disc.Zap.Muro.HA" localSheetId="2">[67]Análisis!#REF!</definedName>
    <definedName name="Disc.Zap.Muro.HA" localSheetId="4">[67]Análisis!#REF!</definedName>
    <definedName name="Disc.Zap.Muro.HA" localSheetId="7">[67]Análisis!#REF!</definedName>
    <definedName name="Disc.Zap.Muro.HA">[67]Análisis!#REF!</definedName>
    <definedName name="Disc.Zap.ZC" localSheetId="2">[67]Análisis!#REF!</definedName>
    <definedName name="Disc.Zap.ZC" localSheetId="4">[67]Análisis!#REF!</definedName>
    <definedName name="Disc.Zap.ZC" localSheetId="7">[67]Análisis!#REF!</definedName>
    <definedName name="Disc.Zap.ZC">[67]Análisis!#REF!</definedName>
    <definedName name="Disc.ZC1" localSheetId="2">[67]Análisis!#REF!</definedName>
    <definedName name="Disc.ZC1" localSheetId="4">[67]Análisis!#REF!</definedName>
    <definedName name="Disc.ZC1" localSheetId="7">[67]Análisis!#REF!</definedName>
    <definedName name="Disc.ZC1">[67]Análisis!#REF!</definedName>
    <definedName name="Disc.ZC2" localSheetId="2">[67]Análisis!#REF!</definedName>
    <definedName name="Disc.ZC2" localSheetId="4">[67]Análisis!#REF!</definedName>
    <definedName name="Disc.ZC2" localSheetId="7">[67]Análisis!#REF!</definedName>
    <definedName name="Disc.ZC2">[67]Análisis!#REF!</definedName>
    <definedName name="Disc.ZCA" localSheetId="2">[67]Análisis!#REF!</definedName>
    <definedName name="Disc.ZCA" localSheetId="4">[67]Análisis!#REF!</definedName>
    <definedName name="Disc.ZCA" localSheetId="7">[67]Análisis!#REF!</definedName>
    <definedName name="Disc.ZCA">[67]Análisis!#REF!</definedName>
    <definedName name="Disc.ZCc1" localSheetId="2">[67]Análisis!#REF!</definedName>
    <definedName name="Disc.ZCc1" localSheetId="4">[67]Análisis!#REF!</definedName>
    <definedName name="Disc.ZCc1" localSheetId="7">[67]Análisis!#REF!</definedName>
    <definedName name="Disc.ZCc1">[67]Análisis!#REF!</definedName>
    <definedName name="Disc.ZCc2" localSheetId="2">[67]Análisis!#REF!</definedName>
    <definedName name="Disc.ZCc2" localSheetId="4">[67]Análisis!#REF!</definedName>
    <definedName name="Disc.ZCc2" localSheetId="7">[67]Análisis!#REF!</definedName>
    <definedName name="Disc.ZCc2">[67]Análisis!#REF!</definedName>
    <definedName name="Disco.Col.Cc" localSheetId="2">[67]Análisis!#REF!</definedName>
    <definedName name="Disco.Col.Cc" localSheetId="4">[67]Análisis!#REF!</definedName>
    <definedName name="Disco.Col.Cc" localSheetId="7">[67]Análisis!#REF!</definedName>
    <definedName name="Disco.Col.Cc">[67]Análisis!#REF!</definedName>
    <definedName name="Discoteca" localSheetId="2">#REF!</definedName>
    <definedName name="Discoteca" localSheetId="3">#REF!</definedName>
    <definedName name="Discoteca" localSheetId="4">#REF!</definedName>
    <definedName name="Discoteca" localSheetId="5">#REF!</definedName>
    <definedName name="Discoteca" localSheetId="6">#REF!</definedName>
    <definedName name="Discoteca" localSheetId="7">#REF!</definedName>
    <definedName name="Discoteca">#REF!</definedName>
    <definedName name="DISTAGUAYMOCONTRA" localSheetId="2">#REF!</definedName>
    <definedName name="DISTAGUAYMOCONTRA" localSheetId="4">#REF!</definedName>
    <definedName name="DISTAGUAYMOCONTRA" localSheetId="7">#REF!</definedName>
    <definedName name="DISTAGUAYMOCONTRA">#REF!</definedName>
    <definedName name="distribuidor">'[46]Listado Equipos a utilizar'!$I$12</definedName>
    <definedName name="DIVISAEURO" localSheetId="2">#REF!</definedName>
    <definedName name="DIVISAEURO" localSheetId="3">#REF!</definedName>
    <definedName name="DIVISAEURO" localSheetId="4">#REF!</definedName>
    <definedName name="DIVISAEURO" localSheetId="5">#REF!</definedName>
    <definedName name="DIVISAEURO" localSheetId="6">#REF!</definedName>
    <definedName name="DIVISAEURO" localSheetId="7">#REF!</definedName>
    <definedName name="DIVISAEURO" localSheetId="0">#REF!</definedName>
    <definedName name="DIVISAEURO">#REF!</definedName>
    <definedName name="DIVISAS" localSheetId="2">#REF!</definedName>
    <definedName name="DIVISAS" localSheetId="4">#REF!</definedName>
    <definedName name="DIVISAS" localSheetId="5">#REF!</definedName>
    <definedName name="DIVISAS" localSheetId="6">#REF!</definedName>
    <definedName name="DIVISAS" localSheetId="7">#REF!</definedName>
    <definedName name="DIVISAS">#REF!</definedName>
    <definedName name="DIVISAUSA" localSheetId="2">#REF!</definedName>
    <definedName name="DIVISAUSA" localSheetId="4">#REF!</definedName>
    <definedName name="DIVISAUSA" localSheetId="5">#REF!</definedName>
    <definedName name="DIVISAUSA" localSheetId="6">#REF!</definedName>
    <definedName name="DIVISAUSA" localSheetId="7">#REF!</definedName>
    <definedName name="DIVISAUSA">#REF!</definedName>
    <definedName name="do">[111]Insumos!$I$3</definedName>
    <definedName name="DOLAR" localSheetId="2">#REF!</definedName>
    <definedName name="DOLAR" localSheetId="3">#REF!</definedName>
    <definedName name="DOLAR" localSheetId="4">#REF!</definedName>
    <definedName name="DOLAR" localSheetId="5">#REF!</definedName>
    <definedName name="DOLAR" localSheetId="6">#REF!</definedName>
    <definedName name="DOLAR" localSheetId="7">#REF!</definedName>
    <definedName name="DOLAR">#REF!</definedName>
    <definedName name="dp_2">[78]PRECIOS!$E$89</definedName>
    <definedName name="Drenaje.Pluvial" localSheetId="2">#REF!</definedName>
    <definedName name="Drenaje.Pluvial" localSheetId="3">#REF!</definedName>
    <definedName name="Drenaje.Pluvial" localSheetId="4">#REF!</definedName>
    <definedName name="Drenaje.Pluvial" localSheetId="5">#REF!</definedName>
    <definedName name="Drenaje.Pluvial" localSheetId="6">#REF!</definedName>
    <definedName name="Drenaje.Pluvial" localSheetId="7">#REF!</definedName>
    <definedName name="Drenaje.Pluvial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'[58]Resumen Precio Equipos'!$C$27</definedName>
    <definedName name="Duc" localSheetId="2">#REF!</definedName>
    <definedName name="Duc" localSheetId="3">#REF!</definedName>
    <definedName name="Duc" localSheetId="4">#REF!</definedName>
    <definedName name="Duc" localSheetId="5">#REF!</definedName>
    <definedName name="Duc" localSheetId="6">#REF!</definedName>
    <definedName name="Duc" localSheetId="7">#REF!</definedName>
    <definedName name="Duc">#REF!</definedName>
    <definedName name="duch" localSheetId="2">'[34]Pres. '!#REF!</definedName>
    <definedName name="duch" localSheetId="3">'[34]Pres. '!#REF!</definedName>
    <definedName name="duch" localSheetId="4">'[34]Pres. '!#REF!</definedName>
    <definedName name="duch" localSheetId="5">'[34]Pres. '!#REF!</definedName>
    <definedName name="duch" localSheetId="6">'[34]Pres. '!#REF!</definedName>
    <definedName name="duch" localSheetId="7">'[34]Pres. '!#REF!</definedName>
    <definedName name="duch">'[34]Pres. '!#REF!</definedName>
    <definedName name="DUCHA">[35]Materiales!$E$541</definedName>
    <definedName name="DUCHAC">[43]Analisis!$F$622</definedName>
    <definedName name="DUCHACAMBIO">[44]Analisis!$F$565</definedName>
    <definedName name="DUCHAFRIAHG" localSheetId="2">#REF!</definedName>
    <definedName name="DUCHAFRIAHG" localSheetId="3">#REF!</definedName>
    <definedName name="DUCHAFRIAHG" localSheetId="4">#REF!</definedName>
    <definedName name="DUCHAFRIAHG" localSheetId="5">#REF!</definedName>
    <definedName name="DUCHAFRIAHG" localSheetId="6">#REF!</definedName>
    <definedName name="DUCHAFRIAHG" localSheetId="7">#REF!</definedName>
    <definedName name="DUCHAFRIAHG" localSheetId="0">#REF!</definedName>
    <definedName name="DUCHAFRIAHG">#REF!</definedName>
    <definedName name="DUCHAPVC" localSheetId="2">#REF!</definedName>
    <definedName name="DUCHAPVC" localSheetId="4">#REF!</definedName>
    <definedName name="DUCHAPVC" localSheetId="7">#REF!</definedName>
    <definedName name="DUCHAPVC">#REF!</definedName>
    <definedName name="DUCHAPVCCPVC" localSheetId="2">#REF!</definedName>
    <definedName name="DUCHAPVCCPVC" localSheetId="4">#REF!</definedName>
    <definedName name="DUCHAPVCCPVC" localSheetId="7">#REF!</definedName>
    <definedName name="DUCHAPVCCPVC">#REF!</definedName>
    <definedName name="DUCHAS" localSheetId="2">#REF!</definedName>
    <definedName name="DUCHAS" localSheetId="4">#REF!</definedName>
    <definedName name="DUCHAS" localSheetId="7">#REF!</definedName>
    <definedName name="DUCHAS">#REF!</definedName>
    <definedName name="dulce">#REF!</definedName>
    <definedName name="dur" localSheetId="2">#REF!</definedName>
    <definedName name="dur" localSheetId="4">#REF!</definedName>
    <definedName name="dur" localSheetId="7">#REF!</definedName>
    <definedName name="dur">#REF!</definedName>
    <definedName name="DUROCK">[100]Analisis!$F$1196</definedName>
    <definedName name="DYNACA25">[53]EQUIPOS!$I$13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e214bft">'[46]Listado Equipos a utilizar'!#REF!</definedName>
    <definedName name="e320b">'[46]Listado Equipos a utilizar'!#REF!</definedName>
    <definedName name="EBAINS" localSheetId="2">#REF!</definedName>
    <definedName name="EBAINS" localSheetId="4">#REF!</definedName>
    <definedName name="EBAINS" localSheetId="7">#REF!</definedName>
    <definedName name="EBAINS">#REF!</definedName>
    <definedName name="EBANISTERIA" localSheetId="2">#REF!</definedName>
    <definedName name="EBANISTERIA" localSheetId="4">#REF!</definedName>
    <definedName name="EBANISTERIA" localSheetId="7">#REF!</definedName>
    <definedName name="EBANISTERIA">#REF!</definedName>
    <definedName name="EBAOP1" localSheetId="2">#REF!</definedName>
    <definedName name="EBAOP1" localSheetId="4">#REF!</definedName>
    <definedName name="EBAOP1" localSheetId="7">#REF!</definedName>
    <definedName name="EBAOP1">#REF!</definedName>
    <definedName name="EBAPIN" localSheetId="2">#REF!</definedName>
    <definedName name="EBAPIN" localSheetId="4">#REF!</definedName>
    <definedName name="EBAPIN" localSheetId="5">#REF!</definedName>
    <definedName name="EBAPIN" localSheetId="6">#REF!</definedName>
    <definedName name="EBAPIN" localSheetId="7">#REF!</definedName>
    <definedName name="EBAPIN">#REF!</definedName>
    <definedName name="EBAPUL" localSheetId="2">#REF!</definedName>
    <definedName name="EBAPUL" localSheetId="4">#REF!</definedName>
    <definedName name="EBAPUL" localSheetId="5">#REF!</definedName>
    <definedName name="EBAPUL" localSheetId="6">#REF!</definedName>
    <definedName name="EBAPUL" localSheetId="7">#REF!</definedName>
    <definedName name="EBAPUL">#REF!</definedName>
    <definedName name="ECON">[35]Materiales!$E$37</definedName>
    <definedName name="Edi.Hab.Viga.V6" localSheetId="2">[67]Análisis!#REF!</definedName>
    <definedName name="Edi.Hab.Viga.V6" localSheetId="3">[67]Análisis!#REF!</definedName>
    <definedName name="Edi.Hab.Viga.V6" localSheetId="4">[67]Análisis!#REF!</definedName>
    <definedName name="Edi.Hab.Viga.V6" localSheetId="5">[67]Análisis!#REF!</definedName>
    <definedName name="Edi.Hab.Viga.V6" localSheetId="6">[67]Análisis!#REF!</definedName>
    <definedName name="Edi.Hab.Viga.V6" localSheetId="7">[67]Análisis!#REF!</definedName>
    <definedName name="Edi.Hab.Viga.V6">[67]Análisis!#REF!</definedName>
    <definedName name="Edif.Direc." localSheetId="2">#REF!</definedName>
    <definedName name="Edif.Direc." localSheetId="3">#REF!</definedName>
    <definedName name="Edif.Direc." localSheetId="4">#REF!</definedName>
    <definedName name="Edif.Direc." localSheetId="5">#REF!</definedName>
    <definedName name="Edif.Direc." localSheetId="6">#REF!</definedName>
    <definedName name="Edif.Direc." localSheetId="7">#REF!</definedName>
    <definedName name="Edif.Direc.">#REF!</definedName>
    <definedName name="Edif.Ejec.Losa.Techo" localSheetId="2">[67]Análisis!#REF!</definedName>
    <definedName name="Edif.Ejec.Losa.Techo" localSheetId="3">[67]Análisis!#REF!</definedName>
    <definedName name="Edif.Ejec.Losa.Techo" localSheetId="4">[67]Análisis!#REF!</definedName>
    <definedName name="Edif.Ejec.Losa.Techo" localSheetId="5">[67]Análisis!#REF!</definedName>
    <definedName name="Edif.Ejec.Losa.Techo" localSheetId="6">[67]Análisis!#REF!</definedName>
    <definedName name="Edif.Ejec.Losa.Techo" localSheetId="7">[67]Análisis!#REF!</definedName>
    <definedName name="Edif.Ejec.Losa.Techo">[67]Análisis!#REF!</definedName>
    <definedName name="Edif.Hab.Col.C1" localSheetId="2">[67]Análisis!#REF!</definedName>
    <definedName name="Edif.Hab.Col.C1" localSheetId="3">[67]Análisis!#REF!</definedName>
    <definedName name="Edif.Hab.Col.C1" localSheetId="4">[67]Análisis!#REF!</definedName>
    <definedName name="Edif.Hab.Col.C1" localSheetId="5">[67]Análisis!#REF!</definedName>
    <definedName name="Edif.Hab.Col.C1" localSheetId="6">[67]Análisis!#REF!</definedName>
    <definedName name="Edif.Hab.Col.C1" localSheetId="7">[67]Análisis!#REF!</definedName>
    <definedName name="Edif.Hab.Col.C1">[67]Análisis!#REF!</definedName>
    <definedName name="Edif.Hab.Col.C1.2doN" localSheetId="2">[67]Análisis!#REF!</definedName>
    <definedName name="Edif.Hab.Col.C1.2doN" localSheetId="4">[67]Análisis!#REF!</definedName>
    <definedName name="Edif.Hab.Col.C1.2doN" localSheetId="7">[67]Análisis!#REF!</definedName>
    <definedName name="Edif.Hab.Col.C1.2doN">[67]Análisis!#REF!</definedName>
    <definedName name="Edif.Hab.Col.C1.3erN" localSheetId="2">[67]Análisis!#REF!</definedName>
    <definedName name="Edif.Hab.Col.C1.3erN" localSheetId="4">[67]Análisis!#REF!</definedName>
    <definedName name="Edif.Hab.Col.C1.3erN" localSheetId="7">[67]Análisis!#REF!</definedName>
    <definedName name="Edif.Hab.Col.C1.3erN">[67]Análisis!#REF!</definedName>
    <definedName name="Edif.Hab.Col.C2" localSheetId="2">[67]Análisis!#REF!</definedName>
    <definedName name="Edif.Hab.Col.C2" localSheetId="4">[67]Análisis!#REF!</definedName>
    <definedName name="Edif.Hab.Col.C2" localSheetId="7">[67]Análisis!#REF!</definedName>
    <definedName name="Edif.Hab.Col.C2">[67]Análisis!#REF!</definedName>
    <definedName name="Edif.Hab.Col.C2.2doN" localSheetId="2">[67]Análisis!#REF!</definedName>
    <definedName name="Edif.Hab.Col.C2.2doN" localSheetId="4">[67]Análisis!#REF!</definedName>
    <definedName name="Edif.Hab.Col.C2.2doN" localSheetId="7">[67]Análisis!#REF!</definedName>
    <definedName name="Edif.Hab.Col.C2.2doN">[67]Análisis!#REF!</definedName>
    <definedName name="Edif.Hab.Col.C2.3erN" localSheetId="2">[67]Análisis!#REF!</definedName>
    <definedName name="Edif.Hab.Col.C2.3erN" localSheetId="4">[67]Análisis!#REF!</definedName>
    <definedName name="Edif.Hab.Col.C2.3erN" localSheetId="7">[67]Análisis!#REF!</definedName>
    <definedName name="Edif.Hab.Col.C2.3erN">[67]Análisis!#REF!</definedName>
    <definedName name="Edif.Hab.Col.C3.1erN" localSheetId="2">[67]Análisis!#REF!</definedName>
    <definedName name="Edif.Hab.Col.C3.1erN" localSheetId="4">[67]Análisis!#REF!</definedName>
    <definedName name="Edif.Hab.Col.C3.1erN" localSheetId="7">[67]Análisis!#REF!</definedName>
    <definedName name="Edif.Hab.Col.C3.1erN">[67]Análisis!#REF!</definedName>
    <definedName name="Edif.Hab.Col.C3.2doN" localSheetId="2">[67]Análisis!#REF!</definedName>
    <definedName name="Edif.Hab.Col.C3.2doN" localSheetId="4">[67]Análisis!#REF!</definedName>
    <definedName name="Edif.Hab.Col.C3.2doN" localSheetId="7">[67]Análisis!#REF!</definedName>
    <definedName name="Edif.Hab.Col.C3.2doN">[67]Análisis!#REF!</definedName>
    <definedName name="Edif.Hab.Col.C4.2doN" localSheetId="2">[67]Análisis!#REF!</definedName>
    <definedName name="Edif.Hab.Col.C4.2doN" localSheetId="4">[67]Análisis!#REF!</definedName>
    <definedName name="Edif.Hab.Col.C4.2doN" localSheetId="7">[67]Análisis!#REF!</definedName>
    <definedName name="Edif.Hab.Col.C4.2doN">[67]Análisis!#REF!</definedName>
    <definedName name="Edif.Hab.Col.CF" localSheetId="2">[67]Análisis!#REF!</definedName>
    <definedName name="Edif.Hab.Col.CF" localSheetId="4">[67]Análisis!#REF!</definedName>
    <definedName name="Edif.Hab.Col.CF" localSheetId="7">[67]Análisis!#REF!</definedName>
    <definedName name="Edif.Hab.Col.CF">[67]Análisis!#REF!</definedName>
    <definedName name="Edif.Hab.Col4.1eN" localSheetId="2">[67]Análisis!#REF!</definedName>
    <definedName name="Edif.Hab.Col4.1eN" localSheetId="4">[67]Análisis!#REF!</definedName>
    <definedName name="Edif.Hab.Col4.1eN" localSheetId="7">[67]Análisis!#REF!</definedName>
    <definedName name="Edif.Hab.Col4.1eN">[67]Análisis!#REF!</definedName>
    <definedName name="Edif.Hab.Losa.Entrepiso" localSheetId="2">[67]Análisis!#REF!</definedName>
    <definedName name="Edif.Hab.Losa.Entrepiso" localSheetId="4">[67]Análisis!#REF!</definedName>
    <definedName name="Edif.Hab.Losa.Entrepiso" localSheetId="7">[67]Análisis!#REF!</definedName>
    <definedName name="Edif.Hab.Losa.Entrepiso">[67]Análisis!#REF!</definedName>
    <definedName name="Edif.Hab.Losa.Techo" localSheetId="2">[67]Análisis!#REF!</definedName>
    <definedName name="Edif.Hab.Losa.Techo" localSheetId="4">[67]Análisis!#REF!</definedName>
    <definedName name="Edif.Hab.Losa.Techo" localSheetId="7">[67]Análisis!#REF!</definedName>
    <definedName name="Edif.Hab.Losa.Techo">[67]Análisis!#REF!</definedName>
    <definedName name="Edif.Hab.Platea" localSheetId="2">[67]Análisis!#REF!</definedName>
    <definedName name="Edif.Hab.Platea" localSheetId="4">[67]Análisis!#REF!</definedName>
    <definedName name="Edif.Hab.Platea" localSheetId="7">[67]Análisis!#REF!</definedName>
    <definedName name="Edif.Hab.Platea">[67]Análisis!#REF!</definedName>
    <definedName name="Edif.Hab.Viga.V1" localSheetId="2">[67]Análisis!#REF!</definedName>
    <definedName name="Edif.Hab.Viga.V1" localSheetId="4">[67]Análisis!#REF!</definedName>
    <definedName name="Edif.Hab.Viga.V1" localSheetId="7">[67]Análisis!#REF!</definedName>
    <definedName name="Edif.Hab.Viga.V1">[67]Análisis!#REF!</definedName>
    <definedName name="Edif.Hab.Viga.V10" localSheetId="2">[67]Análisis!#REF!</definedName>
    <definedName name="Edif.Hab.Viga.V10" localSheetId="4">[67]Análisis!#REF!</definedName>
    <definedName name="Edif.Hab.Viga.V10" localSheetId="7">[67]Análisis!#REF!</definedName>
    <definedName name="Edif.Hab.Viga.V10">[67]Análisis!#REF!</definedName>
    <definedName name="Edif.Hab.Viga.V3" localSheetId="2">[67]Análisis!#REF!</definedName>
    <definedName name="Edif.Hab.Viga.V3" localSheetId="4">[67]Análisis!#REF!</definedName>
    <definedName name="Edif.Hab.Viga.V3" localSheetId="7">[67]Análisis!#REF!</definedName>
    <definedName name="Edif.Hab.Viga.V3">[67]Análisis!#REF!</definedName>
    <definedName name="Edif.Hab.Viga.V4" localSheetId="2">[67]Análisis!#REF!</definedName>
    <definedName name="Edif.Hab.Viga.V4" localSheetId="4">[67]Análisis!#REF!</definedName>
    <definedName name="Edif.Hab.Viga.V4" localSheetId="7">[67]Análisis!#REF!</definedName>
    <definedName name="Edif.Hab.Viga.V4">[67]Análisis!#REF!</definedName>
    <definedName name="Edif.Hab.Viga.V5" localSheetId="2">[67]Análisis!#REF!</definedName>
    <definedName name="Edif.Hab.Viga.V5" localSheetId="4">[67]Análisis!#REF!</definedName>
    <definedName name="Edif.Hab.Viga.V5" localSheetId="7">[67]Análisis!#REF!</definedName>
    <definedName name="Edif.Hab.Viga.V5">[67]Análisis!#REF!</definedName>
    <definedName name="Edif.Hab.Viga.V5b" localSheetId="2">[67]Análisis!#REF!</definedName>
    <definedName name="Edif.Hab.Viga.V5b" localSheetId="4">[67]Análisis!#REF!</definedName>
    <definedName name="Edif.Hab.Viga.V5b" localSheetId="7">[67]Análisis!#REF!</definedName>
    <definedName name="Edif.Hab.Viga.V5b">[67]Análisis!#REF!</definedName>
    <definedName name="Edif.Hab.Viga.V8" localSheetId="2">[67]Análisis!#REF!</definedName>
    <definedName name="Edif.Hab.Viga.V8" localSheetId="4">[67]Análisis!#REF!</definedName>
    <definedName name="Edif.Hab.Viga.V8" localSheetId="7">[67]Análisis!#REF!</definedName>
    <definedName name="Edif.Hab.Viga.V8">[67]Análisis!#REF!</definedName>
    <definedName name="Edif.Hab.VigaV2" localSheetId="2">[67]Análisis!#REF!</definedName>
    <definedName name="Edif.Hab.VigaV2" localSheetId="4">[67]Análisis!#REF!</definedName>
    <definedName name="Edif.Hab.VigaV2" localSheetId="7">[67]Análisis!#REF!</definedName>
    <definedName name="Edif.Hab.VigaV2">[67]Análisis!#REF!</definedName>
    <definedName name="Edif.Hab.VigaV9" localSheetId="2">[67]Análisis!#REF!</definedName>
    <definedName name="Edif.Hab.VigaV9" localSheetId="4">[67]Análisis!#REF!</definedName>
    <definedName name="Edif.Hab.VigaV9" localSheetId="7">[67]Análisis!#REF!</definedName>
    <definedName name="Edif.Hab.VigaV9">[67]Análisis!#REF!</definedName>
    <definedName name="Edif.Hab.Zap.Col.CF" localSheetId="2">[67]Análisis!#REF!</definedName>
    <definedName name="Edif.Hab.Zap.Col.CF" localSheetId="4">[67]Análisis!#REF!</definedName>
    <definedName name="Edif.Hab.Zap.Col.CF" localSheetId="7">[67]Análisis!#REF!</definedName>
    <definedName name="Edif.Hab.Zap.Col.CF">[67]Análisis!#REF!</definedName>
    <definedName name="Edif.Hab.Zap.Escalera" localSheetId="2">[67]Análisis!#REF!</definedName>
    <definedName name="Edif.Hab.Zap.Escalera" localSheetId="4">[67]Análisis!#REF!</definedName>
    <definedName name="Edif.Hab.Zap.Escalera" localSheetId="7">[67]Análisis!#REF!</definedName>
    <definedName name="Edif.Hab.Zap.Escalera">[67]Análisis!#REF!</definedName>
    <definedName name="Edif.Hab.Zap.Zc3" localSheetId="2">[67]Análisis!#REF!</definedName>
    <definedName name="Edif.Hab.Zap.Zc3" localSheetId="4">[67]Análisis!#REF!</definedName>
    <definedName name="Edif.Hab.Zap.Zc3" localSheetId="7">[67]Análisis!#REF!</definedName>
    <definedName name="Edif.Hab.Zap.Zc3">[67]Análisis!#REF!</definedName>
    <definedName name="Edif.Hab.Zap.Zc4" localSheetId="2">[67]Análisis!#REF!</definedName>
    <definedName name="Edif.Hab.Zap.Zc4" localSheetId="4">[67]Análisis!#REF!</definedName>
    <definedName name="Edif.Hab.Zap.Zc4" localSheetId="7">[67]Análisis!#REF!</definedName>
    <definedName name="Edif.Hab.Zap.Zc4">[67]Análisis!#REF!</definedName>
    <definedName name="EDIF.HABIT.PLATEA" localSheetId="2">#REF!</definedName>
    <definedName name="EDIF.HABIT.PLATEA" localSheetId="3">#REF!</definedName>
    <definedName name="EDIF.HABIT.PLATEA" localSheetId="4">#REF!</definedName>
    <definedName name="EDIF.HABIT.PLATEA" localSheetId="5">#REF!</definedName>
    <definedName name="EDIF.HABIT.PLATEA" localSheetId="6">#REF!</definedName>
    <definedName name="EDIF.HABIT.PLATEA" localSheetId="7">#REF!</definedName>
    <definedName name="EDIF.HABIT.PLATEA">#REF!</definedName>
    <definedName name="EDIF.HABITACIONES" localSheetId="2">#REF!</definedName>
    <definedName name="EDIF.HABITACIONES" localSheetId="4">#REF!</definedName>
    <definedName name="EDIF.HABITACIONES" localSheetId="7">#REF!</definedName>
    <definedName name="EDIF.HABITACIONES">#REF!</definedName>
    <definedName name="Edif.Personal" localSheetId="2">#REF!</definedName>
    <definedName name="Edif.Personal" localSheetId="4">#REF!</definedName>
    <definedName name="Edif.Personal" localSheetId="7">#REF!</definedName>
    <definedName name="Edif.Personal">#REF!</definedName>
    <definedName name="Edif.Serv.Col.C" localSheetId="2">[67]Análisis!#REF!</definedName>
    <definedName name="Edif.Serv.Col.C" localSheetId="4">[67]Análisis!#REF!</definedName>
    <definedName name="Edif.Serv.Col.C" localSheetId="7">[67]Análisis!#REF!</definedName>
    <definedName name="Edif.Serv.Col.C">[67]Análisis!#REF!</definedName>
    <definedName name="Edif.Serv.Col.C1" localSheetId="2">[67]Análisis!#REF!</definedName>
    <definedName name="Edif.Serv.Col.C1" localSheetId="4">[67]Análisis!#REF!</definedName>
    <definedName name="Edif.Serv.Col.C1" localSheetId="7">[67]Análisis!#REF!</definedName>
    <definedName name="Edif.Serv.Col.C1">[67]Análisis!#REF!</definedName>
    <definedName name="Edif.Serv.Losa.Entrepiso" localSheetId="2">[67]Análisis!#REF!</definedName>
    <definedName name="Edif.Serv.Losa.Entrepiso" localSheetId="4">[67]Análisis!#REF!</definedName>
    <definedName name="Edif.Serv.Losa.Entrepiso" localSheetId="7">[67]Análisis!#REF!</definedName>
    <definedName name="Edif.Serv.Losa.Entrepiso">[67]Análisis!#REF!</definedName>
    <definedName name="Edif.Serv.Losa.Techo" localSheetId="2">[67]Análisis!#REF!</definedName>
    <definedName name="Edif.Serv.Losa.Techo" localSheetId="4">[67]Análisis!#REF!</definedName>
    <definedName name="Edif.Serv.Losa.Techo" localSheetId="7">[67]Análisis!#REF!</definedName>
    <definedName name="Edif.Serv.Losa.Techo">[67]Análisis!#REF!</definedName>
    <definedName name="Edif.Serv.V1" localSheetId="2">[67]Análisis!#REF!</definedName>
    <definedName name="Edif.Serv.V1" localSheetId="4">[67]Análisis!#REF!</definedName>
    <definedName name="Edif.Serv.V1" localSheetId="7">[67]Análisis!#REF!</definedName>
    <definedName name="Edif.Serv.V1">[67]Análisis!#REF!</definedName>
    <definedName name="Edif.Serv.V10" localSheetId="2">[67]Análisis!#REF!</definedName>
    <definedName name="Edif.Serv.V10" localSheetId="4">[67]Análisis!#REF!</definedName>
    <definedName name="Edif.Serv.V10" localSheetId="7">[67]Análisis!#REF!</definedName>
    <definedName name="Edif.Serv.V10">[67]Análisis!#REF!</definedName>
    <definedName name="Edif.Serv.V11" localSheetId="2">[67]Análisis!#REF!</definedName>
    <definedName name="Edif.Serv.V11" localSheetId="4">[67]Análisis!#REF!</definedName>
    <definedName name="Edif.Serv.V11" localSheetId="7">[67]Análisis!#REF!</definedName>
    <definedName name="Edif.Serv.V11">[67]Análisis!#REF!</definedName>
    <definedName name="Edif.Serv.V12" localSheetId="2">[67]Análisis!#REF!</definedName>
    <definedName name="Edif.Serv.V12" localSheetId="4">[67]Análisis!#REF!</definedName>
    <definedName name="Edif.Serv.V12" localSheetId="7">[67]Análisis!#REF!</definedName>
    <definedName name="Edif.Serv.V12">[67]Análisis!#REF!</definedName>
    <definedName name="Edif.Serv.V13" localSheetId="2">[67]Análisis!#REF!</definedName>
    <definedName name="Edif.Serv.V13" localSheetId="4">[67]Análisis!#REF!</definedName>
    <definedName name="Edif.Serv.V13" localSheetId="7">[67]Análisis!#REF!</definedName>
    <definedName name="Edif.Serv.V13">[67]Análisis!#REF!</definedName>
    <definedName name="Edif.Serv.V14" localSheetId="2">[67]Análisis!#REF!</definedName>
    <definedName name="Edif.Serv.V14" localSheetId="4">[67]Análisis!#REF!</definedName>
    <definedName name="Edif.Serv.V14" localSheetId="7">[67]Análisis!#REF!</definedName>
    <definedName name="Edif.Serv.V14">[67]Análisis!#REF!</definedName>
    <definedName name="Edif.Serv.V15" localSheetId="2">[67]Análisis!#REF!</definedName>
    <definedName name="Edif.Serv.V15" localSheetId="4">[67]Análisis!#REF!</definedName>
    <definedName name="Edif.Serv.V15" localSheetId="7">[67]Análisis!#REF!</definedName>
    <definedName name="Edif.Serv.V15">[67]Análisis!#REF!</definedName>
    <definedName name="Edif.Serv.V2" localSheetId="2">[67]Análisis!#REF!</definedName>
    <definedName name="Edif.Serv.V2" localSheetId="4">[67]Análisis!#REF!</definedName>
    <definedName name="Edif.Serv.V2" localSheetId="7">[67]Análisis!#REF!</definedName>
    <definedName name="Edif.Serv.V2">[67]Análisis!#REF!</definedName>
    <definedName name="Edif.Serv.V3" localSheetId="2">[67]Análisis!#REF!</definedName>
    <definedName name="Edif.Serv.V3" localSheetId="4">[67]Análisis!#REF!</definedName>
    <definedName name="Edif.Serv.V3" localSheetId="7">[67]Análisis!#REF!</definedName>
    <definedName name="Edif.Serv.V3">[67]Análisis!#REF!</definedName>
    <definedName name="Edif.Serv.V4" localSheetId="2">[67]Análisis!#REF!</definedName>
    <definedName name="Edif.Serv.V4" localSheetId="4">[67]Análisis!#REF!</definedName>
    <definedName name="Edif.Serv.V4" localSheetId="7">[67]Análisis!#REF!</definedName>
    <definedName name="Edif.Serv.V4">[67]Análisis!#REF!</definedName>
    <definedName name="Edif.Serv.V5" localSheetId="2">[67]Análisis!#REF!</definedName>
    <definedName name="Edif.Serv.V5" localSheetId="4">[67]Análisis!#REF!</definedName>
    <definedName name="Edif.Serv.V5" localSheetId="7">[67]Análisis!#REF!</definedName>
    <definedName name="Edif.Serv.V5">[67]Análisis!#REF!</definedName>
    <definedName name="Edif.Serv.V6" localSheetId="2">[67]Análisis!#REF!</definedName>
    <definedName name="Edif.Serv.V6" localSheetId="4">[67]Análisis!#REF!</definedName>
    <definedName name="Edif.Serv.V6" localSheetId="7">[67]Análisis!#REF!</definedName>
    <definedName name="Edif.Serv.V6">[67]Análisis!#REF!</definedName>
    <definedName name="Edif.Serv.V7" localSheetId="2">[67]Análisis!#REF!</definedName>
    <definedName name="Edif.Serv.V7" localSheetId="4">[67]Análisis!#REF!</definedName>
    <definedName name="Edif.Serv.V7" localSheetId="7">[67]Análisis!#REF!</definedName>
    <definedName name="Edif.Serv.V7">[67]Análisis!#REF!</definedName>
    <definedName name="Edif.Serv.V8" localSheetId="2">[67]Análisis!#REF!</definedName>
    <definedName name="Edif.Serv.V8" localSheetId="4">[67]Análisis!#REF!</definedName>
    <definedName name="Edif.Serv.V8" localSheetId="7">[67]Análisis!#REF!</definedName>
    <definedName name="Edif.Serv.V8">[67]Análisis!#REF!</definedName>
    <definedName name="Edif.Serv.V9" localSheetId="2">[67]Análisis!#REF!</definedName>
    <definedName name="Edif.Serv.V9" localSheetId="4">[67]Análisis!#REF!</definedName>
    <definedName name="Edif.Serv.V9" localSheetId="7">[67]Análisis!#REF!</definedName>
    <definedName name="Edif.Serv.V9">[67]Análisis!#REF!</definedName>
    <definedName name="Edif.Serv.VA" localSheetId="2">[67]Análisis!#REF!</definedName>
    <definedName name="Edif.Serv.VA" localSheetId="4">[67]Análisis!#REF!</definedName>
    <definedName name="Edif.Serv.VA" localSheetId="7">[67]Análisis!#REF!</definedName>
    <definedName name="Edif.Serv.VA">[67]Análisis!#REF!</definedName>
    <definedName name="Edif.Serv.Zap.ZC" localSheetId="2">[67]Análisis!#REF!</definedName>
    <definedName name="Edif.Serv.Zap.ZC" localSheetId="4">[67]Análisis!#REF!</definedName>
    <definedName name="Edif.Serv.Zap.ZC" localSheetId="7">[67]Análisis!#REF!</definedName>
    <definedName name="Edif.Serv.Zap.ZC">[67]Análisis!#REF!</definedName>
    <definedName name="Edif.Serv.Zap.ZC1" localSheetId="2">[67]Análisis!#REF!</definedName>
    <definedName name="Edif.Serv.Zap.ZC1" localSheetId="4">[67]Análisis!#REF!</definedName>
    <definedName name="Edif.Serv.Zap.ZC1" localSheetId="7">[67]Análisis!#REF!</definedName>
    <definedName name="Edif.Serv.Zap.ZC1">[67]Análisis!#REF!</definedName>
    <definedName name="Edificio.Administracion">'[62]Edificio Administracion'!$G$112</definedName>
    <definedName name="Edificio.de.Entrada">'[62]Edificio de Entrada'!$G$77</definedName>
    <definedName name="EDIFICIO.DE.SERVICIOS" localSheetId="2">#REF!</definedName>
    <definedName name="EDIFICIO.DE.SERVICIOS" localSheetId="3">#REF!</definedName>
    <definedName name="EDIFICIO.DE.SERVICIOS" localSheetId="4">#REF!</definedName>
    <definedName name="EDIFICIO.DE.SERVICIOS" localSheetId="5">#REF!</definedName>
    <definedName name="EDIFICIO.DE.SERVICIOS" localSheetId="6">#REF!</definedName>
    <definedName name="EDIFICIO.DE.SERVICIOS" localSheetId="7">#REF!</definedName>
    <definedName name="EDIFICIO.DE.SERVICIOS">#REF!</definedName>
    <definedName name="eee">#REF!</definedName>
    <definedName name="eeeee">#REF!</definedName>
    <definedName name="egfrrf" localSheetId="2">#REF!</definedName>
    <definedName name="egfrrf" localSheetId="4">#REF!</definedName>
    <definedName name="egfrrf" localSheetId="7">#REF!</definedName>
    <definedName name="egfrrf">#REF!</definedName>
    <definedName name="el_mano_obra">'[112]Los Ángeles (Fase II)'!$A$749:$F$802</definedName>
    <definedName name="el_no_al_printer">'[112]Los Ángeles (Fase II)'!$A$2171</definedName>
    <definedName name="ELECTRICAS" localSheetId="2">#REF!</definedName>
    <definedName name="ELECTRICAS" localSheetId="3">#REF!</definedName>
    <definedName name="ELECTRICAS" localSheetId="4">#REF!</definedName>
    <definedName name="ELECTRICAS" localSheetId="5">#REF!</definedName>
    <definedName name="ELECTRICAS" localSheetId="6">#REF!</definedName>
    <definedName name="ELECTRICAS" localSheetId="7">#REF!</definedName>
    <definedName name="ELECTRICAS">#REF!</definedName>
    <definedName name="ELECTRICIDAD" localSheetId="2">#REF!</definedName>
    <definedName name="ELECTRICIDAD" localSheetId="4">#REF!</definedName>
    <definedName name="ELECTRICIDAD" localSheetId="7">#REF!</definedName>
    <definedName name="ELECTRICIDAD">#REF!</definedName>
    <definedName name="elementos" localSheetId="2">#REF!</definedName>
    <definedName name="elementos" localSheetId="4">#REF!</definedName>
    <definedName name="elementos" localSheetId="7">#REF!</definedName>
    <definedName name="elementos">#REF!</definedName>
    <definedName name="elizabeth" localSheetId="2">#REF!</definedName>
    <definedName name="elizabeth" localSheetId="4">#REF!</definedName>
    <definedName name="elizabeth" localSheetId="7">#REF!</definedName>
    <definedName name="elizabeth">#REF!</definedName>
    <definedName name="EMAILARQSA" localSheetId="2">#REF!</definedName>
    <definedName name="EMAILARQSA" localSheetId="4">#REF!</definedName>
    <definedName name="EMAILARQSA" localSheetId="7">#REF!</definedName>
    <definedName name="EMAILARQSA">#REF!</definedName>
    <definedName name="EMAILJAGS" localSheetId="2">#REF!</definedName>
    <definedName name="EMAILJAGS" localSheetId="4">#REF!</definedName>
    <definedName name="EMAILJAGS" localSheetId="7">#REF!</definedName>
    <definedName name="EMAILJAGS">#REF!</definedName>
    <definedName name="EMERGE" localSheetId="2" hidden="1">'[36]ANALISIS STO DGO'!#REF!</definedName>
    <definedName name="EMERGE" localSheetId="4" hidden="1">'[36]ANALISIS STO DGO'!#REF!</definedName>
    <definedName name="EMERGE" localSheetId="7" hidden="1">'[36]ANALISIS STO DGO'!#REF!</definedName>
    <definedName name="EMERGE" hidden="1">'[36]ANALISIS STO DGO'!#REF!</definedName>
    <definedName name="EMERGENCY" localSheetId="2" hidden="1">'[36]ANALISIS STO DGO'!#REF!</definedName>
    <definedName name="EMERGENCY" localSheetId="4" hidden="1">'[36]ANALISIS STO DGO'!#REF!</definedName>
    <definedName name="EMERGENCY" localSheetId="7" hidden="1">'[36]ANALISIS STO DGO'!#REF!</definedName>
    <definedName name="EMERGENCY" hidden="1">'[36]ANALISIS STO DGO'!#REF!</definedName>
    <definedName name="Empalme_de_Pilotes" localSheetId="2">[59]Insumos!#REF!</definedName>
    <definedName name="Empalme_de_Pilotes" localSheetId="4">[59]Insumos!#REF!</definedName>
    <definedName name="Empalme_de_Pilotes" localSheetId="7">[59]Insumos!#REF!</definedName>
    <definedName name="Empalme_de_Pilotes">[59]Insumos!#REF!</definedName>
    <definedName name="Empalme_de_Pilotes_2">#N/A</definedName>
    <definedName name="Empalme_de_Pilotes_3">#N/A</definedName>
    <definedName name="EMPALME2" localSheetId="2">#REF!</definedName>
    <definedName name="EMPALME2" localSheetId="3">#REF!</definedName>
    <definedName name="EMPALME2" localSheetId="4">#REF!</definedName>
    <definedName name="EMPALME2" localSheetId="5">#REF!</definedName>
    <definedName name="EMPALME2" localSheetId="6">#REF!</definedName>
    <definedName name="EMPALME2" localSheetId="7">#REF!</definedName>
    <definedName name="EMPALME2" localSheetId="0">#REF!</definedName>
    <definedName name="EMPALME2">#REF!</definedName>
    <definedName name="EMPALME3" localSheetId="2">#REF!</definedName>
    <definedName name="EMPALME3" localSheetId="4">#REF!</definedName>
    <definedName name="EMPALME3" localSheetId="7">#REF!</definedName>
    <definedName name="EMPALME3">#REF!</definedName>
    <definedName name="EMPALME4" localSheetId="2">#REF!</definedName>
    <definedName name="EMPALME4" localSheetId="4">#REF!</definedName>
    <definedName name="EMPALME4" localSheetId="7">#REF!</definedName>
    <definedName name="EMPALME4">#REF!</definedName>
    <definedName name="EMPALME6" localSheetId="2">#REF!</definedName>
    <definedName name="EMPALME6" localSheetId="4">#REF!</definedName>
    <definedName name="EMPALME6" localSheetId="7">#REF!</definedName>
    <definedName name="EMPALME6">#REF!</definedName>
    <definedName name="EMPCOL" localSheetId="2">#REF!</definedName>
    <definedName name="EMPCOL" localSheetId="3">#REF!</definedName>
    <definedName name="EMPCOL" localSheetId="4">#REF!</definedName>
    <definedName name="EMPCOL" localSheetId="5">#REF!</definedName>
    <definedName name="EMPCOL" localSheetId="6">#REF!</definedName>
    <definedName name="EMPCOL" localSheetId="7">#REF!</definedName>
    <definedName name="EMPCOL" localSheetId="0">#REF!</definedName>
    <definedName name="EMPCOL">#REF!</definedName>
    <definedName name="EMPEXTMA" localSheetId="2">#REF!</definedName>
    <definedName name="EMPEXTMA" localSheetId="4">#REF!</definedName>
    <definedName name="EMPEXTMA" localSheetId="7">#REF!</definedName>
    <definedName name="EMPEXTMA">#REF!</definedName>
    <definedName name="EMPINTCONACEROYMALLACONTRA" localSheetId="2">#REF!</definedName>
    <definedName name="EMPINTCONACEROYMALLACONTRA" localSheetId="4">#REF!</definedName>
    <definedName name="EMPINTCONACEROYMALLACONTRA" localSheetId="7">#REF!</definedName>
    <definedName name="EMPINTCONACEROYMALLACONTRA">#REF!</definedName>
    <definedName name="EMPINTMA" localSheetId="2">#REF!</definedName>
    <definedName name="EMPINTMA" localSheetId="4">#REF!</definedName>
    <definedName name="EMPINTMA" localSheetId="7">#REF!</definedName>
    <definedName name="EMPINTMA">#REF!</definedName>
    <definedName name="EMPPULSCOL" localSheetId="2">#REF!</definedName>
    <definedName name="EMPPULSCOL" localSheetId="4">#REF!</definedName>
    <definedName name="EMPPULSCOL" localSheetId="7">#REF!</definedName>
    <definedName name="EMPPULSCOL">#REF!</definedName>
    <definedName name="EMPRAS" localSheetId="2">#REF!</definedName>
    <definedName name="EMPRAS" localSheetId="4">#REF!</definedName>
    <definedName name="EMPRAS" localSheetId="7">#REF!</definedName>
    <definedName name="EMPRAS">#REF!</definedName>
    <definedName name="EMPRUS" localSheetId="2">#REF!</definedName>
    <definedName name="EMPRUS" localSheetId="4">#REF!</definedName>
    <definedName name="EMPRUS" localSheetId="7">#REF!</definedName>
    <definedName name="EMPRUS">#REF!</definedName>
    <definedName name="EMPTECHO" localSheetId="2">#REF!</definedName>
    <definedName name="EMPTECHO" localSheetId="4">#REF!</definedName>
    <definedName name="EMPTECHO" localSheetId="7">#REF!</definedName>
    <definedName name="EMPTECHO">#REF!</definedName>
    <definedName name="ENC" localSheetId="1">[14]Senalizacion!#REF!</definedName>
    <definedName name="ENC" localSheetId="2">[14]Senalizacion!#REF!</definedName>
    <definedName name="ENC" localSheetId="3">[14]Senalizacion!#REF!</definedName>
    <definedName name="ENC" localSheetId="4">[14]Senalizacion!#REF!</definedName>
    <definedName name="ENC" localSheetId="5">[14]Senalizacion!#REF!</definedName>
    <definedName name="ENC" localSheetId="6">[14]Senalizacion!#REF!</definedName>
    <definedName name="ENC" localSheetId="7">[14]Senalizacion!#REF!</definedName>
    <definedName name="ENC" localSheetId="0">[14]Senalizacion!#REF!</definedName>
    <definedName name="ENC">[14]Senalizacion!#REF!</definedName>
    <definedName name="Encache">[53]OBRAMANO!$F$43</definedName>
    <definedName name="encai">#REF!</definedName>
    <definedName name="encaii">#REF!</definedName>
    <definedName name="encaiii">#REF!</definedName>
    <definedName name="encaiiii">#REF!</definedName>
    <definedName name="Encerado.Marmol" localSheetId="2">#REF!</definedName>
    <definedName name="Encerado.Marmol" localSheetId="3">#REF!</definedName>
    <definedName name="Encerado.Marmol" localSheetId="4">#REF!</definedName>
    <definedName name="Encerado.Marmol" localSheetId="5">#REF!</definedName>
    <definedName name="Encerado.Marmol" localSheetId="6">#REF!</definedName>
    <definedName name="Encerado.Marmol" localSheetId="7">#REF!</definedName>
    <definedName name="Encerado.Marmol">#REF!</definedName>
    <definedName name="encofrado40x70">[54]I.HORMIGON!$G$30</definedName>
    <definedName name="encofrado50x90">[54]I.HORMIGON!$G$28</definedName>
    <definedName name="encofradocol0.40x0.40" localSheetId="2">#REF!</definedName>
    <definedName name="encofradocol0.40x0.40" localSheetId="3">#REF!</definedName>
    <definedName name="encofradocol0.40x0.40" localSheetId="4">#REF!</definedName>
    <definedName name="encofradocol0.40x0.40" localSheetId="5">#REF!</definedName>
    <definedName name="encofradocol0.40x0.40" localSheetId="6">#REF!</definedName>
    <definedName name="encofradocol0.40x0.40" localSheetId="7">#REF!</definedName>
    <definedName name="encofradocol0.40x0.40">#REF!</definedName>
    <definedName name="encofradocol30x30" localSheetId="2">#REF!</definedName>
    <definedName name="encofradocol30x30" localSheetId="4">#REF!</definedName>
    <definedName name="encofradocol30x30" localSheetId="7">#REF!</definedName>
    <definedName name="encofradocol30x30">#REF!</definedName>
    <definedName name="encofradocol35x80" localSheetId="2">#REF!</definedName>
    <definedName name="encofradocol35x80" localSheetId="4">#REF!</definedName>
    <definedName name="encofradocol35x80" localSheetId="7">#REF!</definedName>
    <definedName name="encofradocol35x80">#REF!</definedName>
    <definedName name="encofradocol40x40" localSheetId="2">#REF!</definedName>
    <definedName name="encofradocol40x40" localSheetId="4">#REF!</definedName>
    <definedName name="encofradocol40x40" localSheetId="7">#REF!</definedName>
    <definedName name="encofradocol40x40">#REF!</definedName>
    <definedName name="encofradocol40x70" localSheetId="2">#REF!</definedName>
    <definedName name="encofradocol40x70" localSheetId="4">#REF!</definedName>
    <definedName name="encofradocol40x70" localSheetId="7">#REF!</definedName>
    <definedName name="encofradocol40x70">#REF!</definedName>
    <definedName name="encofradoescalera">[54]I.HORMIGON!$G$37</definedName>
    <definedName name="encofradolosa">[54]I.HORMIGON!$G$24</definedName>
    <definedName name="encofradomurosdoscaras" localSheetId="2">#REF!</definedName>
    <definedName name="encofradomurosdoscaras" localSheetId="3">#REF!</definedName>
    <definedName name="encofradomurosdoscaras" localSheetId="4">#REF!</definedName>
    <definedName name="encofradomurosdoscaras" localSheetId="5">#REF!</definedName>
    <definedName name="encofradomurosdoscaras" localSheetId="6">#REF!</definedName>
    <definedName name="encofradomurosdoscaras" localSheetId="7">#REF!</definedName>
    <definedName name="encofradomurosdoscaras">#REF!</definedName>
    <definedName name="encofradoviga0.50x0.85" localSheetId="2">#REF!</definedName>
    <definedName name="encofradoviga0.50x0.85" localSheetId="4">#REF!</definedName>
    <definedName name="encofradoviga0.50x0.85" localSheetId="7">#REF!</definedName>
    <definedName name="encofradoviga0.50x0.85">#REF!</definedName>
    <definedName name="encofradoviga30x50" localSheetId="2">#REF!</definedName>
    <definedName name="encofradoviga30x50" localSheetId="4">#REF!</definedName>
    <definedName name="encofradoviga30x50" localSheetId="7">#REF!</definedName>
    <definedName name="encofradoviga30x50">#REF!</definedName>
    <definedName name="encofradoviga30x60">[54]I.HORMIGON!$G$33</definedName>
    <definedName name="encofradoviga40x60">[54]I.HORMIGON!$G$33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0">#REF!</definedName>
    <definedName name="End_Bal">#REF!</definedName>
    <definedName name="EPOX">[35]Materiales!$E$39</definedName>
    <definedName name="EQ.Batching.Plant.50yd3.hr" localSheetId="2">#REF!</definedName>
    <definedName name="EQ.Batching.Plant.50yd3.hr" localSheetId="3">#REF!</definedName>
    <definedName name="EQ.Batching.Plant.50yd3.hr" localSheetId="4">#REF!</definedName>
    <definedName name="EQ.Batching.Plant.50yd3.hr" localSheetId="5">#REF!</definedName>
    <definedName name="EQ.Batching.Plant.50yd3.hr" localSheetId="6">#REF!</definedName>
    <definedName name="EQ.Batching.Plant.50yd3.hr" localSheetId="7">#REF!</definedName>
    <definedName name="EQ.Batching.Plant.50yd3.hr">#REF!</definedName>
    <definedName name="EQ.Camion.Trompo.Ligador.7m3" localSheetId="2">#REF!</definedName>
    <definedName name="EQ.Camion.Trompo.Ligador.7m3" localSheetId="4">#REF!</definedName>
    <definedName name="EQ.Camion.Trompo.Ligador.7m3" localSheetId="7">#REF!</definedName>
    <definedName name="EQ.Camion.Trompo.Ligador.7m3">#REF!</definedName>
    <definedName name="EQ.Grua.PH40.Boom80" localSheetId="2">#REF!</definedName>
    <definedName name="EQ.Grua.PH40.Boom80" localSheetId="4">#REF!</definedName>
    <definedName name="EQ.Grua.PH40.Boom80" localSheetId="7">#REF!</definedName>
    <definedName name="EQ.Grua.PH40.Boom80">#REF!</definedName>
    <definedName name="EQ.Pala.Cargadora.CAT930" localSheetId="2">#REF!</definedName>
    <definedName name="EQ.Pala.Cargadora.CAT930" localSheetId="4">#REF!</definedName>
    <definedName name="EQ.Pala.Cargadora.CAT930" localSheetId="7">#REF!</definedName>
    <definedName name="EQ.Pala.Cargadora.CAT930">#REF!</definedName>
    <definedName name="EQ.Planta.electrica50KVA" localSheetId="2">#REF!</definedName>
    <definedName name="EQ.Planta.electrica50KVA" localSheetId="4">#REF!</definedName>
    <definedName name="EQ.Planta.electrica50KVA" localSheetId="7">#REF!</definedName>
    <definedName name="EQ.Planta.electrica50KVA">#REF!</definedName>
    <definedName name="eqacero">'[46]Listado Equipos a utilizar'!#REF!</definedName>
    <definedName name="EQU_12">'[45]A-civil'!$A$1967:$G$1967</definedName>
    <definedName name="EQU_18">'[45]A-civil'!$A$1973:$G$1973</definedName>
    <definedName name="EQU_25">'[45]A-civil'!$A$1980:$G$1980</definedName>
    <definedName name="EQU_27">'[45]A-civil'!$A$1982:$G$1982</definedName>
    <definedName name="EQU_36">'[45]A-civil'!$A$1991:$G$1991</definedName>
    <definedName name="EQU_38">'[45]A-civil'!$A$1993:$G$1993</definedName>
    <definedName name="EQU_49">'[45]A-civil'!$A$2004:$G$2004</definedName>
    <definedName name="EQU_5">'[45]A-civil'!$A$1959:$G$1959</definedName>
    <definedName name="EQU_53">'[45]A-civil'!$A$2008:$G$2008</definedName>
    <definedName name="EQUIPOS" localSheetId="2">#REF!</definedName>
    <definedName name="EQUIPOS" localSheetId="3">#REF!</definedName>
    <definedName name="EQUIPOS" localSheetId="4">#REF!</definedName>
    <definedName name="EQUIPOS" localSheetId="5">#REF!</definedName>
    <definedName name="EQUIPOS" localSheetId="6">#REF!</definedName>
    <definedName name="EQUIPOS" localSheetId="7">#REF!</definedName>
    <definedName name="EQUIPOS" localSheetId="0">#REF!</definedName>
    <definedName name="EQUIPOS">#REF!</definedName>
    <definedName name="ER" localSheetId="2">[32]A!#REF!</definedName>
    <definedName name="ER" localSheetId="3">[32]A!#REF!</definedName>
    <definedName name="ER" localSheetId="4">[32]A!#REF!</definedName>
    <definedName name="ER" localSheetId="5">[32]A!#REF!</definedName>
    <definedName name="ER" localSheetId="6">[32]A!#REF!</definedName>
    <definedName name="ER" localSheetId="7">[32]A!#REF!</definedName>
    <definedName name="ER" localSheetId="0">[32]A!#REF!</definedName>
    <definedName name="ER">[32]A!#REF!</definedName>
    <definedName name="Escalera" localSheetId="2">#REF!</definedName>
    <definedName name="Escalera" localSheetId="3">#REF!</definedName>
    <definedName name="Escalera" localSheetId="4">#REF!</definedName>
    <definedName name="Escalera" localSheetId="5">#REF!</definedName>
    <definedName name="Escalera" localSheetId="6">#REF!</definedName>
    <definedName name="Escalera" localSheetId="7">#REF!</definedName>
    <definedName name="Escalera">#REF!</definedName>
    <definedName name="ESCALERAS" localSheetId="2">#REF!</definedName>
    <definedName name="ESCALERAS" localSheetId="4">#REF!</definedName>
    <definedName name="ESCALERAS" localSheetId="7">#REF!</definedName>
    <definedName name="ESCALERAS">#REF!</definedName>
    <definedName name="ESCALERAS_AN" localSheetId="2">#REF!</definedName>
    <definedName name="ESCALERAS_AN" localSheetId="4">#REF!</definedName>
    <definedName name="ESCALERAS_AN" localSheetId="7">#REF!</definedName>
    <definedName name="ESCALERAS_AN">#REF!</definedName>
    <definedName name="escalon" localSheetId="2">[25]Volumenes!#REF!</definedName>
    <definedName name="escalon" localSheetId="4">[25]Volumenes!#REF!</definedName>
    <definedName name="escalon" localSheetId="7">[25]Volumenes!#REF!</definedName>
    <definedName name="escalon">[25]Volumenes!#REF!</definedName>
    <definedName name="escalon.Ceramica" localSheetId="2">#REF!</definedName>
    <definedName name="escalon.Ceramica" localSheetId="3">#REF!</definedName>
    <definedName name="escalon.Ceramica" localSheetId="4">#REF!</definedName>
    <definedName name="escalon.Ceramica" localSheetId="5">#REF!</definedName>
    <definedName name="escalon.Ceramica" localSheetId="6">#REF!</definedName>
    <definedName name="escalon.Ceramica" localSheetId="7">#REF!</definedName>
    <definedName name="escalon.Ceramica">#REF!</definedName>
    <definedName name="Escalón.Ceramica" localSheetId="2">#REF!</definedName>
    <definedName name="Escalón.Ceramica" localSheetId="4">#REF!</definedName>
    <definedName name="Escalón.Ceramica" localSheetId="7">#REF!</definedName>
    <definedName name="Escalón.Ceramica">#REF!</definedName>
    <definedName name="escalon.de1.0" localSheetId="3">[105]Análisis!$D$1354</definedName>
    <definedName name="escalon.de1.0" localSheetId="4">[105]Análisis!$D$1354</definedName>
    <definedName name="escalon.de1.0" localSheetId="5">[105]Análisis!$D$1354</definedName>
    <definedName name="escalon.de1.0" localSheetId="6">[105]Análisis!$D$1354</definedName>
    <definedName name="escalon.de1.0" localSheetId="7">[105]Análisis!$D$1354</definedName>
    <definedName name="escalon.de1.0" localSheetId="0">[105]Análisis!$D$1354</definedName>
    <definedName name="escalon.de1.0">[106]Análisis!$D$1354</definedName>
    <definedName name="escalon.de1.2" localSheetId="3">[105]Análisis!$D$1344</definedName>
    <definedName name="escalon.de1.2" localSheetId="4">[105]Análisis!$D$1344</definedName>
    <definedName name="escalon.de1.2" localSheetId="5">[105]Análisis!$D$1344</definedName>
    <definedName name="escalon.de1.2" localSheetId="6">[105]Análisis!$D$1344</definedName>
    <definedName name="escalon.de1.2" localSheetId="7">[105]Análisis!$D$1344</definedName>
    <definedName name="escalon.de1.2" localSheetId="0">[105]Análisis!$D$1344</definedName>
    <definedName name="escalon.de1.2">[106]Análisis!$D$1344</definedName>
    <definedName name="escalon.de1.6" localSheetId="3">[105]Análisis!$D$1334</definedName>
    <definedName name="escalon.de1.6" localSheetId="4">[105]Análisis!$D$1334</definedName>
    <definedName name="escalon.de1.6" localSheetId="5">[105]Análisis!$D$1334</definedName>
    <definedName name="escalon.de1.6" localSheetId="6">[105]Análisis!$D$1334</definedName>
    <definedName name="escalon.de1.6" localSheetId="7">[105]Análisis!$D$1334</definedName>
    <definedName name="escalon.de1.6" localSheetId="0">[105]Análisis!$D$1334</definedName>
    <definedName name="escalon.de1.6">[106]Análisis!$D$1334</definedName>
    <definedName name="escalon.de1.8" localSheetId="3">[105]Análisis!$D$1324</definedName>
    <definedName name="escalon.de1.8" localSheetId="4">[105]Análisis!$D$1324</definedName>
    <definedName name="escalon.de1.8" localSheetId="5">[105]Análisis!$D$1324</definedName>
    <definedName name="escalon.de1.8" localSheetId="6">[105]Análisis!$D$1324</definedName>
    <definedName name="escalon.de1.8" localSheetId="7">[105]Análisis!$D$1324</definedName>
    <definedName name="escalon.de1.8" localSheetId="0">[105]Análisis!$D$1324</definedName>
    <definedName name="escalon.de1.8">[106]Análisis!$D$1324</definedName>
    <definedName name="escalon.de2.0" localSheetId="3">[105]Análisis!$D$1314</definedName>
    <definedName name="escalon.de2.0" localSheetId="4">[105]Análisis!$D$1314</definedName>
    <definedName name="escalon.de2.0" localSheetId="5">[105]Análisis!$D$1314</definedName>
    <definedName name="escalon.de2.0" localSheetId="6">[105]Análisis!$D$1314</definedName>
    <definedName name="escalon.de2.0" localSheetId="7">[105]Análisis!$D$1314</definedName>
    <definedName name="escalon.de2.0" localSheetId="0">[105]Análisis!$D$1314</definedName>
    <definedName name="escalon.de2.0">[106]Análisis!$D$1314</definedName>
    <definedName name="escalon.de30" localSheetId="3">[105]Análisis!$D$1293</definedName>
    <definedName name="escalon.de30" localSheetId="4">[105]Análisis!$D$1293</definedName>
    <definedName name="escalon.de30" localSheetId="5">[105]Análisis!$D$1293</definedName>
    <definedName name="escalon.de30" localSheetId="6">[105]Análisis!$D$1293</definedName>
    <definedName name="escalon.de30" localSheetId="7">[105]Análisis!$D$1293</definedName>
    <definedName name="escalon.de30" localSheetId="0">[105]Análisis!$D$1293</definedName>
    <definedName name="escalon.de30">[106]Análisis!$D$1293</definedName>
    <definedName name="escalon.de60" localSheetId="3">[105]Análisis!$D$1304</definedName>
    <definedName name="escalon.de60" localSheetId="4">[105]Análisis!$D$1304</definedName>
    <definedName name="escalon.de60" localSheetId="5">[105]Análisis!$D$1304</definedName>
    <definedName name="escalon.de60" localSheetId="6">[105]Análisis!$D$1304</definedName>
    <definedName name="escalon.de60" localSheetId="7">[105]Análisis!$D$1304</definedName>
    <definedName name="escalon.de60" localSheetId="0">[105]Análisis!$D$1304</definedName>
    <definedName name="escalon.de60">[106]Análisis!$D$1304</definedName>
    <definedName name="Escalón.Marmol" localSheetId="2">#REF!</definedName>
    <definedName name="Escalón.Marmol" localSheetId="3">#REF!</definedName>
    <definedName name="Escalón.Marmol" localSheetId="4">#REF!</definedName>
    <definedName name="Escalón.Marmol" localSheetId="5">#REF!</definedName>
    <definedName name="Escalón.Marmol" localSheetId="6">#REF!</definedName>
    <definedName name="Escalón.Marmol" localSheetId="7">#REF!</definedName>
    <definedName name="Escalón.Marmol">#REF!</definedName>
    <definedName name="escalon2" localSheetId="2">[25]Volumenes!#REF!</definedName>
    <definedName name="escalon2" localSheetId="3">[25]Volumenes!#REF!</definedName>
    <definedName name="escalon2" localSheetId="4">[25]Volumenes!#REF!</definedName>
    <definedName name="escalon2" localSheetId="5">[25]Volumenes!#REF!</definedName>
    <definedName name="escalon2" localSheetId="6">[25]Volumenes!#REF!</definedName>
    <definedName name="escalon2" localSheetId="7">[25]Volumenes!#REF!</definedName>
    <definedName name="escalon2">[25]Volumenes!#REF!</definedName>
    <definedName name="escalone.antideslizante" localSheetId="2">#REF!</definedName>
    <definedName name="escalone.antideslizante" localSheetId="3">#REF!</definedName>
    <definedName name="escalone.antideslizante" localSheetId="4">#REF!</definedName>
    <definedName name="escalone.antideslizante" localSheetId="5">#REF!</definedName>
    <definedName name="escalone.antideslizante" localSheetId="6">#REF!</definedName>
    <definedName name="escalone.antideslizante" localSheetId="7">#REF!</definedName>
    <definedName name="escalone.antideslizante">#REF!</definedName>
    <definedName name="escalones" localSheetId="2">[25]Volumenes!#REF!</definedName>
    <definedName name="escalones" localSheetId="3">[25]Volumenes!#REF!</definedName>
    <definedName name="escalones" localSheetId="4">[25]Volumenes!#REF!</definedName>
    <definedName name="escalones" localSheetId="5">[25]Volumenes!#REF!</definedName>
    <definedName name="escalones" localSheetId="6">[25]Volumenes!#REF!</definedName>
    <definedName name="escalones" localSheetId="7">[25]Volumenes!#REF!</definedName>
    <definedName name="escalones">[25]Volumenes!#REF!</definedName>
    <definedName name="escalones.ant.60cm" localSheetId="3">[105]Análisis!$D$1278</definedName>
    <definedName name="escalones.ant.60cm" localSheetId="4">[105]Análisis!$D$1278</definedName>
    <definedName name="escalones.ant.60cm" localSheetId="5">[105]Análisis!$D$1278</definedName>
    <definedName name="escalones.ant.60cm" localSheetId="6">[105]Análisis!$D$1278</definedName>
    <definedName name="escalones.ant.60cm" localSheetId="7">[105]Análisis!$D$1278</definedName>
    <definedName name="escalones.ant.60cm" localSheetId="0">[105]Análisis!$D$1278</definedName>
    <definedName name="escalones.ant.60cm">[106]Análisis!$D$1278</definedName>
    <definedName name="escalones.ceramica">[104]Análisis!$D$1340</definedName>
    <definedName name="Escalones.Hormigon" localSheetId="2">#REF!</definedName>
    <definedName name="Escalones.Hormigon" localSheetId="3">#REF!</definedName>
    <definedName name="Escalones.Hormigon" localSheetId="4">#REF!</definedName>
    <definedName name="Escalones.Hormigon" localSheetId="5">#REF!</definedName>
    <definedName name="Escalones.Hormigon" localSheetId="6">#REF!</definedName>
    <definedName name="Escalones.Hormigon" localSheetId="7">#REF!</definedName>
    <definedName name="Escalones.Hormigon">#REF!</definedName>
    <definedName name="Escalones_Granito_Fondo_Blanco____Incl._H_y_C_H" localSheetId="2">[21]Insumos!#REF!</definedName>
    <definedName name="Escalones_Granito_Fondo_Blanco____Incl._H_y_C_H" localSheetId="3">[21]Insumos!#REF!</definedName>
    <definedName name="Escalones_Granito_Fondo_Blanco____Incl._H_y_C_H" localSheetId="4">[21]Insumos!#REF!</definedName>
    <definedName name="Escalones_Granito_Fondo_Blanco____Incl._H_y_C_H" localSheetId="5">[21]Insumos!#REF!</definedName>
    <definedName name="Escalones_Granito_Fondo_Blanco____Incl._H_y_C_H" localSheetId="6">[21]Insumos!#REF!</definedName>
    <definedName name="Escalones_Granito_Fondo_Blanco____Incl._H_y_C_H" localSheetId="7">[21]Insumos!#REF!</definedName>
    <definedName name="Escalones_Granito_Fondo_Blanco____Incl._H_y_C_H">[21]Insumos!#REF!</definedName>
    <definedName name="escari">#REF!</definedName>
    <definedName name="escarificacion" localSheetId="2">[113]GONZALO!#REF!</definedName>
    <definedName name="escarificacion" localSheetId="3">[113]GONZALO!#REF!</definedName>
    <definedName name="escarificacion" localSheetId="4">[113]GONZALO!#REF!</definedName>
    <definedName name="escarificacion" localSheetId="5">[113]GONZALO!#REF!</definedName>
    <definedName name="escarificacion" localSheetId="6">[113]GONZALO!#REF!</definedName>
    <definedName name="escarificacion" localSheetId="7">[113]GONZALO!#REF!</definedName>
    <definedName name="escarificacion">[113]GONZALO!#REF!</definedName>
    <definedName name="escarii">#REF!</definedName>
    <definedName name="escariii">#REF!</definedName>
    <definedName name="escariiii">#REF!</definedName>
    <definedName name="ESCGRA23B" localSheetId="2">#REF!</definedName>
    <definedName name="ESCGRA23B" localSheetId="3">#REF!</definedName>
    <definedName name="ESCGRA23B" localSheetId="4">#REF!</definedName>
    <definedName name="ESCGRA23B" localSheetId="5">#REF!</definedName>
    <definedName name="ESCGRA23B" localSheetId="6">#REF!</definedName>
    <definedName name="ESCGRA23B" localSheetId="7">#REF!</definedName>
    <definedName name="ESCGRA23B" localSheetId="0">#REF!</definedName>
    <definedName name="ESCGRA23B">#REF!</definedName>
    <definedName name="ESCGRA23C" localSheetId="2">[70]Ana!#REF!</definedName>
    <definedName name="ESCGRA23C" localSheetId="3">[70]Ana!#REF!</definedName>
    <definedName name="ESCGRA23C" localSheetId="4">[70]Ana!#REF!</definedName>
    <definedName name="ESCGRA23C" localSheetId="5">[70]Ana!#REF!</definedName>
    <definedName name="ESCGRA23C" localSheetId="6">[70]Ana!#REF!</definedName>
    <definedName name="ESCGRA23C" localSheetId="7">[70]Ana!#REF!</definedName>
    <definedName name="ESCGRA23C" localSheetId="0">[70]Ana!#REF!</definedName>
    <definedName name="ESCGRA23C">[70]Ana!#REF!</definedName>
    <definedName name="ESCGRA23G" localSheetId="2">[70]Ana!#REF!</definedName>
    <definedName name="ESCGRA23G" localSheetId="3">[70]Ana!#REF!</definedName>
    <definedName name="ESCGRA23G" localSheetId="4">[70]Ana!#REF!</definedName>
    <definedName name="ESCGRA23G" localSheetId="5">[70]Ana!#REF!</definedName>
    <definedName name="ESCGRA23G" localSheetId="6">[70]Ana!#REF!</definedName>
    <definedName name="ESCGRA23G" localSheetId="7">[70]Ana!#REF!</definedName>
    <definedName name="ESCGRA23G">[70]Ana!#REF!</definedName>
    <definedName name="ESCGRABOTB" localSheetId="2">[70]Ana!#REF!</definedName>
    <definedName name="ESCGRABOTB" localSheetId="4">[70]Ana!#REF!</definedName>
    <definedName name="ESCGRABOTB" localSheetId="7">[70]Ana!#REF!</definedName>
    <definedName name="ESCGRABOTB">[70]Ana!#REF!</definedName>
    <definedName name="ESCGRABOTC" localSheetId="2">[70]Ana!#REF!</definedName>
    <definedName name="ESCGRABOTC" localSheetId="4">[70]Ana!#REF!</definedName>
    <definedName name="ESCGRABOTC" localSheetId="7">[70]Ana!#REF!</definedName>
    <definedName name="ESCGRABOTC">[70]Ana!#REF!</definedName>
    <definedName name="ESCGRAFB">[64]UASD!$F$3512</definedName>
    <definedName name="ESCMARAGLPR">[76]Ana!$M$452</definedName>
    <definedName name="escobillones">'[46]Listado Equipos a utilizar'!#REF!</definedName>
    <definedName name="ESCSUPCHAB" localSheetId="2">#REF!</definedName>
    <definedName name="ESCSUPCHAB" localSheetId="3">#REF!</definedName>
    <definedName name="ESCSUPCHAB" localSheetId="4">#REF!</definedName>
    <definedName name="ESCSUPCHAB" localSheetId="5">#REF!</definedName>
    <definedName name="ESCSUPCHAB" localSheetId="6">#REF!</definedName>
    <definedName name="ESCSUPCHAB" localSheetId="7">#REF!</definedName>
    <definedName name="ESCSUPCHAB" localSheetId="0">#REF!</definedName>
    <definedName name="ESCSUPCHAB">#REF!</definedName>
    <definedName name="ESCSUPCHAC" localSheetId="2">[70]Ana!#REF!</definedName>
    <definedName name="ESCSUPCHAC" localSheetId="3">[70]Ana!#REF!</definedName>
    <definedName name="ESCSUPCHAC" localSheetId="4">[70]Ana!#REF!</definedName>
    <definedName name="ESCSUPCHAC" localSheetId="5">[70]Ana!#REF!</definedName>
    <definedName name="ESCSUPCHAC" localSheetId="6">[70]Ana!#REF!</definedName>
    <definedName name="ESCSUPCHAC" localSheetId="7">[70]Ana!#REF!</definedName>
    <definedName name="ESCSUPCHAC" localSheetId="0">[70]Ana!#REF!</definedName>
    <definedName name="ESCSUPCHAC">[70]Ana!#REF!</definedName>
    <definedName name="ESCVIBB" localSheetId="2">[70]Ana!#REF!</definedName>
    <definedName name="ESCVIBB" localSheetId="3">[70]Ana!#REF!</definedName>
    <definedName name="ESCVIBB" localSheetId="4">[70]Ana!#REF!</definedName>
    <definedName name="ESCVIBB" localSheetId="5">[70]Ana!#REF!</definedName>
    <definedName name="ESCVIBB" localSheetId="6">[70]Ana!#REF!</definedName>
    <definedName name="ESCVIBB" localSheetId="7">[70]Ana!#REF!</definedName>
    <definedName name="ESCVIBB">[70]Ana!#REF!</definedName>
    <definedName name="ESCVIBC" localSheetId="2">[70]Ana!#REF!</definedName>
    <definedName name="ESCVIBC" localSheetId="4">[70]Ana!#REF!</definedName>
    <definedName name="ESCVIBC" localSheetId="7">[70]Ana!#REF!</definedName>
    <definedName name="ESCVIBC">[70]Ana!#REF!</definedName>
    <definedName name="ESCVIBG" localSheetId="2">#REF!</definedName>
    <definedName name="ESCVIBG" localSheetId="3">#REF!</definedName>
    <definedName name="ESCVIBG" localSheetId="4">#REF!</definedName>
    <definedName name="ESCVIBG" localSheetId="5">#REF!</definedName>
    <definedName name="ESCVIBG" localSheetId="6">#REF!</definedName>
    <definedName name="ESCVIBG" localSheetId="7">#REF!</definedName>
    <definedName name="ESCVIBG" localSheetId="0">#REF!</definedName>
    <definedName name="ESCVIBG">#REF!</definedName>
    <definedName name="Eslingas" localSheetId="2">[59]Insumos!#REF!</definedName>
    <definedName name="Eslingas" localSheetId="3">[59]Insumos!#REF!</definedName>
    <definedName name="Eslingas" localSheetId="4">[59]Insumos!#REF!</definedName>
    <definedName name="Eslingas" localSheetId="5">[59]Insumos!#REF!</definedName>
    <definedName name="Eslingas" localSheetId="6">[59]Insumos!#REF!</definedName>
    <definedName name="Eslingas" localSheetId="7">[59]Insumos!#REF!</definedName>
    <definedName name="Eslingas" localSheetId="0">[59]Insumos!#REF!</definedName>
    <definedName name="Eslingas">[59]Insumos!#REF!</definedName>
    <definedName name="Eslingas_2">#N/A</definedName>
    <definedName name="Eslingas_3">#N/A</definedName>
    <definedName name="espejo.cristaluz" localSheetId="2">#REF!</definedName>
    <definedName name="espejo.cristaluz" localSheetId="3">#REF!</definedName>
    <definedName name="espejo.cristaluz" localSheetId="4">#REF!</definedName>
    <definedName name="espejo.cristaluz" localSheetId="5">#REF!</definedName>
    <definedName name="espejo.cristaluz" localSheetId="6">#REF!</definedName>
    <definedName name="espejo.cristaluz" localSheetId="7">#REF!</definedName>
    <definedName name="espejo.cristaluz">#REF!</definedName>
    <definedName name="espejo.pulido" localSheetId="2">#REF!</definedName>
    <definedName name="espejo.pulido" localSheetId="4">#REF!</definedName>
    <definedName name="espejo.pulido" localSheetId="7">#REF!</definedName>
    <definedName name="espejo.pulido">#REF!</definedName>
    <definedName name="esq" localSheetId="2">'[34]Pres. '!#REF!</definedName>
    <definedName name="esq" localSheetId="4">'[34]Pres. '!#REF!</definedName>
    <definedName name="esq" localSheetId="7">'[34]Pres. '!#REF!</definedName>
    <definedName name="esq">'[34]Pres. '!#REF!</definedName>
    <definedName name="esquineros">[101]Insumos!$L$43</definedName>
    <definedName name="Est.terminal.patinillo" localSheetId="2">#REF!</definedName>
    <definedName name="Est.terminal.patinillo" localSheetId="3">#REF!</definedName>
    <definedName name="Est.terminal.patinillo" localSheetId="4">#REF!</definedName>
    <definedName name="Est.terminal.patinillo" localSheetId="5">#REF!</definedName>
    <definedName name="Est.terminal.patinillo" localSheetId="6">#REF!</definedName>
    <definedName name="Est.terminal.patinillo" localSheetId="7">#REF!</definedName>
    <definedName name="Est.terminal.patinillo">#REF!</definedName>
    <definedName name="ESTANQUES" localSheetId="2">#REF!</definedName>
    <definedName name="ESTANQUES" localSheetId="4">#REF!</definedName>
    <definedName name="ESTANQUES" localSheetId="7">#REF!</definedName>
    <definedName name="ESTANQUES">#REF!</definedName>
    <definedName name="ESTMET" localSheetId="2">#REF!</definedName>
    <definedName name="ESTMET" localSheetId="4">#REF!</definedName>
    <definedName name="ESTMET" localSheetId="5">#REF!</definedName>
    <definedName name="ESTMET" localSheetId="6">#REF!</definedName>
    <definedName name="ESTMET" localSheetId="7">#REF!</definedName>
    <definedName name="ESTMET">#REF!</definedName>
    <definedName name="Estopa" localSheetId="2">#REF!</definedName>
    <definedName name="Estopa" localSheetId="3">#REF!</definedName>
    <definedName name="Estopa" localSheetId="4">#REF!</definedName>
    <definedName name="Estopa" localSheetId="5">#REF!</definedName>
    <definedName name="Estopa" localSheetId="6">#REF!</definedName>
    <definedName name="Estopa" localSheetId="7">#REF!</definedName>
    <definedName name="Estopa" localSheetId="0">#REF!</definedName>
    <definedName name="Estopa">#REF!</definedName>
    <definedName name="ESTRIA" localSheetId="2">#REF!</definedName>
    <definedName name="ESTRIA" localSheetId="4">#REF!</definedName>
    <definedName name="ESTRIA" localSheetId="7">#REF!</definedName>
    <definedName name="ESTRIA">#REF!</definedName>
    <definedName name="ESTRIAS" localSheetId="2">#REF!</definedName>
    <definedName name="ESTRIAS" localSheetId="3">#REF!</definedName>
    <definedName name="ESTRIAS" localSheetId="4">#REF!</definedName>
    <definedName name="ESTRIAS" localSheetId="5">#REF!</definedName>
    <definedName name="ESTRIAS" localSheetId="6">#REF!</definedName>
    <definedName name="ESTRIAS" localSheetId="7">#REF!</definedName>
    <definedName name="ESTRIAS" localSheetId="0">#REF!</definedName>
    <definedName name="ESTRIAS">#REF!</definedName>
    <definedName name="Estrias.Villas" localSheetId="2">#REF!</definedName>
    <definedName name="Estrias.Villas" localSheetId="4">#REF!</definedName>
    <definedName name="Estrias.Villas" localSheetId="7">#REF!</definedName>
    <definedName name="Estrias.Villas">#REF!</definedName>
    <definedName name="ESTRUCTMET" localSheetId="2">#REF!</definedName>
    <definedName name="ESTRUCTMET" localSheetId="4">#REF!</definedName>
    <definedName name="ESTRUCTMET" localSheetId="7">#REF!</definedName>
    <definedName name="ESTRUCTMET">#REF!</definedName>
    <definedName name="Estucado" localSheetId="2">#REF!</definedName>
    <definedName name="Estucado" localSheetId="4">#REF!</definedName>
    <definedName name="Estucado" localSheetId="7">#REF!</definedName>
    <definedName name="Estucado">#REF!</definedName>
    <definedName name="et">#REF!</definedName>
    <definedName name="euro" localSheetId="2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>#REF!</definedName>
    <definedName name="ew" localSheetId="2">'[34]Pres. '!#REF!</definedName>
    <definedName name="ew" localSheetId="4">'[34]Pres. '!#REF!</definedName>
    <definedName name="ew" localSheetId="7">'[34]Pres. '!#REF!</definedName>
    <definedName name="ew">'[34]Pres. '!#REF!</definedName>
    <definedName name="ex320b">'[46]Listado Equipos a utilizar'!#REF!</definedName>
    <definedName name="Exc" localSheetId="2">#REF!</definedName>
    <definedName name="Exc" localSheetId="3">#REF!</definedName>
    <definedName name="Exc" localSheetId="4">#REF!</definedName>
    <definedName name="Exc" localSheetId="5">#REF!</definedName>
    <definedName name="Exc" localSheetId="6">#REF!</definedName>
    <definedName name="Exc" localSheetId="7">#REF!</definedName>
    <definedName name="Exc">#REF!</definedName>
    <definedName name="Exc.Arena.Densa" localSheetId="2">#REF!</definedName>
    <definedName name="Exc.Arena.Densa" localSheetId="4">#REF!</definedName>
    <definedName name="Exc.Arena.Densa" localSheetId="7">#REF!</definedName>
    <definedName name="Exc.Arena.Densa">#REF!</definedName>
    <definedName name="ExC_003">'[45]A-civil'!$A$266:$G$266</definedName>
    <definedName name="ExC_004">'[45]A-civil'!$A$267:$G$267</definedName>
    <definedName name="EXC_100">[45]MOV!$A$143:$E$143</definedName>
    <definedName name="EXC_101">[45]MOV!$A$149:$E$149</definedName>
    <definedName name="EXC_102">[45]MOV!$A$153:$E$153</definedName>
    <definedName name="EXC_103">[45]MOV!$A$157:$E$157</definedName>
    <definedName name="EXC_104">[45]MOV!$A$164:$E$164</definedName>
    <definedName name="EXC_105">[45]MOV!$A$169:$E$169</definedName>
    <definedName name="EXC_106">[45]MOV!$A$174:$E$174</definedName>
    <definedName name="EXC_107">[45]MOV!$A$189:$E$189</definedName>
    <definedName name="EXC_108">[45]MOV!$A$204:$E$204</definedName>
    <definedName name="EXC_83">[45]MOV!$A$61:$E$61</definedName>
    <definedName name="EXC_84">[45]MOV!$A$65:$E$65</definedName>
    <definedName name="EXC_85">[45]MOV!$A$69:$E$69</definedName>
    <definedName name="EXC_86">[45]MOV!$A$73:$E$73</definedName>
    <definedName name="EXC_87">[45]MOV!$A$76:$E$76</definedName>
    <definedName name="EXC_88">[45]MOV!$A$82:$E$82</definedName>
    <definedName name="EXC_89">[45]MOV!$A$86:$E$86</definedName>
    <definedName name="EXC_90">[45]MOV!$A$90:$E$90</definedName>
    <definedName name="EXC_91">[45]MOV!$A$96:$E$96</definedName>
    <definedName name="EXC_92">[45]MOV!$A$100:$E$100</definedName>
    <definedName name="EXC_93">[45]MOV!$A$104:$E$104</definedName>
    <definedName name="EXC_94">[45]MOV!$A$108:$E$108</definedName>
    <definedName name="EXC_95">[45]MOV!$A$114:$E$114</definedName>
    <definedName name="EXC_96">[45]MOV!$A$119:$E$119</definedName>
    <definedName name="EXC_97">[45]MOV!$A$125:$E$125</definedName>
    <definedName name="EXC_98">[45]MOV!$A$130:$E$130</definedName>
    <definedName name="EXC_99">[45]MOV!$A$136:$E$136</definedName>
    <definedName name="EXC_NO_CLASIF">#REF!</definedName>
    <definedName name="EXC_RETRO">[81]Analisis!$F$68</definedName>
    <definedName name="Excav.Mecanic.Arena" localSheetId="2">#REF!</definedName>
    <definedName name="Excav.Mecanic.Arena" localSheetId="3">#REF!</definedName>
    <definedName name="Excav.Mecanic.Arena" localSheetId="4">#REF!</definedName>
    <definedName name="Excav.Mecanic.Arena" localSheetId="5">#REF!</definedName>
    <definedName name="Excav.Mecanic.Arena" localSheetId="6">#REF!</definedName>
    <definedName name="Excav.Mecanic.Arena" localSheetId="7">#REF!</definedName>
    <definedName name="Excav.Mecanic.Arena">#REF!</definedName>
    <definedName name="Excav.Mecanic.Roca" localSheetId="2">#REF!</definedName>
    <definedName name="Excav.Mecanic.Roca" localSheetId="4">#REF!</definedName>
    <definedName name="Excav.Mecanic.Roca" localSheetId="7">#REF!</definedName>
    <definedName name="Excav.Mecanic.Roca">#REF!</definedName>
    <definedName name="Excav.Tierra" localSheetId="2">#REF!</definedName>
    <definedName name="Excav.Tierra" localSheetId="4">#REF!</definedName>
    <definedName name="Excav.Tierra" localSheetId="7">#REF!</definedName>
    <definedName name="Excav.Tierra">#REF!</definedName>
    <definedName name="Excavacion.en.Roca" localSheetId="2">#REF!</definedName>
    <definedName name="Excavacion.en.Roca" localSheetId="4">#REF!</definedName>
    <definedName name="Excavacion.en.Roca" localSheetId="7">#REF!</definedName>
    <definedName name="Excavacion.en.Roca">#REF!</definedName>
    <definedName name="Excavación_a_mano" localSheetId="2">#REF!</definedName>
    <definedName name="Excavación_a_mano" localSheetId="4">#REF!</definedName>
    <definedName name="Excavación_a_mano" localSheetId="7">#REF!</definedName>
    <definedName name="Excavación_a_mano">#REF!</definedName>
    <definedName name="Excavación_Tierra___AM">[50]Insumos!$B$134:$D$134</definedName>
    <definedName name="excavadora">'[46]Listado Equipos a utilizar'!#REF!</definedName>
    <definedName name="excavadora235">[53]EQUIPOS!$I$16</definedName>
    <definedName name="EXCCALMANO3" localSheetId="2">#REF!</definedName>
    <definedName name="EXCCALMANO3" localSheetId="3">#REF!</definedName>
    <definedName name="EXCCALMANO3" localSheetId="4">#REF!</definedName>
    <definedName name="EXCCALMANO3" localSheetId="5">#REF!</definedName>
    <definedName name="EXCCALMANO3" localSheetId="6">#REF!</definedName>
    <definedName name="EXCCALMANO3" localSheetId="7">#REF!</definedName>
    <definedName name="EXCCALMANO3" localSheetId="0">#REF!</definedName>
    <definedName name="EXCCALMANO3">#REF!</definedName>
    <definedName name="EXCCALMANO5">[35]M.O.!$C$522</definedName>
    <definedName name="EXCCALMANO7" localSheetId="2">#REF!</definedName>
    <definedName name="EXCCALMANO7" localSheetId="3">#REF!</definedName>
    <definedName name="EXCCALMANO7" localSheetId="4">#REF!</definedName>
    <definedName name="EXCCALMANO7" localSheetId="5">#REF!</definedName>
    <definedName name="EXCCALMANO7" localSheetId="6">#REF!</definedName>
    <definedName name="EXCCALMANO7" localSheetId="7">#REF!</definedName>
    <definedName name="EXCCALMANO7" localSheetId="0">#REF!</definedName>
    <definedName name="EXCCALMANO7">#REF!</definedName>
    <definedName name="Excel_BuiltIn__FilterDatabase_2" localSheetId="2">#REF!</definedName>
    <definedName name="Excel_BuiltIn__FilterDatabase_2" localSheetId="4">#REF!</definedName>
    <definedName name="Excel_BuiltIn__FilterDatabase_2" localSheetId="7">#REF!</definedName>
    <definedName name="Excel_BuiltIn__FilterDatabase_2">#REF!</definedName>
    <definedName name="Excel_BuiltIn__FilterDatabase_3" localSheetId="2">#REF!</definedName>
    <definedName name="Excel_BuiltIn__FilterDatabase_3" localSheetId="4">#REF!</definedName>
    <definedName name="Excel_BuiltIn__FilterDatabase_3" localSheetId="7">#REF!</definedName>
    <definedName name="Excel_BuiltIn__FilterDatabase_3">#REF!</definedName>
    <definedName name="EXCHAMANO3" localSheetId="2">#REF!</definedName>
    <definedName name="EXCHAMANO3" localSheetId="4">#REF!</definedName>
    <definedName name="EXCHAMANO3" localSheetId="7">#REF!</definedName>
    <definedName name="EXCHAMANO3">#REF!</definedName>
    <definedName name="EXCRBLAMANO3" localSheetId="2">#REF!</definedName>
    <definedName name="EXCRBLAMANO3" localSheetId="4">#REF!</definedName>
    <definedName name="EXCRBLAMANO3" localSheetId="7">#REF!</definedName>
    <definedName name="EXCRBLAMANO3">#REF!</definedName>
    <definedName name="EXCRBLAMANO5" localSheetId="2">#REF!</definedName>
    <definedName name="EXCRBLAMANO5" localSheetId="4">#REF!</definedName>
    <definedName name="EXCRBLAMANO5" localSheetId="7">#REF!</definedName>
    <definedName name="EXCRBLAMANO5">#REF!</definedName>
    <definedName name="EXCRBLAMANO7" localSheetId="2">#REF!</definedName>
    <definedName name="EXCRBLAMANO7" localSheetId="4">#REF!</definedName>
    <definedName name="EXCRBLAMANO7" localSheetId="7">#REF!</definedName>
    <definedName name="EXCRBLAMANO7">#REF!</definedName>
    <definedName name="EXCRCOM3">[35]M.O.!$C$528</definedName>
    <definedName name="EXCRCOM5" localSheetId="2">#REF!</definedName>
    <definedName name="EXCRCOM5" localSheetId="3">#REF!</definedName>
    <definedName name="EXCRCOM5" localSheetId="4">#REF!</definedName>
    <definedName name="EXCRCOM5" localSheetId="5">#REF!</definedName>
    <definedName name="EXCRCOM5" localSheetId="6">#REF!</definedName>
    <definedName name="EXCRCOM5" localSheetId="7">#REF!</definedName>
    <definedName name="EXCRCOM5" localSheetId="0">#REF!</definedName>
    <definedName name="EXCRCOM5">#REF!</definedName>
    <definedName name="EXCRCOM7" localSheetId="2">#REF!</definedName>
    <definedName name="EXCRCOM7" localSheetId="4">#REF!</definedName>
    <definedName name="EXCRCOM7" localSheetId="7">#REF!</definedName>
    <definedName name="EXCRCOM7">#REF!</definedName>
    <definedName name="EXCRDURMANO3" localSheetId="2">#REF!</definedName>
    <definedName name="EXCRDURMANO3" localSheetId="4">#REF!</definedName>
    <definedName name="EXCRDURMANO3" localSheetId="7">#REF!</definedName>
    <definedName name="EXCRDURMANO3">#REF!</definedName>
    <definedName name="EXCRDURMANO5" localSheetId="2">#REF!</definedName>
    <definedName name="EXCRDURMANO5" localSheetId="4">#REF!</definedName>
    <definedName name="EXCRDURMANO5" localSheetId="7">#REF!</definedName>
    <definedName name="EXCRDURMANO5">#REF!</definedName>
    <definedName name="EXCRDURMANO7" localSheetId="2">#REF!</definedName>
    <definedName name="EXCRDURMANO7" localSheetId="4">#REF!</definedName>
    <definedName name="EXCRDURMANO7" localSheetId="7">#REF!</definedName>
    <definedName name="EXCRDURMANO7">#REF!</definedName>
    <definedName name="EXCROCA" localSheetId="2">'[25]M. O. exc.'!#REF!</definedName>
    <definedName name="EXCROCA" localSheetId="4">'[25]M. O. exc.'!#REF!</definedName>
    <definedName name="EXCROCA" localSheetId="7">'[25]M. O. exc.'!#REF!</definedName>
    <definedName name="EXCROCA">'[25]M. O. exc.'!#REF!</definedName>
    <definedName name="EXCROCK" localSheetId="2">'[25]M. O. exc.'!#REF!</definedName>
    <definedName name="EXCROCK" localSheetId="4">'[25]M. O. exc.'!#REF!</definedName>
    <definedName name="EXCROCK" localSheetId="7">'[25]M. O. exc.'!#REF!</definedName>
    <definedName name="EXCROCK">'[25]M. O. exc.'!#REF!</definedName>
    <definedName name="EXCRTOSCAMANO3" localSheetId="2">#REF!</definedName>
    <definedName name="EXCRTOSCAMANO3" localSheetId="3">#REF!</definedName>
    <definedName name="EXCRTOSCAMANO3" localSheetId="4">#REF!</definedName>
    <definedName name="EXCRTOSCAMANO3" localSheetId="5">#REF!</definedName>
    <definedName name="EXCRTOSCAMANO3" localSheetId="6">#REF!</definedName>
    <definedName name="EXCRTOSCAMANO3" localSheetId="7">#REF!</definedName>
    <definedName name="EXCRTOSCAMANO3" localSheetId="0">#REF!</definedName>
    <definedName name="EXCRTOSCAMANO3">#REF!</definedName>
    <definedName name="EXCRTOSCAMANO5" localSheetId="2">#REF!</definedName>
    <definedName name="EXCRTOSCAMANO5" localSheetId="4">#REF!</definedName>
    <definedName name="EXCRTOSCAMANO5" localSheetId="7">#REF!</definedName>
    <definedName name="EXCRTOSCAMANO5">#REF!</definedName>
    <definedName name="EXCRTOSCAMANO7" localSheetId="2">#REF!</definedName>
    <definedName name="EXCRTOSCAMANO7" localSheetId="4">#REF!</definedName>
    <definedName name="EXCRTOSCAMANO7" localSheetId="7">#REF!</definedName>
    <definedName name="EXCRTOSCAMANO7">#REF!</definedName>
    <definedName name="EXCTIERRAMANO3" localSheetId="2">#REF!</definedName>
    <definedName name="EXCTIERRAMANO3" localSheetId="4">#REF!</definedName>
    <definedName name="EXCTIERRAMANO3" localSheetId="7">#REF!</definedName>
    <definedName name="EXCTIERRAMANO3">#REF!</definedName>
    <definedName name="EXCTIERRAMANO5">[35]M.O.!$C$538</definedName>
    <definedName name="EXCTIERRAMANO7" localSheetId="2">#REF!</definedName>
    <definedName name="EXCTIERRAMANO7" localSheetId="3">#REF!</definedName>
    <definedName name="EXCTIERRAMANO7" localSheetId="4">#REF!</definedName>
    <definedName name="EXCTIERRAMANO7" localSheetId="5">#REF!</definedName>
    <definedName name="EXCTIERRAMANO7" localSheetId="6">#REF!</definedName>
    <definedName name="EXCTIERRAMANO7" localSheetId="7">#REF!</definedName>
    <definedName name="EXCTIERRAMANO7" localSheetId="0">#REF!</definedName>
    <definedName name="EXCTIERRAMANO7">#REF!</definedName>
    <definedName name="exczapatacolum" localSheetId="2">#REF!</definedName>
    <definedName name="exczapatacolum" localSheetId="4">#REF!</definedName>
    <definedName name="exczapatacolum" localSheetId="7">#REF!</definedName>
    <definedName name="exczapatacolum">#REF!</definedName>
    <definedName name="exczapatamuros" localSheetId="2">#REF!</definedName>
    <definedName name="exczapatamuros" localSheetId="4">#REF!</definedName>
    <definedName name="exczapatamuros" localSheetId="7">#REF!</definedName>
    <definedName name="exczapatamuros">#REF!</definedName>
    <definedName name="exesi">#REF!</definedName>
    <definedName name="exesii">#REF!</definedName>
    <definedName name="exesiii">#REF!</definedName>
    <definedName name="exesiiii">#REF!</definedName>
    <definedName name="expansiones.3.8">[101]Insumos!$L$35</definedName>
    <definedName name="exroca" localSheetId="2">#REF!</definedName>
    <definedName name="exroca" localSheetId="3">#REF!</definedName>
    <definedName name="exroca" localSheetId="4">#REF!</definedName>
    <definedName name="exroca" localSheetId="5">#REF!</definedName>
    <definedName name="exroca" localSheetId="6">#REF!</definedName>
    <definedName name="exroca" localSheetId="7">#REF!</definedName>
    <definedName name="exroca" localSheetId="0">#REF!</definedName>
    <definedName name="exroca">#REF!</definedName>
    <definedName name="Exteriores">[62]Resumen!$F$32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>#REF!</definedName>
    <definedName name="Extractores.de.Aire" localSheetId="2">#REF!</definedName>
    <definedName name="Extractores.de.Aire" localSheetId="4">#REF!</definedName>
    <definedName name="Extractores.de.Aire" localSheetId="7">#REF!</definedName>
    <definedName name="Extractores.de.Aire">#REF!</definedName>
    <definedName name="FAB_10">'[45]A-civil'!$A$1156:$G$1156</definedName>
    <definedName name="FAB_35">'[45]A-civil'!$A$1177:$G$1177</definedName>
    <definedName name="Fabricacion.Horm.Ind." localSheetId="2">#REF!</definedName>
    <definedName name="Fabricacion.Horm.Ind." localSheetId="3">#REF!</definedName>
    <definedName name="Fabricacion.Horm.Ind." localSheetId="4">#REF!</definedName>
    <definedName name="Fabricacion.Horm.Ind." localSheetId="5">#REF!</definedName>
    <definedName name="Fabricacion.Horm.Ind." localSheetId="6">#REF!</definedName>
    <definedName name="Fabricacion.Horm.Ind." localSheetId="7">#REF!</definedName>
    <definedName name="Fabricacion.Horm.Ind." localSheetId="0">#REF!</definedName>
    <definedName name="Fabricacion.Horm.Ind.">#REF!</definedName>
    <definedName name="fac.esp.gra" localSheetId="2">#REF!</definedName>
    <definedName name="fac.esp.gra" localSheetId="4">#REF!</definedName>
    <definedName name="fac.esp.gra" localSheetId="7">#REF!</definedName>
    <definedName name="fac.esp.gra">#REF!</definedName>
    <definedName name="fachada.madera" localSheetId="2">#REF!</definedName>
    <definedName name="fachada.madera" localSheetId="4">#REF!</definedName>
    <definedName name="fachada.madera" localSheetId="7">#REF!</definedName>
    <definedName name="fachada.madera">#REF!</definedName>
    <definedName name="FACT" localSheetId="2">#REF!</definedName>
    <definedName name="FACT" localSheetId="4">#REF!</definedName>
    <definedName name="FACT" localSheetId="7">#REF!</definedName>
    <definedName name="FACT">#REF!</definedName>
    <definedName name="factacero" localSheetId="2">'[114]Incremento Precios'!#REF!</definedName>
    <definedName name="factacero" localSheetId="4">'[114]Incremento Precios'!#REF!</definedName>
    <definedName name="factacero" localSheetId="7">'[114]Incremento Precios'!#REF!</definedName>
    <definedName name="factacero">'[114]Incremento Precios'!#REF!</definedName>
    <definedName name="factgov" localSheetId="2">#REF!</definedName>
    <definedName name="factgov" localSheetId="3">#REF!</definedName>
    <definedName name="factgov" localSheetId="4">#REF!</definedName>
    <definedName name="factgov" localSheetId="5">#REF!</definedName>
    <definedName name="factgov" localSheetId="6">#REF!</definedName>
    <definedName name="factgov" localSheetId="7">#REF!</definedName>
    <definedName name="factgov">#REF!</definedName>
    <definedName name="factor" localSheetId="2">#REF!</definedName>
    <definedName name="factor" localSheetId="4">#REF!</definedName>
    <definedName name="factor" localSheetId="7">#REF!</definedName>
    <definedName name="factor">#REF!</definedName>
    <definedName name="fae" localSheetId="2">'[114]PARTIDAS NUEVAS'!#REF!</definedName>
    <definedName name="fae" localSheetId="4">'[114]PARTIDAS NUEVAS'!#REF!</definedName>
    <definedName name="fae" localSheetId="7">'[114]PARTIDAS NUEVAS'!#REF!</definedName>
    <definedName name="fae">'[114]PARTIDAS NUEVAS'!#REF!</definedName>
    <definedName name="faire" localSheetId="2">#REF!</definedName>
    <definedName name="faire" localSheetId="3">#REF!</definedName>
    <definedName name="faire" localSheetId="4">#REF!</definedName>
    <definedName name="faire" localSheetId="5">#REF!</definedName>
    <definedName name="faire" localSheetId="6">#REF!</definedName>
    <definedName name="faire" localSheetId="7">#REF!</definedName>
    <definedName name="faire">#REF!</definedName>
    <definedName name="FALLEBA10" localSheetId="2">#REF!</definedName>
    <definedName name="FALLEBA10" localSheetId="4">#REF!</definedName>
    <definedName name="FALLEBA10" localSheetId="7">#REF!</definedName>
    <definedName name="FALLEBA10">#REF!</definedName>
    <definedName name="FALLEBA6" localSheetId="2">#REF!</definedName>
    <definedName name="FALLEBA6" localSheetId="4">#REF!</definedName>
    <definedName name="FALLEBA6" localSheetId="7">#REF!</definedName>
    <definedName name="FALLEBA6">#REF!</definedName>
    <definedName name="fcs" localSheetId="2">#REF!</definedName>
    <definedName name="fcs" localSheetId="4">#REF!</definedName>
    <definedName name="fcs" localSheetId="7">#REF!</definedName>
    <definedName name="fcs">#REF!</definedName>
    <definedName name="fdcementogris">'[96]Analisis Unit. '!$F$34</definedName>
    <definedName name="fdollar" localSheetId="2">#REF!</definedName>
    <definedName name="fdollar" localSheetId="4">#REF!</definedName>
    <definedName name="fdollar" localSheetId="7">#REF!</definedName>
    <definedName name="fdollar">#REF!</definedName>
    <definedName name="FE">'[115]med.mov.de tierras2'!$D$12</definedName>
    <definedName name="fe." localSheetId="2">#REF!</definedName>
    <definedName name="fe." localSheetId="3">#REF!</definedName>
    <definedName name="fe." localSheetId="4">#REF!</definedName>
    <definedName name="fe." localSheetId="5">#REF!</definedName>
    <definedName name="fe." localSheetId="6">#REF!</definedName>
    <definedName name="fe." localSheetId="7">#REF!</definedName>
    <definedName name="fe." localSheetId="0">#REF!</definedName>
    <definedName name="fe.">#REF!</definedName>
    <definedName name="FEa">'[116]V.Tierras A'!$D$16</definedName>
    <definedName name="fecha" localSheetId="7">[117]Análisis!$D$431</definedName>
    <definedName name="fecha">[118]Análisis!$D$431</definedName>
    <definedName name="FECHACREACION" localSheetId="2">#REF!</definedName>
    <definedName name="FECHACREACION" localSheetId="3">#REF!</definedName>
    <definedName name="FECHACREACION" localSheetId="4">#REF!</definedName>
    <definedName name="FECHACREACION" localSheetId="5">#REF!</definedName>
    <definedName name="FECHACREACION" localSheetId="6">#REF!</definedName>
    <definedName name="FECHACREACION" localSheetId="7">#REF!</definedName>
    <definedName name="FECHACREACION">#REF!</definedName>
    <definedName name="FechaHoy">[119]Configuración!$L$26</definedName>
    <definedName name="FELEC" localSheetId="2">#REF!</definedName>
    <definedName name="FELEC" localSheetId="3">#REF!</definedName>
    <definedName name="FELEC" localSheetId="4">#REF!</definedName>
    <definedName name="FELEC" localSheetId="5">#REF!</definedName>
    <definedName name="FELEC" localSheetId="6">#REF!</definedName>
    <definedName name="FELEC" localSheetId="7">#REF!</definedName>
    <definedName name="FELEC">#REF!</definedName>
    <definedName name="felect" localSheetId="2">#REF!</definedName>
    <definedName name="felect" localSheetId="4">#REF!</definedName>
    <definedName name="felect" localSheetId="7">#REF!</definedName>
    <definedName name="felect">#REF!</definedName>
    <definedName name="fequipo" localSheetId="2">#REF!</definedName>
    <definedName name="fequipo" localSheetId="4">#REF!</definedName>
    <definedName name="fequipo" localSheetId="7">#REF!</definedName>
    <definedName name="fequipo">#REF!</definedName>
    <definedName name="FER_353" localSheetId="2">#REF!</definedName>
    <definedName name="FER_353" localSheetId="4">#REF!</definedName>
    <definedName name="FER_353" localSheetId="7">#REF!</definedName>
    <definedName name="FER_353">#REF!</definedName>
    <definedName name="FER_354" localSheetId="2">#REF!</definedName>
    <definedName name="FER_354" localSheetId="4">#REF!</definedName>
    <definedName name="FER_354" localSheetId="7">#REF!</definedName>
    <definedName name="FER_354">#REF!</definedName>
    <definedName name="FER_355">'[45]A-civil'!$A$1423:$G$1423</definedName>
    <definedName name="FERMIN" localSheetId="2">#REF!</definedName>
    <definedName name="FERMIN" localSheetId="3">#REF!</definedName>
    <definedName name="FERMIN" localSheetId="4">#REF!</definedName>
    <definedName name="FERMIN" localSheetId="5">#REF!</definedName>
    <definedName name="FERMIN" localSheetId="6">#REF!</definedName>
    <definedName name="FERMIN" localSheetId="7">#REF!</definedName>
    <definedName name="FERMIN" localSheetId="0">#REF!</definedName>
    <definedName name="FERMIN">#REF!</definedName>
    <definedName name="ff">[108]M.O.!$C$570</definedName>
    <definedName name="fgvrfgfgfg" localSheetId="2">#REF!</definedName>
    <definedName name="fgvrfgfgfg" localSheetId="3">#REF!</definedName>
    <definedName name="fgvrfgfgfg" localSheetId="4">#REF!</definedName>
    <definedName name="fgvrfgfgfg" localSheetId="5">#REF!</definedName>
    <definedName name="fgvrfgfgfg" localSheetId="6">#REF!</definedName>
    <definedName name="fgvrfgfgfg" localSheetId="7">#REF!</definedName>
    <definedName name="fgvrfgfgfg" localSheetId="0">#REF!</definedName>
    <definedName name="fgvrfgfgfg">#REF!</definedName>
    <definedName name="FI" localSheetId="2">#REF!</definedName>
    <definedName name="FI" localSheetId="4">#REF!</definedName>
    <definedName name="FI" localSheetId="7">#REF!</definedName>
    <definedName name="FI">#REF!</definedName>
    <definedName name="FIBVID" localSheetId="2">#REF!</definedName>
    <definedName name="FIBVID" localSheetId="4">#REF!</definedName>
    <definedName name="FIBVID" localSheetId="5">#REF!</definedName>
    <definedName name="FIBVID" localSheetId="6">#REF!</definedName>
    <definedName name="FIBVID" localSheetId="7">#REF!</definedName>
    <definedName name="FIBVID">#REF!</definedName>
    <definedName name="FIN" localSheetId="2">#REF!</definedName>
    <definedName name="FIN" localSheetId="4">#REF!</definedName>
    <definedName name="FIN" localSheetId="7">#REF!</definedName>
    <definedName name="FIN">#REF!</definedName>
    <definedName name="fino">[62]Insumos!$E$108</definedName>
    <definedName name="Fino.Inclinado" localSheetId="2">#REF!</definedName>
    <definedName name="Fino.Inclinado" localSheetId="3">#REF!</definedName>
    <definedName name="Fino.Inclinado" localSheetId="4">#REF!</definedName>
    <definedName name="Fino.Inclinado" localSheetId="5">#REF!</definedName>
    <definedName name="Fino.Inclinado" localSheetId="6">#REF!</definedName>
    <definedName name="Fino.Inclinado" localSheetId="7">#REF!</definedName>
    <definedName name="Fino.Inclinado">#REF!</definedName>
    <definedName name="Fino.Normal" localSheetId="2">#REF!</definedName>
    <definedName name="Fino.Normal" localSheetId="4">#REF!</definedName>
    <definedName name="Fino.Normal" localSheetId="7">#REF!</definedName>
    <definedName name="Fino.Normal">#REF!</definedName>
    <definedName name="Fino.Techo.bermuda">[62]Análisis!$D$1202</definedName>
    <definedName name="fino.tipo.bermuda" localSheetId="2">#REF!</definedName>
    <definedName name="fino.tipo.bermuda" localSheetId="3">#REF!</definedName>
    <definedName name="fino.tipo.bermuda" localSheetId="4">#REF!</definedName>
    <definedName name="fino.tipo.bermuda" localSheetId="5">#REF!</definedName>
    <definedName name="fino.tipo.bermuda" localSheetId="6">#REF!</definedName>
    <definedName name="fino.tipo.bermuda" localSheetId="7">#REF!</definedName>
    <definedName name="fino.tipo.bermuda">#REF!</definedName>
    <definedName name="FINO_PLATEA">[81]Analisis!$F$615</definedName>
    <definedName name="fino1" localSheetId="2">#REF!</definedName>
    <definedName name="fino1" localSheetId="3">#REF!</definedName>
    <definedName name="fino1" localSheetId="4">#REF!</definedName>
    <definedName name="fino1" localSheetId="5">#REF!</definedName>
    <definedName name="fino1" localSheetId="6">#REF!</definedName>
    <definedName name="fino1" localSheetId="7">#REF!</definedName>
    <definedName name="fino1" localSheetId="0">#REF!</definedName>
    <definedName name="fino1">#REF!</definedName>
    <definedName name="FINOINC">'[64]anal term'!$F$1794</definedName>
    <definedName name="FINOPLANO">[44]Analisis!$F$1571</definedName>
    <definedName name="FINOTECHOBER" localSheetId="2">#REF!</definedName>
    <definedName name="FINOTECHOBER" localSheetId="3">#REF!</definedName>
    <definedName name="FINOTECHOBER" localSheetId="4">#REF!</definedName>
    <definedName name="FINOTECHOBER" localSheetId="5">#REF!</definedName>
    <definedName name="FINOTECHOBER" localSheetId="6">#REF!</definedName>
    <definedName name="FINOTECHOBER" localSheetId="7">#REF!</definedName>
    <definedName name="FINOTECHOBER" localSheetId="0">#REF!</definedName>
    <definedName name="FINOTECHOBER">#REF!</definedName>
    <definedName name="FINOTECHOINCL" localSheetId="2">#REF!</definedName>
    <definedName name="FINOTECHOINCL" localSheetId="3">#REF!</definedName>
    <definedName name="FINOTECHOINCL" localSheetId="4">#REF!</definedName>
    <definedName name="FINOTECHOINCL" localSheetId="5">#REF!</definedName>
    <definedName name="FINOTECHOINCL" localSheetId="6">#REF!</definedName>
    <definedName name="FINOTECHOINCL" localSheetId="7">#REF!</definedName>
    <definedName name="FINOTECHOINCL" localSheetId="0">#REF!</definedName>
    <definedName name="FINOTECHOINCL">#REF!</definedName>
    <definedName name="FINOTECHOPLA" localSheetId="2">#REF!</definedName>
    <definedName name="FINOTECHOPLA" localSheetId="3">#REF!</definedName>
    <definedName name="FINOTECHOPLA" localSheetId="4">#REF!</definedName>
    <definedName name="FINOTECHOPLA" localSheetId="5">#REF!</definedName>
    <definedName name="FINOTECHOPLA" localSheetId="6">#REF!</definedName>
    <definedName name="FINOTECHOPLA" localSheetId="7">#REF!</definedName>
    <definedName name="FINOTECHOPLA" localSheetId="0">#REF!</definedName>
    <definedName name="FINOTECHOPLA">#REF!</definedName>
    <definedName name="FLUXOMETROINODORO" localSheetId="2">#REF!</definedName>
    <definedName name="FLUXOMETROINODORO" localSheetId="4">#REF!</definedName>
    <definedName name="FLUXOMETROINODORO" localSheetId="7">#REF!</definedName>
    <definedName name="FLUXOMETROINODORO">#REF!</definedName>
    <definedName name="FLUXOMETROORINAL" localSheetId="2">#REF!</definedName>
    <definedName name="FLUXOMETROORINAL" localSheetId="4">#REF!</definedName>
    <definedName name="FLUXOMETROORINAL" localSheetId="7">#REF!</definedName>
    <definedName name="FLUXOMETROORINAL">#REF!</definedName>
    <definedName name="fmo" localSheetId="2">#REF!</definedName>
    <definedName name="fmo" localSheetId="4">#REF!</definedName>
    <definedName name="fmo" localSheetId="7">#REF!</definedName>
    <definedName name="fmo">#REF!</definedName>
    <definedName name="fmos" localSheetId="2">#REF!</definedName>
    <definedName name="fmos" localSheetId="4">#REF!</definedName>
    <definedName name="fmos" localSheetId="7">#REF!</definedName>
    <definedName name="fmos">#REF!</definedName>
    <definedName name="FOB" localSheetId="2">#REF!</definedName>
    <definedName name="FOB" localSheetId="4">#REF!</definedName>
    <definedName name="FOB" localSheetId="7">#REF!</definedName>
    <definedName name="FOB">#REF!</definedName>
    <definedName name="FORMALETA" localSheetId="2">#REF!</definedName>
    <definedName name="FORMALETA" localSheetId="4">#REF!</definedName>
    <definedName name="FORMALETA" localSheetId="7">#REF!</definedName>
    <definedName name="FORMALETA">#REF!</definedName>
    <definedName name="FR" localSheetId="2">[3]A!#REF!</definedName>
    <definedName name="FR" localSheetId="3">[3]A!#REF!</definedName>
    <definedName name="FR" localSheetId="4">[3]A!#REF!</definedName>
    <definedName name="FR" localSheetId="5">[3]A!#REF!</definedName>
    <definedName name="FR" localSheetId="6">[3]A!#REF!</definedName>
    <definedName name="FR" localSheetId="7">[3]A!#REF!</definedName>
    <definedName name="FR" localSheetId="0">[3]A!#REF!</definedName>
    <definedName name="FR">[3]A!#REF!</definedName>
    <definedName name="frablo2" localSheetId="2">[25]Volumenes!#REF!</definedName>
    <definedName name="frablo2" localSheetId="4">[25]Volumenes!#REF!</definedName>
    <definedName name="frablo2" localSheetId="7">[25]Volumenes!#REF!</definedName>
    <definedName name="frablo2">[25]Volumenes!#REF!</definedName>
    <definedName name="frablo3" localSheetId="2">[25]Volumenes!#REF!</definedName>
    <definedName name="frablo3" localSheetId="4">[25]Volumenes!#REF!</definedName>
    <definedName name="frablo3" localSheetId="7">[25]Volumenes!#REF!</definedName>
    <definedName name="frablo3">[25]Volumenes!#REF!</definedName>
    <definedName name="Frag" localSheetId="2">#REF!</definedName>
    <definedName name="Frag" localSheetId="3">#REF!</definedName>
    <definedName name="Frag" localSheetId="4">#REF!</definedName>
    <definedName name="Frag" localSheetId="5">#REF!</definedName>
    <definedName name="Frag" localSheetId="6">#REF!</definedName>
    <definedName name="Frag" localSheetId="7">#REF!</definedName>
    <definedName name="Frag">#REF!</definedName>
    <definedName name="FRAGU1" localSheetId="2">[25]Volumenes!#REF!</definedName>
    <definedName name="FRAGU1" localSheetId="3">[25]Volumenes!#REF!</definedName>
    <definedName name="FRAGU1" localSheetId="4">[25]Volumenes!#REF!</definedName>
    <definedName name="FRAGU1" localSheetId="5">[25]Volumenes!#REF!</definedName>
    <definedName name="FRAGU1" localSheetId="6">[25]Volumenes!#REF!</definedName>
    <definedName name="FRAGU1" localSheetId="7">[25]Volumenes!#REF!</definedName>
    <definedName name="FRAGU1">[25]Volumenes!#REF!</definedName>
    <definedName name="FRAGUA" localSheetId="2">#REF!</definedName>
    <definedName name="FRAGUA" localSheetId="3">#REF!</definedName>
    <definedName name="FRAGUA" localSheetId="4">#REF!</definedName>
    <definedName name="FRAGUA" localSheetId="5">#REF!</definedName>
    <definedName name="FRAGUA" localSheetId="6">#REF!</definedName>
    <definedName name="FRAGUA" localSheetId="7">#REF!</definedName>
    <definedName name="FRAGUA" localSheetId="0">#REF!</definedName>
    <definedName name="FRAGUA">#REF!</definedName>
    <definedName name="fraguach" localSheetId="2">#REF!</definedName>
    <definedName name="fraguach" localSheetId="4">#REF!</definedName>
    <definedName name="fraguach" localSheetId="7">#REF!</definedName>
    <definedName name="fraguach">#REF!</definedName>
    <definedName name="fraguache">[104]Análisis!$D$1042</definedName>
    <definedName name="fred" localSheetId="2">#REF!</definedName>
    <definedName name="fred" localSheetId="3">#REF!</definedName>
    <definedName name="fred" localSheetId="4">#REF!</definedName>
    <definedName name="fred" localSheetId="5">#REF!</definedName>
    <definedName name="fred" localSheetId="6">#REF!</definedName>
    <definedName name="fred" localSheetId="7">#REF!</definedName>
    <definedName name="fred">#REF!</definedName>
    <definedName name="frefg" localSheetId="2">[90]GONZALO!#REF!</definedName>
    <definedName name="frefg" localSheetId="3">[90]GONZALO!#REF!</definedName>
    <definedName name="frefg" localSheetId="4">[90]GONZALO!#REF!</definedName>
    <definedName name="frefg" localSheetId="5">[90]GONZALO!#REF!</definedName>
    <definedName name="frefg" localSheetId="6">[90]GONZALO!#REF!</definedName>
    <definedName name="frefg" localSheetId="7">[90]GONZALO!#REF!</definedName>
    <definedName name="frefg">[90]GONZALO!#REF!</definedName>
    <definedName name="FREG1HG" localSheetId="2">#REF!</definedName>
    <definedName name="FREG1HG" localSheetId="3">#REF!</definedName>
    <definedName name="FREG1HG" localSheetId="4">#REF!</definedName>
    <definedName name="FREG1HG" localSheetId="5">#REF!</definedName>
    <definedName name="FREG1HG" localSheetId="6">#REF!</definedName>
    <definedName name="FREG1HG" localSheetId="7">#REF!</definedName>
    <definedName name="FREG1HG" localSheetId="0">#REF!</definedName>
    <definedName name="FREG1HG">#REF!</definedName>
    <definedName name="FREG1PVCCPVC" localSheetId="2">#REF!</definedName>
    <definedName name="FREG1PVCCPVC" localSheetId="4">#REF!</definedName>
    <definedName name="FREG1PVCCPVC" localSheetId="7">#REF!</definedName>
    <definedName name="FREG1PVCCPVC">#REF!</definedName>
    <definedName name="freg2">[74]Analisis!$E$900</definedName>
    <definedName name="FREG2HG" localSheetId="2">#REF!</definedName>
    <definedName name="FREG2HG" localSheetId="3">#REF!</definedName>
    <definedName name="FREG2HG" localSheetId="4">#REF!</definedName>
    <definedName name="FREG2HG" localSheetId="5">#REF!</definedName>
    <definedName name="FREG2HG" localSheetId="6">#REF!</definedName>
    <definedName name="FREG2HG" localSheetId="7">#REF!</definedName>
    <definedName name="FREG2HG" localSheetId="0">#REF!</definedName>
    <definedName name="FREG2HG">#REF!</definedName>
    <definedName name="FREG2PVCCPVC" localSheetId="2">#REF!</definedName>
    <definedName name="FREG2PVCCPVC" localSheetId="4">#REF!</definedName>
    <definedName name="FREG2PVCCPVC" localSheetId="7">#REF!</definedName>
    <definedName name="FREG2PVCCPVC">#REF!</definedName>
    <definedName name="Fregadero" localSheetId="2">#REF!</definedName>
    <definedName name="Fregadero" localSheetId="4">#REF!</definedName>
    <definedName name="Fregadero" localSheetId="7">#REF!</definedName>
    <definedName name="Fregadero">#REF!</definedName>
    <definedName name="FREGADEROSENCILLOC">[100]Analisis!$F$636</definedName>
    <definedName name="FREGADEROSENCILLOCAMBIO">[44]Analisis!$F$648</definedName>
    <definedName name="FREGDOBLE" localSheetId="2">#REF!</definedName>
    <definedName name="FREGDOBLE" localSheetId="3">#REF!</definedName>
    <definedName name="FREGDOBLE" localSheetId="4">#REF!</definedName>
    <definedName name="FREGDOBLE" localSheetId="5">#REF!</definedName>
    <definedName name="FREGDOBLE" localSheetId="6">#REF!</definedName>
    <definedName name="FREGDOBLE" localSheetId="7">#REF!</definedName>
    <definedName name="FREGDOBLE" localSheetId="0">#REF!</definedName>
    <definedName name="FREGDOBLE">#REF!</definedName>
    <definedName name="FREGRADERODOBLE" localSheetId="2">#REF!</definedName>
    <definedName name="FREGRADERODOBLE" localSheetId="3">#REF!</definedName>
    <definedName name="FREGRADERODOBLE" localSheetId="4">#REF!</definedName>
    <definedName name="FREGRADERODOBLE" localSheetId="5">#REF!</definedName>
    <definedName name="FREGRADERODOBLE" localSheetId="6">#REF!</definedName>
    <definedName name="FREGRADERODOBLE" localSheetId="7">#REF!</definedName>
    <definedName name="FREGRADERODOBLE" localSheetId="0">#REF!</definedName>
    <definedName name="FREGRADERODOBLE">#REF!</definedName>
    <definedName name="FREGSENCILLO">[35]Materiales!$E$544</definedName>
    <definedName name="Fridel" localSheetId="2">#REF!</definedName>
    <definedName name="Fridel" localSheetId="3">#REF!</definedName>
    <definedName name="Fridel" localSheetId="4">#REF!</definedName>
    <definedName name="Fridel" localSheetId="5">#REF!</definedName>
    <definedName name="Fridel" localSheetId="6">#REF!</definedName>
    <definedName name="Fridel" localSheetId="7">#REF!</definedName>
    <definedName name="Fridel">#REF!</definedName>
    <definedName name="fuente.entrada">[62]Resumen!$D$21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0">#REF!</definedName>
    <definedName name="Full_Print">#REF!</definedName>
    <definedName name="FZ" localSheetId="2">#REF!</definedName>
    <definedName name="FZ" localSheetId="4">#REF!</definedName>
    <definedName name="FZ" localSheetId="7">#REF!</definedName>
    <definedName name="FZ">#REF!</definedName>
    <definedName name="G" localSheetId="2">#REF!</definedName>
    <definedName name="G" localSheetId="4">#REF!</definedName>
    <definedName name="G" localSheetId="7">#REF!</definedName>
    <definedName name="G">#REF!</definedName>
    <definedName name="G1006ceramica" localSheetId="2">#REF!</definedName>
    <definedName name="G1006ceramica" localSheetId="4">#REF!</definedName>
    <definedName name="G1006ceramica" localSheetId="7">#REF!</definedName>
    <definedName name="G1006ceramica">#REF!</definedName>
    <definedName name="gab">'[34]Pres. '!$E$60</definedName>
    <definedName name="gabc" localSheetId="2">#REF!</definedName>
    <definedName name="gabc" localSheetId="3">#REF!</definedName>
    <definedName name="gabc" localSheetId="4">#REF!</definedName>
    <definedName name="gabc" localSheetId="5">#REF!</definedName>
    <definedName name="gabc" localSheetId="6">#REF!</definedName>
    <definedName name="gabc" localSheetId="7">#REF!</definedName>
    <definedName name="gabc">#REF!</definedName>
    <definedName name="GABCONINC01" localSheetId="3">#REF!</definedName>
    <definedName name="GABCONINC01" localSheetId="4">#REF!</definedName>
    <definedName name="GABCONINC01" localSheetId="5">#REF!</definedName>
    <definedName name="GABCONINC01" localSheetId="6">#REF!</definedName>
    <definedName name="GABCONINC01" localSheetId="7">#REF!</definedName>
    <definedName name="GABCONINC01">'[92]LISTA DE MATERIALES'!$C$159</definedName>
    <definedName name="Gabinete.pared.cocina.caoba" localSheetId="2">#REF!</definedName>
    <definedName name="Gabinete.pared.cocina.caoba" localSheetId="4">#REF!</definedName>
    <definedName name="Gabinete.pared.cocina.caoba" localSheetId="7">#REF!</definedName>
    <definedName name="Gabinete.pared.cocina.caoba">#REF!</definedName>
    <definedName name="Gabinete.piso.baño.caoba" localSheetId="2">#REF!</definedName>
    <definedName name="Gabinete.piso.baño.caoba" localSheetId="4">#REF!</definedName>
    <definedName name="Gabinete.piso.baño.caoba" localSheetId="7">#REF!</definedName>
    <definedName name="Gabinete.piso.baño.caoba">#REF!</definedName>
    <definedName name="Gabinete.piso.cocina.caoba" localSheetId="2">#REF!</definedName>
    <definedName name="Gabinete.piso.cocina.caoba" localSheetId="4">#REF!</definedName>
    <definedName name="Gabinete.piso.cocina.caoba" localSheetId="7">#REF!</definedName>
    <definedName name="Gabinete.piso.cocina.caoba">#REF!</definedName>
    <definedName name="GABINETEPARED">[44]Analisis!$E$778</definedName>
    <definedName name="GABINETEPINOPARED">[43]Analisis!$E$961</definedName>
    <definedName name="GABINETEPINOPISO">[43]Analisis!$E$962</definedName>
    <definedName name="GABINETEPISO">[100]Analisis!$E$830</definedName>
    <definedName name="gabinetesandiroba" localSheetId="7">[120]INSUMOS!$F$303</definedName>
    <definedName name="gabinetesandiroba">[121]INSUMOS!$F$303</definedName>
    <definedName name="Gabipared" localSheetId="2">#REF!</definedName>
    <definedName name="Gabipared" localSheetId="3">#REF!</definedName>
    <definedName name="Gabipared" localSheetId="4">#REF!</definedName>
    <definedName name="Gabipared" localSheetId="5">#REF!</definedName>
    <definedName name="Gabipared" localSheetId="6">#REF!</definedName>
    <definedName name="Gabipared" localSheetId="7">#REF!</definedName>
    <definedName name="Gabipared">#REF!</definedName>
    <definedName name="Gabipiso" localSheetId="2">#REF!</definedName>
    <definedName name="Gabipiso" localSheetId="4">#REF!</definedName>
    <definedName name="Gabipiso" localSheetId="7">#REF!</definedName>
    <definedName name="Gabipiso">#REF!</definedName>
    <definedName name="gabp" localSheetId="2">#REF!</definedName>
    <definedName name="gabp" localSheetId="4">#REF!</definedName>
    <definedName name="gabp" localSheetId="7">#REF!</definedName>
    <definedName name="gabp">#REF!</definedName>
    <definedName name="GABPARCA" localSheetId="2">#REF!</definedName>
    <definedName name="GABPARCA" localSheetId="4">#REF!</definedName>
    <definedName name="GABPARCA" localSheetId="7">#REF!</definedName>
    <definedName name="GABPARCA">#REF!</definedName>
    <definedName name="GABPARCAPLY" localSheetId="2">#REF!</definedName>
    <definedName name="GABPARCAPLY" localSheetId="4">#REF!</definedName>
    <definedName name="GABPARCAPLY" localSheetId="7">#REF!</definedName>
    <definedName name="GABPARCAPLY">#REF!</definedName>
    <definedName name="GABPARPI" localSheetId="2">#REF!</definedName>
    <definedName name="GABPARPI" localSheetId="4">#REF!</definedName>
    <definedName name="GABPARPI" localSheetId="7">#REF!</definedName>
    <definedName name="GABPARPI">#REF!</definedName>
    <definedName name="GABPARPIPLY" localSheetId="2">#REF!</definedName>
    <definedName name="GABPARPIPLY" localSheetId="4">#REF!</definedName>
    <definedName name="GABPARPIPLY" localSheetId="7">#REF!</definedName>
    <definedName name="GABPARPIPLY">#REF!</definedName>
    <definedName name="GABPISCA" localSheetId="2">#REF!</definedName>
    <definedName name="GABPISCA" localSheetId="4">#REF!</definedName>
    <definedName name="GABPISCA" localSheetId="7">#REF!</definedName>
    <definedName name="GABPISCA">#REF!</definedName>
    <definedName name="GABPISCAPLY" localSheetId="2">#REF!</definedName>
    <definedName name="GABPISCAPLY" localSheetId="4">#REF!</definedName>
    <definedName name="GABPISCAPLY" localSheetId="7">#REF!</definedName>
    <definedName name="GABPISCAPLY">#REF!</definedName>
    <definedName name="GABPISPI" localSheetId="2">#REF!</definedName>
    <definedName name="GABPISPI" localSheetId="4">#REF!</definedName>
    <definedName name="GABPISPI" localSheetId="7">#REF!</definedName>
    <definedName name="GABPISPI">#REF!</definedName>
    <definedName name="GABPISPIPLY" localSheetId="2">#REF!</definedName>
    <definedName name="GABPISPIPLY" localSheetId="4">#REF!</definedName>
    <definedName name="GABPISPIPLY" localSheetId="7">#REF!</definedName>
    <definedName name="GABPISPIPLY">#REF!</definedName>
    <definedName name="GAPACAPLY">[64]Mat!$D$99</definedName>
    <definedName name="Garita" localSheetId="2">#REF!</definedName>
    <definedName name="Garita" localSheetId="3">#REF!</definedName>
    <definedName name="Garita" localSheetId="4">#REF!</definedName>
    <definedName name="Garita" localSheetId="5">#REF!</definedName>
    <definedName name="Garita" localSheetId="6">#REF!</definedName>
    <definedName name="Garita" localSheetId="7">#REF!</definedName>
    <definedName name="Garita">#REF!</definedName>
    <definedName name="GASOI" localSheetId="2">#REF!</definedName>
    <definedName name="GASOI" localSheetId="3">#REF!</definedName>
    <definedName name="GASOI" localSheetId="4">#REF!</definedName>
    <definedName name="GASOI" localSheetId="5">#REF!</definedName>
    <definedName name="GASOI" localSheetId="6">#REF!</definedName>
    <definedName name="GASOI" localSheetId="7">#REF!</definedName>
    <definedName name="GASOI" localSheetId="0">#REF!</definedName>
    <definedName name="GASOI">#REF!</definedName>
    <definedName name="GASOIL" localSheetId="2">#REF!</definedName>
    <definedName name="GASOIL" localSheetId="4">#REF!</definedName>
    <definedName name="GASOIL" localSheetId="7">#REF!</definedName>
    <definedName name="GASOIL">#REF!</definedName>
    <definedName name="GASOLINA">[122]INS!$D$561</definedName>
    <definedName name="GASTOSGENERALES" localSheetId="2">#REF!</definedName>
    <definedName name="GASTOSGENERALES" localSheetId="3">#REF!</definedName>
    <definedName name="GASTOSGENERALES" localSheetId="4">#REF!</definedName>
    <definedName name="GASTOSGENERALES" localSheetId="5">#REF!</definedName>
    <definedName name="GASTOSGENERALES" localSheetId="6">#REF!</definedName>
    <definedName name="GASTOSGENERALES" localSheetId="7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2">#REF!</definedName>
    <definedName name="GASTOSGENERALESA" localSheetId="3">#REF!</definedName>
    <definedName name="GASTOSGENERALESA" localSheetId="4">#REF!</definedName>
    <definedName name="GASTOSGENERALESA" localSheetId="5">#REF!</definedName>
    <definedName name="GASTOSGENERALESA" localSheetId="6">#REF!</definedName>
    <definedName name="GASTOSGENERALESA" localSheetId="7">#REF!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[53]MATERIALES!$G$32</definedName>
    <definedName name="GENERACION" localSheetId="2">#REF!</definedName>
    <definedName name="GENERACION" localSheetId="3">#REF!</definedName>
    <definedName name="GENERACION" localSheetId="4">#REF!</definedName>
    <definedName name="GENERACION" localSheetId="5">#REF!</definedName>
    <definedName name="GENERACION" localSheetId="6">#REF!</definedName>
    <definedName name="GENERACION" localSheetId="7">#REF!</definedName>
    <definedName name="GENERACION">#REF!</definedName>
    <definedName name="GFGFF" hidden="1">#REF!</definedName>
    <definedName name="GFSG" hidden="1">#REF!</definedName>
    <definedName name="gissel" localSheetId="2">#REF!</definedName>
    <definedName name="gissel" localSheetId="4">#REF!</definedName>
    <definedName name="gissel" localSheetId="7">#REF!</definedName>
    <definedName name="gissel">#REF!</definedName>
    <definedName name="glagua">'[96]Analisis Unit. '!$F$43</definedName>
    <definedName name="glob" localSheetId="2">'[34]Pres. '!#REF!</definedName>
    <definedName name="glob" localSheetId="3">'[34]Pres. '!#REF!</definedName>
    <definedName name="glob" localSheetId="4">'[34]Pres. '!#REF!</definedName>
    <definedName name="glob" localSheetId="5">'[34]Pres. '!#REF!</definedName>
    <definedName name="glob" localSheetId="6">'[34]Pres. '!#REF!</definedName>
    <definedName name="glob" localSheetId="7">'[34]Pres. '!#REF!</definedName>
    <definedName name="glob" localSheetId="0">'[34]Pres. '!#REF!</definedName>
    <definedName name="glob">'[34]Pres. '!#REF!</definedName>
    <definedName name="GLOB6INST">[44]Analisis!$F$436</definedName>
    <definedName name="GLOB8INST">[44]Analisis!$F$441</definedName>
    <definedName name="globo">'[123]Pres. Adic.Y'!$E$43</definedName>
    <definedName name="GLOBO6">[35]Materiales!$E$55</definedName>
    <definedName name="GLOBO8">[35]Materiales!$E$56</definedName>
    <definedName name="glpintura">'[96]Analisis Unit. '!$F$49</definedName>
    <definedName name="got">[74]Analisis!$E$800</definedName>
    <definedName name="Gotero.Colgante" localSheetId="2">#REF!</definedName>
    <definedName name="Gotero.Colgante" localSheetId="3">#REF!</definedName>
    <definedName name="Gotero.Colgante" localSheetId="4">#REF!</definedName>
    <definedName name="Gotero.Colgante" localSheetId="5">#REF!</definedName>
    <definedName name="Gotero.Colgante" localSheetId="6">#REF!</definedName>
    <definedName name="Gotero.Colgante" localSheetId="7">#REF!</definedName>
    <definedName name="Gotero.Colgante">#REF!</definedName>
    <definedName name="GOTEROCOL" localSheetId="2">#REF!</definedName>
    <definedName name="GOTEROCOL" localSheetId="4">#REF!</definedName>
    <definedName name="GOTEROCOL" localSheetId="7">#REF!</definedName>
    <definedName name="GOTEROCOL">#REF!</definedName>
    <definedName name="GOTEROCOLGANTE">[43]Analisis!$F$1064</definedName>
    <definedName name="GOTERORAN" localSheetId="2">#REF!</definedName>
    <definedName name="GOTERORAN" localSheetId="3">#REF!</definedName>
    <definedName name="GOTERORAN" localSheetId="4">#REF!</definedName>
    <definedName name="GOTERORAN" localSheetId="5">#REF!</definedName>
    <definedName name="GOTERORAN" localSheetId="6">#REF!</definedName>
    <definedName name="GOTERORAN" localSheetId="7">#REF!</definedName>
    <definedName name="GOTERORAN" localSheetId="0">#REF!</definedName>
    <definedName name="GOTERORAN">#REF!</definedName>
    <definedName name="GOTERORANURA">[44]Analisis!$F$889</definedName>
    <definedName name="GRAA_LAV_CLASIF">'[63]MATERIALES LISTADO'!$D$10</definedName>
    <definedName name="GRADER12G">[53]EQUIPOS!$I$11</definedName>
    <definedName name="graderm">'[46]Listado Equipos a utilizar'!#REF!</definedName>
    <definedName name="GRANITO">[100]Analisis!$E$157</definedName>
    <definedName name="granito.Blaco.piso" localSheetId="2">#REF!</definedName>
    <definedName name="granito.Blaco.piso" localSheetId="3">#REF!</definedName>
    <definedName name="granito.Blaco.piso" localSheetId="4">#REF!</definedName>
    <definedName name="granito.Blaco.piso" localSheetId="5">#REF!</definedName>
    <definedName name="granito.Blaco.piso" localSheetId="6">#REF!</definedName>
    <definedName name="granito.Blaco.piso" localSheetId="7">#REF!</definedName>
    <definedName name="granito.Blaco.piso">#REF!</definedName>
    <definedName name="Granito.Blanco" localSheetId="2">#REF!</definedName>
    <definedName name="Granito.Blanco" localSheetId="4">#REF!</definedName>
    <definedName name="Granito.Blanco" localSheetId="7">#REF!</definedName>
    <definedName name="Granito.Blanco">#REF!</definedName>
    <definedName name="GRANITO30X30">[44]Analisis!$F$1467</definedName>
    <definedName name="granp">'[123]Pres. Adic.Y'!$E$202</definedName>
    <definedName name="Granzote" localSheetId="2">#REF!</definedName>
    <definedName name="Granzote" localSheetId="3">#REF!</definedName>
    <definedName name="Granzote" localSheetId="4">#REF!</definedName>
    <definedName name="Granzote" localSheetId="5">#REF!</definedName>
    <definedName name="Granzote" localSheetId="6">#REF!</definedName>
    <definedName name="Granzote" localSheetId="7">#REF!</definedName>
    <definedName name="Granzote">#REF!</definedName>
    <definedName name="GRANZOTEF" localSheetId="2">#REF!</definedName>
    <definedName name="GRANZOTEF" localSheetId="4">#REF!</definedName>
    <definedName name="GRANZOTEF" localSheetId="5">#REF!</definedName>
    <definedName name="GRANZOTEF" localSheetId="6">#REF!</definedName>
    <definedName name="GRANZOTEF" localSheetId="7">#REF!</definedName>
    <definedName name="GRANZOTEF">#REF!</definedName>
    <definedName name="GRANZOTEG" localSheetId="2">#REF!</definedName>
    <definedName name="GRANZOTEG" localSheetId="4">#REF!</definedName>
    <definedName name="GRANZOTEG" localSheetId="5">#REF!</definedName>
    <definedName name="GRANZOTEG" localSheetId="6">#REF!</definedName>
    <definedName name="GRANZOTEG" localSheetId="7">#REF!</definedName>
    <definedName name="GRANZOTEG">#REF!</definedName>
    <definedName name="GRAVA" localSheetId="2">#REF!</definedName>
    <definedName name="GRAVA" localSheetId="4">#REF!</definedName>
    <definedName name="GRAVA" localSheetId="7">#REF!</definedName>
    <definedName name="GRAVA">#REF!</definedName>
    <definedName name="Grava_de_1_2__3_4__Clasificada" localSheetId="2">[21]Insumos!#REF!</definedName>
    <definedName name="Grava_de_1_2__3_4__Clasificada" localSheetId="4">[21]Insumos!#REF!</definedName>
    <definedName name="Grava_de_1_2__3_4__Clasificada" localSheetId="7">[21]Insumos!#REF!</definedName>
    <definedName name="Grava_de_1_2__3_4__Clasificada">[21]Insumos!#REF!</definedName>
    <definedName name="GRAVA38" localSheetId="2">#REF!</definedName>
    <definedName name="GRAVA38" localSheetId="3">#REF!</definedName>
    <definedName name="GRAVA38" localSheetId="4">#REF!</definedName>
    <definedName name="GRAVA38" localSheetId="5">#REF!</definedName>
    <definedName name="GRAVA38" localSheetId="6">#REF!</definedName>
    <definedName name="GRAVA38" localSheetId="7">#REF!</definedName>
    <definedName name="GRAVA38" localSheetId="0">#REF!</definedName>
    <definedName name="GRAVA38">#REF!</definedName>
    <definedName name="GRAVACOM" localSheetId="3">[5]Mat!$D$30</definedName>
    <definedName name="GRAVACOM" localSheetId="4">[5]Mat!$D$30</definedName>
    <definedName name="GRAVACOM" localSheetId="5">[5]Mat!$D$30</definedName>
    <definedName name="GRAVACOM" localSheetId="6">[5]Mat!$D$30</definedName>
    <definedName name="GRAVACOM" localSheetId="7">[5]Mat!$D$30</definedName>
    <definedName name="GRAVACOM" localSheetId="0">[5]Mat!$D$30</definedName>
    <definedName name="GRAVACOM">[6]Mat!$D$30</definedName>
    <definedName name="GRAVAL" localSheetId="2">#REF!</definedName>
    <definedName name="GRAVAL" localSheetId="3">#REF!</definedName>
    <definedName name="GRAVAL" localSheetId="4">#REF!</definedName>
    <definedName name="GRAVAL" localSheetId="5">#REF!</definedName>
    <definedName name="GRAVAL" localSheetId="6">#REF!</definedName>
    <definedName name="GRAVAL" localSheetId="7">#REF!</definedName>
    <definedName name="GRAVAL" localSheetId="0">#REF!</definedName>
    <definedName name="GRAVAL">#REF!</definedName>
    <definedName name="Gravilla" localSheetId="2">#REF!</definedName>
    <definedName name="Gravilla" localSheetId="4">#REF!</definedName>
    <definedName name="Gravilla" localSheetId="7">#REF!</definedName>
    <definedName name="Gravilla">#REF!</definedName>
    <definedName name="Gravilla_1_2__3_16__Clasificada" localSheetId="2">[21]Insumos!#REF!</definedName>
    <definedName name="Gravilla_1_2__3_16__Clasificada" localSheetId="4">[21]Insumos!#REF!</definedName>
    <definedName name="Gravilla_1_2__3_16__Clasificada" localSheetId="7">[21]Insumos!#REF!</definedName>
    <definedName name="Gravilla_1_2__3_16__Clasificada">[21]Insumos!#REF!</definedName>
    <definedName name="Gravilla_de_3_4__3_8__Clasificada" localSheetId="2">[21]Insumos!#REF!</definedName>
    <definedName name="Gravilla_de_3_4__3_8__Clasificada" localSheetId="4">[21]Insumos!#REF!</definedName>
    <definedName name="Gravilla_de_3_4__3_8__Clasificada" localSheetId="7">[21]Insumos!#REF!</definedName>
    <definedName name="Gravilla_de_3_4__3_8__Clasificada">[21]Insumos!#REF!</definedName>
    <definedName name="Gravilla3.8" localSheetId="2">#REF!</definedName>
    <definedName name="Gravilla3.8" localSheetId="3">#REF!</definedName>
    <definedName name="Gravilla3.8" localSheetId="4">#REF!</definedName>
    <definedName name="Gravilla3.8" localSheetId="5">#REF!</definedName>
    <definedName name="Gravilla3.8" localSheetId="6">#REF!</definedName>
    <definedName name="Gravilla3.8" localSheetId="7">#REF!</definedName>
    <definedName name="Gravilla3.8">#REF!</definedName>
    <definedName name="Grúa_Manitowoc_2900" localSheetId="2">[59]Insumos!#REF!</definedName>
    <definedName name="Grúa_Manitowoc_2900" localSheetId="3">[59]Insumos!#REF!</definedName>
    <definedName name="Grúa_Manitowoc_2900" localSheetId="4">[59]Insumos!#REF!</definedName>
    <definedName name="Grúa_Manitowoc_2900" localSheetId="5">[59]Insumos!#REF!</definedName>
    <definedName name="Grúa_Manitowoc_2900" localSheetId="6">[59]Insumos!#REF!</definedName>
    <definedName name="Grúa_Manitowoc_2900" localSheetId="7">[59]Insumos!#REF!</definedName>
    <definedName name="Grúa_Manitowoc_2900">[59]Insumos!#REF!</definedName>
    <definedName name="Grúa_Manitowoc_2900_2">#N/A</definedName>
    <definedName name="Grúa_Manitowoc_2900_3">#N/A</definedName>
    <definedName name="guarderas" localSheetId="2">#REF!</definedName>
    <definedName name="guarderas" localSheetId="3">#REF!</definedName>
    <definedName name="guarderas" localSheetId="4">#REF!</definedName>
    <definedName name="guarderas" localSheetId="5">#REF!</definedName>
    <definedName name="guarderas" localSheetId="6">#REF!</definedName>
    <definedName name="guarderas" localSheetId="7">#REF!</definedName>
    <definedName name="guarderas">#REF!</definedName>
    <definedName name="H" localSheetId="1">[14]Senalizacion!#REF!</definedName>
    <definedName name="H" localSheetId="2">[14]Senalizacion!#REF!</definedName>
    <definedName name="H" localSheetId="3">[14]Senalizacion!#REF!</definedName>
    <definedName name="H" localSheetId="4">[14]Senalizacion!#REF!</definedName>
    <definedName name="H" localSheetId="5">[14]Senalizacion!#REF!</definedName>
    <definedName name="H" localSheetId="6">[14]Senalizacion!#REF!</definedName>
    <definedName name="H" localSheetId="7">[14]Senalizacion!#REF!</definedName>
    <definedName name="H" localSheetId="0">[14]Senalizacion!#REF!</definedName>
    <definedName name="H">[14]Senalizacion!#REF!</definedName>
    <definedName name="H140KG" localSheetId="2">#REF!</definedName>
    <definedName name="H140KG" localSheetId="4">#REF!</definedName>
    <definedName name="H140KG" localSheetId="7">#REF!</definedName>
    <definedName name="H140KG" localSheetId="0">#REF!</definedName>
    <definedName name="H140KG">#REF!</definedName>
    <definedName name="H240KG" localSheetId="3">'[5]anal term'!$G$1520</definedName>
    <definedName name="H240KG" localSheetId="4">'[5]anal term'!$G$1520</definedName>
    <definedName name="H240KG" localSheetId="5">'[5]anal term'!$G$1520</definedName>
    <definedName name="H240KG" localSheetId="6">'[5]anal term'!$G$1520</definedName>
    <definedName name="H240KG" localSheetId="7">'[5]anal term'!$G$1520</definedName>
    <definedName name="H240KG" localSheetId="0">'[5]anal term'!$G$1520</definedName>
    <definedName name="H240KG">'[6]anal term'!$G$1520</definedName>
    <definedName name="ha">'[124]Anal. horm.'!$F$1058</definedName>
    <definedName name="haa">'[124]Anal. horm.'!$F$1100</definedName>
    <definedName name="HAANT4015124238" localSheetId="2">#REF!</definedName>
    <definedName name="HAANT4015124238" localSheetId="3">#REF!</definedName>
    <definedName name="HAANT4015124238" localSheetId="4">#REF!</definedName>
    <definedName name="HAANT4015124238" localSheetId="5">#REF!</definedName>
    <definedName name="HAANT4015124238" localSheetId="6">#REF!</definedName>
    <definedName name="HAANT4015124238" localSheetId="7">#REF!</definedName>
    <definedName name="HAANT4015124238" localSheetId="0">#REF!</definedName>
    <definedName name="HAANT4015124238">#REF!</definedName>
    <definedName name="HAANT4015180238" localSheetId="2">#REF!</definedName>
    <definedName name="HAANT4015180238" localSheetId="4">#REF!</definedName>
    <definedName name="HAANT4015180238" localSheetId="7">#REF!</definedName>
    <definedName name="HAANT4015180238">#REF!</definedName>
    <definedName name="HAANT4015210238" localSheetId="2">#REF!</definedName>
    <definedName name="HAANT4015210238" localSheetId="4">#REF!</definedName>
    <definedName name="HAANT4015210238" localSheetId="7">#REF!</definedName>
    <definedName name="HAANT4015210238">#REF!</definedName>
    <definedName name="HAANT4015240238" localSheetId="2">#REF!</definedName>
    <definedName name="HAANT4015240238" localSheetId="4">#REF!</definedName>
    <definedName name="HAANT4015240238" localSheetId="7">#REF!</definedName>
    <definedName name="HAANT4015240238">#REF!</definedName>
    <definedName name="HAARLOS" localSheetId="2">'[25]Anal. horm.'!#REF!</definedName>
    <definedName name="HAARLOS" localSheetId="4">'[25]Anal. horm.'!#REF!</definedName>
    <definedName name="HAARLOS" localSheetId="7">'[25]Anal. horm.'!#REF!</definedName>
    <definedName name="HAARLOS">'[25]Anal. horm.'!#REF!</definedName>
    <definedName name="HAASC1" localSheetId="2">[25]Volumenes!#REF!</definedName>
    <definedName name="HAASC1" localSheetId="4">[25]Volumenes!#REF!</definedName>
    <definedName name="HAASC1" localSheetId="7">[25]Volumenes!#REF!</definedName>
    <definedName name="HAASC1">[25]Volumenes!#REF!</definedName>
    <definedName name="HAC40X30" localSheetId="2">'[25]Anal. horm.'!#REF!</definedName>
    <definedName name="HAC40X30" localSheetId="4">'[25]Anal. horm.'!#REF!</definedName>
    <definedName name="HAC40X30" localSheetId="7">'[25]Anal. horm.'!#REF!</definedName>
    <definedName name="HAC40X30">'[25]Anal. horm.'!#REF!</definedName>
    <definedName name="HACO10" localSheetId="2">[25]Volumenes!#REF!</definedName>
    <definedName name="HACO10" localSheetId="4">[25]Volumenes!#REF!</definedName>
    <definedName name="HACO10" localSheetId="7">[25]Volumenes!#REF!</definedName>
    <definedName name="HACO10">[25]Volumenes!#REF!</definedName>
    <definedName name="HACO11" localSheetId="2">[25]Volumenes!#REF!</definedName>
    <definedName name="HACO11" localSheetId="4">[25]Volumenes!#REF!</definedName>
    <definedName name="HACO11" localSheetId="7">[25]Volumenes!#REF!</definedName>
    <definedName name="HACO11">[25]Volumenes!#REF!</definedName>
    <definedName name="HACO12" localSheetId="2">[25]Volumenes!#REF!</definedName>
    <definedName name="HACO12" localSheetId="4">[25]Volumenes!#REF!</definedName>
    <definedName name="HACO12" localSheetId="7">[25]Volumenes!#REF!</definedName>
    <definedName name="HACO12">[25]Volumenes!#REF!</definedName>
    <definedName name="haco2.7" localSheetId="2">'[25]Anal. horm.'!#REF!</definedName>
    <definedName name="haco2.7" localSheetId="4">'[25]Anal. horm.'!#REF!</definedName>
    <definedName name="haco2.7" localSheetId="7">'[25]Anal. horm.'!#REF!</definedName>
    <definedName name="haco2.7">'[25]Anal. horm.'!#REF!</definedName>
    <definedName name="HACO3" localSheetId="2">'[25]Anal. horm.'!#REF!</definedName>
    <definedName name="HACO3" localSheetId="4">'[25]Anal. horm.'!#REF!</definedName>
    <definedName name="HACO3" localSheetId="7">'[25]Anal. horm.'!#REF!</definedName>
    <definedName name="HACO3">'[25]Anal. horm.'!#REF!</definedName>
    <definedName name="haco3.1" localSheetId="2">[25]Volumenes!#REF!</definedName>
    <definedName name="haco3.1" localSheetId="4">[25]Volumenes!#REF!</definedName>
    <definedName name="haco3.1" localSheetId="7">[25]Volumenes!#REF!</definedName>
    <definedName name="haco3.1">[25]Volumenes!#REF!</definedName>
    <definedName name="haco3.10" localSheetId="2">[25]Volumenes!#REF!</definedName>
    <definedName name="haco3.10" localSheetId="4">[25]Volumenes!#REF!</definedName>
    <definedName name="haco3.10" localSheetId="7">[25]Volumenes!#REF!</definedName>
    <definedName name="haco3.10">[25]Volumenes!#REF!</definedName>
    <definedName name="haco3.11" localSheetId="2">[25]Volumenes!#REF!</definedName>
    <definedName name="haco3.11" localSheetId="4">[25]Volumenes!#REF!</definedName>
    <definedName name="haco3.11" localSheetId="7">[25]Volumenes!#REF!</definedName>
    <definedName name="haco3.11">[25]Volumenes!#REF!</definedName>
    <definedName name="haco3.12" localSheetId="2">[25]Volumenes!#REF!</definedName>
    <definedName name="haco3.12" localSheetId="4">[25]Volumenes!#REF!</definedName>
    <definedName name="haco3.12" localSheetId="7">[25]Volumenes!#REF!</definedName>
    <definedName name="haco3.12">[25]Volumenes!#REF!</definedName>
    <definedName name="haco3.2" localSheetId="2">[25]Volumenes!#REF!</definedName>
    <definedName name="haco3.2" localSheetId="4">[25]Volumenes!#REF!</definedName>
    <definedName name="haco3.2" localSheetId="7">[25]Volumenes!#REF!</definedName>
    <definedName name="haco3.2">[25]Volumenes!#REF!</definedName>
    <definedName name="haco3.3" localSheetId="2">[25]Volumenes!#REF!</definedName>
    <definedName name="haco3.3" localSheetId="4">[25]Volumenes!#REF!</definedName>
    <definedName name="haco3.3" localSheetId="7">[25]Volumenes!#REF!</definedName>
    <definedName name="haco3.3">[25]Volumenes!#REF!</definedName>
    <definedName name="haco3.4" localSheetId="2">[25]Volumenes!#REF!</definedName>
    <definedName name="haco3.4" localSheetId="4">[25]Volumenes!#REF!</definedName>
    <definedName name="haco3.4" localSheetId="7">[25]Volumenes!#REF!</definedName>
    <definedName name="haco3.4">[25]Volumenes!#REF!</definedName>
    <definedName name="haco3.5" localSheetId="2">[25]Volumenes!#REF!</definedName>
    <definedName name="haco3.5" localSheetId="4">[25]Volumenes!#REF!</definedName>
    <definedName name="haco3.5" localSheetId="7">[25]Volumenes!#REF!</definedName>
    <definedName name="haco3.5">[25]Volumenes!#REF!</definedName>
    <definedName name="haco3.6" localSheetId="2">[25]Volumenes!#REF!</definedName>
    <definedName name="haco3.6" localSheetId="4">[25]Volumenes!#REF!</definedName>
    <definedName name="haco3.6" localSheetId="7">[25]Volumenes!#REF!</definedName>
    <definedName name="haco3.6">[25]Volumenes!#REF!</definedName>
    <definedName name="haco3.7" localSheetId="2">[25]Volumenes!#REF!</definedName>
    <definedName name="haco3.7" localSheetId="4">[25]Volumenes!#REF!</definedName>
    <definedName name="haco3.7" localSheetId="7">[25]Volumenes!#REF!</definedName>
    <definedName name="haco3.7">[25]Volumenes!#REF!</definedName>
    <definedName name="haco3.8" localSheetId="2">[25]Volumenes!#REF!</definedName>
    <definedName name="haco3.8" localSheetId="4">[25]Volumenes!#REF!</definedName>
    <definedName name="haco3.8" localSheetId="7">[25]Volumenes!#REF!</definedName>
    <definedName name="haco3.8">[25]Volumenes!#REF!</definedName>
    <definedName name="haco3.9" localSheetId="2">[25]Volumenes!#REF!</definedName>
    <definedName name="haco3.9" localSheetId="4">[25]Volumenes!#REF!</definedName>
    <definedName name="haco3.9" localSheetId="7">[25]Volumenes!#REF!</definedName>
    <definedName name="haco3.9">[25]Volumenes!#REF!</definedName>
    <definedName name="HACO30X30" localSheetId="2">'[25]Anal. horm.'!#REF!</definedName>
    <definedName name="HACO30X30" localSheetId="4">'[25]Anal. horm.'!#REF!</definedName>
    <definedName name="HACO30X30" localSheetId="7">'[25]Anal. horm.'!#REF!</definedName>
    <definedName name="HACO30X30">'[25]Anal. horm.'!#REF!</definedName>
    <definedName name="HACO40X30" localSheetId="2">'[25]Anal. horm.'!#REF!</definedName>
    <definedName name="HACO40X30" localSheetId="4">'[25]Anal. horm.'!#REF!</definedName>
    <definedName name="HACO40X30" localSheetId="7">'[25]Anal. horm.'!#REF!</definedName>
    <definedName name="HACO40X30">'[25]Anal. horm.'!#REF!</definedName>
    <definedName name="HACO40X60" localSheetId="2">'[25]Anal. horm.'!#REF!</definedName>
    <definedName name="HACO40X60" localSheetId="4">'[25]Anal. horm.'!#REF!</definedName>
    <definedName name="HACO40X60" localSheetId="7">'[25]Anal. horm.'!#REF!</definedName>
    <definedName name="HACO40X60">'[25]Anal. horm.'!#REF!</definedName>
    <definedName name="HACO5" localSheetId="2">[25]Volumenes!#REF!</definedName>
    <definedName name="HACO5" localSheetId="4">[25]Volumenes!#REF!</definedName>
    <definedName name="HACO5" localSheetId="7">[25]Volumenes!#REF!</definedName>
    <definedName name="HACO5">[25]Volumenes!#REF!</definedName>
    <definedName name="HACO6" localSheetId="2">[25]Volumenes!#REF!</definedName>
    <definedName name="HACO6" localSheetId="4">[25]Volumenes!#REF!</definedName>
    <definedName name="HACO6" localSheetId="7">[25]Volumenes!#REF!</definedName>
    <definedName name="HACO6">[25]Volumenes!#REF!</definedName>
    <definedName name="HACO7" localSheetId="2">[25]Volumenes!#REF!</definedName>
    <definedName name="HACO7" localSheetId="4">[25]Volumenes!#REF!</definedName>
    <definedName name="HACO7" localSheetId="7">[25]Volumenes!#REF!</definedName>
    <definedName name="HACO7">[25]Volumenes!#REF!</definedName>
    <definedName name="HACO8" localSheetId="2">[25]Volumenes!#REF!</definedName>
    <definedName name="HACO8" localSheetId="4">[25]Volumenes!#REF!</definedName>
    <definedName name="HACO8" localSheetId="7">[25]Volumenes!#REF!</definedName>
    <definedName name="HACO8">[25]Volumenes!#REF!</definedName>
    <definedName name="HACO9" localSheetId="2">[25]Volumenes!#REF!</definedName>
    <definedName name="HACO9" localSheetId="4">[25]Volumenes!#REF!</definedName>
    <definedName name="HACO9" localSheetId="7">[25]Volumenes!#REF!</definedName>
    <definedName name="HACO9">[25]Volumenes!#REF!</definedName>
    <definedName name="HACOAMAR" localSheetId="2">'[25]Anal. horm.'!#REF!</definedName>
    <definedName name="HACOAMAR" localSheetId="4">'[25]Anal. horm.'!#REF!</definedName>
    <definedName name="HACOAMAR" localSheetId="7">'[25]Anal. horm.'!#REF!</definedName>
    <definedName name="HACOAMAR">'[25]Anal. horm.'!#REF!</definedName>
    <definedName name="HACOC2" localSheetId="2">'[25]Anal. horm.'!#REF!</definedName>
    <definedName name="HACOC2" localSheetId="4">'[25]Anal. horm.'!#REF!</definedName>
    <definedName name="HACOC2" localSheetId="7">'[25]Anal. horm.'!#REF!</definedName>
    <definedName name="HACOC2">'[25]Anal. horm.'!#REF!</definedName>
    <definedName name="HACOL1" localSheetId="2">'[25]Anal. horm.'!#REF!</definedName>
    <definedName name="HACOL1" localSheetId="4">'[25]Anal. horm.'!#REF!</definedName>
    <definedName name="HACOL1" localSheetId="7">'[25]Anal. horm.'!#REF!</definedName>
    <definedName name="HACOL1">'[25]Anal. horm.'!#REF!</definedName>
    <definedName name="HACOL20201244041238A20LIG" localSheetId="2">#REF!</definedName>
    <definedName name="HACOL20201244041238A20LIG" localSheetId="3">#REF!</definedName>
    <definedName name="HACOL20201244041238A20LIG" localSheetId="4">#REF!</definedName>
    <definedName name="HACOL20201244041238A20LIG" localSheetId="5">#REF!</definedName>
    <definedName name="HACOL20201244041238A20LIG" localSheetId="6">#REF!</definedName>
    <definedName name="HACOL20201244041238A20LIG" localSheetId="7">#REF!</definedName>
    <definedName name="HACOL20201244041238A20LIG" localSheetId="0">#REF!</definedName>
    <definedName name="HACOL20201244041238A20LIG">#REF!</definedName>
    <definedName name="HACOL20201244041238A20MANO" localSheetId="2">#REF!</definedName>
    <definedName name="HACOL20201244041238A20MANO" localSheetId="4">#REF!</definedName>
    <definedName name="HACOL20201244041238A20MANO" localSheetId="7">#REF!</definedName>
    <definedName name="HACOL20201244041238A20MANO">#REF!</definedName>
    <definedName name="HACOL20201244043814A20LIG" localSheetId="2">#REF!</definedName>
    <definedName name="HACOL20201244043814A20LIG" localSheetId="4">#REF!</definedName>
    <definedName name="HACOL20201244043814A20LIG" localSheetId="7">#REF!</definedName>
    <definedName name="HACOL20201244043814A20LIG">#REF!</definedName>
    <definedName name="HACOL20201244043814A20MANO" localSheetId="2">#REF!</definedName>
    <definedName name="HACOL20201244043814A20MANO" localSheetId="4">#REF!</definedName>
    <definedName name="HACOL20201244043814A20MANO" localSheetId="7">#REF!</definedName>
    <definedName name="HACOL20201244043814A20MANO">#REF!</definedName>
    <definedName name="HACOL2020180404122538A20" localSheetId="2">#REF!</definedName>
    <definedName name="HACOL2020180404122538A20" localSheetId="4">#REF!</definedName>
    <definedName name="HACOL2020180404122538A20" localSheetId="7">#REF!</definedName>
    <definedName name="HACOL2020180404122538A20">#REF!</definedName>
    <definedName name="HACOL20201804041238A20" localSheetId="2">#REF!</definedName>
    <definedName name="HACOL20201804041238A20" localSheetId="4">#REF!</definedName>
    <definedName name="HACOL20201804041238A20" localSheetId="7">#REF!</definedName>
    <definedName name="HACOL20201804041238A20">#REF!</definedName>
    <definedName name="HACOL2020180604122538A20" localSheetId="2">#REF!</definedName>
    <definedName name="HACOL2020180604122538A20" localSheetId="4">#REF!</definedName>
    <definedName name="HACOL2020180604122538A20" localSheetId="7">#REF!</definedName>
    <definedName name="HACOL2020180604122538A20">#REF!</definedName>
    <definedName name="HACOL20201806041238A20" localSheetId="2">#REF!</definedName>
    <definedName name="HACOL20201806041238A20" localSheetId="4">#REF!</definedName>
    <definedName name="HACOL20201806041238A20" localSheetId="7">#REF!</definedName>
    <definedName name="HACOL20201806041238A20">#REF!</definedName>
    <definedName name="HACOL20301244041238A20LIG" localSheetId="2">#REF!</definedName>
    <definedName name="HACOL20301244041238A20LIG" localSheetId="4">#REF!</definedName>
    <definedName name="HACOL20301244041238A20LIG" localSheetId="7">#REF!</definedName>
    <definedName name="HACOL20301244041238A20LIG">#REF!</definedName>
    <definedName name="HACOL20301244041238A20MANO" localSheetId="2">#REF!</definedName>
    <definedName name="HACOL20301244041238A20MANO" localSheetId="4">#REF!</definedName>
    <definedName name="HACOL20301244041238A20MANO" localSheetId="7">#REF!</definedName>
    <definedName name="HACOL20301244041238A20MANO">#REF!</definedName>
    <definedName name="HACOL2030180604122538A20" localSheetId="2">#REF!</definedName>
    <definedName name="HACOL2030180604122538A20" localSheetId="4">#REF!</definedName>
    <definedName name="HACOL2030180604122538A20" localSheetId="7">#REF!</definedName>
    <definedName name="HACOL2030180604122538A20">#REF!</definedName>
    <definedName name="HACOL20301806041238A20" localSheetId="2">#REF!</definedName>
    <definedName name="HACOL20301806041238A20" localSheetId="4">#REF!</definedName>
    <definedName name="HACOL20301806041238A20" localSheetId="7">#REF!</definedName>
    <definedName name="HACOL20301806041238A20">#REF!</definedName>
    <definedName name="HACOL2040CISTCONTRA" localSheetId="2">#REF!</definedName>
    <definedName name="HACOL2040CISTCONTRA" localSheetId="4">#REF!</definedName>
    <definedName name="HACOL2040CISTCONTRA" localSheetId="7">#REF!</definedName>
    <definedName name="HACOL2040CISTCONTRA">#REF!</definedName>
    <definedName name="HACOL2040PORTCISTCONTRA" localSheetId="2">#REF!</definedName>
    <definedName name="HACOL2040PORTCISTCONTRA" localSheetId="4">#REF!</definedName>
    <definedName name="HACOL2040PORTCISTCONTRA" localSheetId="7">#REF!</definedName>
    <definedName name="HACOL2040PORTCISTCONTRA">#REF!</definedName>
    <definedName name="HACOL2DO" localSheetId="2">'[25]Anal. horm.'!#REF!</definedName>
    <definedName name="HACOL2DO" localSheetId="4">'[25]Anal. horm.'!#REF!</definedName>
    <definedName name="HACOL2DO" localSheetId="7">'[25]Anal. horm.'!#REF!</definedName>
    <definedName name="HACOL2DO">'[25]Anal. horm.'!#REF!</definedName>
    <definedName name="HACOL30301244081238A20LIG" localSheetId="2">#REF!</definedName>
    <definedName name="HACOL30301244081238A20LIG" localSheetId="3">#REF!</definedName>
    <definedName name="HACOL30301244081238A20LIG" localSheetId="4">#REF!</definedName>
    <definedName name="HACOL30301244081238A20LIG" localSheetId="5">#REF!</definedName>
    <definedName name="HACOL30301244081238A20LIG" localSheetId="6">#REF!</definedName>
    <definedName name="HACOL30301244081238A20LIG" localSheetId="7">#REF!</definedName>
    <definedName name="HACOL30301244081238A20LIG" localSheetId="0">#REF!</definedName>
    <definedName name="HACOL30301244081238A20LIG">#REF!</definedName>
    <definedName name="HACOL30301244081238A20MANO" localSheetId="2">#REF!</definedName>
    <definedName name="HACOL30301244081238A20MANO" localSheetId="4">#REF!</definedName>
    <definedName name="HACOL30301244081238A20MANO" localSheetId="7">#REF!</definedName>
    <definedName name="HACOL30301244081238A20MANO">#REF!</definedName>
    <definedName name="HACOL3030180408122538A30" localSheetId="2">#REF!</definedName>
    <definedName name="HACOL3030180408122538A30" localSheetId="4">#REF!</definedName>
    <definedName name="HACOL3030180408122538A30" localSheetId="7">#REF!</definedName>
    <definedName name="HACOL3030180408122538A30">#REF!</definedName>
    <definedName name="HACOL3030180408122538A30PORT" localSheetId="2">#REF!</definedName>
    <definedName name="HACOL3030180408122538A30PORT" localSheetId="4">#REF!</definedName>
    <definedName name="HACOL3030180408122538A30PORT" localSheetId="7">#REF!</definedName>
    <definedName name="HACOL3030180408122538A30PORT">#REF!</definedName>
    <definedName name="HACOL30301804081238A30" localSheetId="2">#REF!</definedName>
    <definedName name="HACOL30301804081238A30" localSheetId="4">#REF!</definedName>
    <definedName name="HACOL30301804081238A30" localSheetId="7">#REF!</definedName>
    <definedName name="HACOL30301804081238A30">#REF!</definedName>
    <definedName name="HACOL30301804081238A30PORT" localSheetId="2">#REF!</definedName>
    <definedName name="HACOL30301804081238A30PORT" localSheetId="4">#REF!</definedName>
    <definedName name="HACOL30301804081238A30PORT" localSheetId="7">#REF!</definedName>
    <definedName name="HACOL30301804081238A30PORT">#REF!</definedName>
    <definedName name="HACOL3030180608122538A30" localSheetId="2">#REF!</definedName>
    <definedName name="HACOL3030180608122538A30" localSheetId="4">#REF!</definedName>
    <definedName name="HACOL3030180608122538A30" localSheetId="7">#REF!</definedName>
    <definedName name="HACOL3030180608122538A30">#REF!</definedName>
    <definedName name="HACOL3030180608122538A30PORT" localSheetId="2">#REF!</definedName>
    <definedName name="HACOL3030180608122538A30PORT" localSheetId="4">#REF!</definedName>
    <definedName name="HACOL3030180608122538A30PORT" localSheetId="7">#REF!</definedName>
    <definedName name="HACOL3030180608122538A30PORT">#REF!</definedName>
    <definedName name="HACOL30301806081238A30" localSheetId="2">#REF!</definedName>
    <definedName name="HACOL30301806081238A30" localSheetId="4">#REF!</definedName>
    <definedName name="HACOL30301806081238A30" localSheetId="7">#REF!</definedName>
    <definedName name="HACOL30301806081238A30">#REF!</definedName>
    <definedName name="HACOL30301806081238A30PORT" localSheetId="2">#REF!</definedName>
    <definedName name="HACOL30301806081238A30PORT" localSheetId="4">#REF!</definedName>
    <definedName name="HACOL30301806081238A30PORT" localSheetId="7">#REF!</definedName>
    <definedName name="HACOL30301806081238A30PORT">#REF!</definedName>
    <definedName name="HACOL30302104043438A30" localSheetId="2">#REF!</definedName>
    <definedName name="HACOL30302104043438A30" localSheetId="4">#REF!</definedName>
    <definedName name="HACOL30302104043438A30" localSheetId="7">#REF!</definedName>
    <definedName name="HACOL30302104043438A30">#REF!</definedName>
    <definedName name="HACOL30302104043438A30PORT" localSheetId="2">#REF!</definedName>
    <definedName name="HACOL30302104043438A30PORT" localSheetId="4">#REF!</definedName>
    <definedName name="HACOL30302104043438A30PORT" localSheetId="7">#REF!</definedName>
    <definedName name="HACOL30302104043438A30PORT">#REF!</definedName>
    <definedName name="HACOL30302106043438A30" localSheetId="2">#REF!</definedName>
    <definedName name="HACOL30302106043438A30" localSheetId="4">#REF!</definedName>
    <definedName name="HACOL30302106043438A30" localSheetId="7">#REF!</definedName>
    <definedName name="HACOL30302106043438A30">#REF!</definedName>
    <definedName name="HACOL30302106043438A30PORT" localSheetId="2">#REF!</definedName>
    <definedName name="HACOL30302106043438A30PORT" localSheetId="4">#REF!</definedName>
    <definedName name="HACOL30302106043438A30PORT" localSheetId="7">#REF!</definedName>
    <definedName name="HACOL30302106043438A30PORT">#REF!</definedName>
    <definedName name="HACOL30302404043438A30" localSheetId="2">#REF!</definedName>
    <definedName name="HACOL30302404043438A30" localSheetId="4">#REF!</definedName>
    <definedName name="HACOL30302404043438A30" localSheetId="7">#REF!</definedName>
    <definedName name="HACOL30302404043438A30">#REF!</definedName>
    <definedName name="HACOL30302404043438A30PORT" localSheetId="2">#REF!</definedName>
    <definedName name="HACOL30302404043438A30PORT" localSheetId="4">#REF!</definedName>
    <definedName name="HACOL30302404043438A30PORT" localSheetId="7">#REF!</definedName>
    <definedName name="HACOL30302404043438A30PORT">#REF!</definedName>
    <definedName name="HACOL30302406043438A30" localSheetId="2">#REF!</definedName>
    <definedName name="HACOL30302406043438A30" localSheetId="4">#REF!</definedName>
    <definedName name="HACOL30302406043438A30" localSheetId="7">#REF!</definedName>
    <definedName name="HACOL30302406043438A30">#REF!</definedName>
    <definedName name="HACOL30302406043438A30PORT" localSheetId="2">#REF!</definedName>
    <definedName name="HACOL30302406043438A30PORT" localSheetId="4">#REF!</definedName>
    <definedName name="HACOL30302406043438A30PORT" localSheetId="7">#REF!</definedName>
    <definedName name="HACOL30302406043438A30PORT">#REF!</definedName>
    <definedName name="HACOL30401244043438A30LIG" localSheetId="2">#REF!</definedName>
    <definedName name="HACOL30401244043438A30LIG" localSheetId="4">#REF!</definedName>
    <definedName name="HACOL30401244043438A30LIG" localSheetId="7">#REF!</definedName>
    <definedName name="HACOL30401244043438A30LIG">#REF!</definedName>
    <definedName name="HACOL30401244043438A30MANO" localSheetId="2">#REF!</definedName>
    <definedName name="HACOL30401244043438A30MANO" localSheetId="4">#REF!</definedName>
    <definedName name="HACOL30401244043438A30MANO" localSheetId="7">#REF!</definedName>
    <definedName name="HACOL30401244043438A30MANO">#REF!</definedName>
    <definedName name="HACOL30401804043438A30" localSheetId="2">#REF!</definedName>
    <definedName name="HACOL30401804043438A30" localSheetId="4">#REF!</definedName>
    <definedName name="HACOL30401804043438A30" localSheetId="7">#REF!</definedName>
    <definedName name="HACOL30401804043438A30">#REF!</definedName>
    <definedName name="HACOL30401804043438A30PORT" localSheetId="2">#REF!</definedName>
    <definedName name="HACOL30401804043438A30PORT" localSheetId="4">#REF!</definedName>
    <definedName name="HACOL30401804043438A30PORT" localSheetId="7">#REF!</definedName>
    <definedName name="HACOL30401804043438A30PORT">#REF!</definedName>
    <definedName name="HACOL30401806043438A30" localSheetId="2">#REF!</definedName>
    <definedName name="HACOL30401806043438A30" localSheetId="4">#REF!</definedName>
    <definedName name="HACOL30401806043438A30" localSheetId="7">#REF!</definedName>
    <definedName name="HACOL30401806043438A30">#REF!</definedName>
    <definedName name="HACOL30401806043438A30PORT" localSheetId="2">#REF!</definedName>
    <definedName name="HACOL30401806043438A30PORT" localSheetId="4">#REF!</definedName>
    <definedName name="HACOL30401806043438A30PORT" localSheetId="7">#REF!</definedName>
    <definedName name="HACOL30401806043438A30PORT">#REF!</definedName>
    <definedName name="HACOL30402104043438A30" localSheetId="2">#REF!</definedName>
    <definedName name="HACOL30402104043438A30" localSheetId="4">#REF!</definedName>
    <definedName name="HACOL30402104043438A30" localSheetId="7">#REF!</definedName>
    <definedName name="HACOL30402104043438A30">#REF!</definedName>
    <definedName name="HACOL30402104043438A30PORT" localSheetId="2">#REF!</definedName>
    <definedName name="HACOL30402104043438A30PORT" localSheetId="4">#REF!</definedName>
    <definedName name="HACOL30402104043438A30PORT" localSheetId="7">#REF!</definedName>
    <definedName name="HACOL30402104043438A30PORT">#REF!</definedName>
    <definedName name="HACOL30402106043438A30" localSheetId="2">#REF!</definedName>
    <definedName name="HACOL30402106043438A30" localSheetId="4">#REF!</definedName>
    <definedName name="HACOL30402106043438A30" localSheetId="7">#REF!</definedName>
    <definedName name="HACOL30402106043438A30">#REF!</definedName>
    <definedName name="HACOL30402106043438A30PORT" localSheetId="2">#REF!</definedName>
    <definedName name="HACOL30402106043438A30PORT" localSheetId="4">#REF!</definedName>
    <definedName name="HACOL30402106043438A30PORT" localSheetId="7">#REF!</definedName>
    <definedName name="HACOL30402106043438A30PORT">#REF!</definedName>
    <definedName name="HACOL30402404043438A30" localSheetId="2">#REF!</definedName>
    <definedName name="HACOL30402404043438A30" localSheetId="4">#REF!</definedName>
    <definedName name="HACOL30402404043438A30" localSheetId="7">#REF!</definedName>
    <definedName name="HACOL30402404043438A30">#REF!</definedName>
    <definedName name="HACOL30402404043438A30PORT" localSheetId="2">#REF!</definedName>
    <definedName name="HACOL30402404043438A30PORT" localSheetId="4">#REF!</definedName>
    <definedName name="HACOL30402404043438A30PORT" localSheetId="7">#REF!</definedName>
    <definedName name="HACOL30402404043438A30PORT">#REF!</definedName>
    <definedName name="HACOL30402406043438A30" localSheetId="2">#REF!</definedName>
    <definedName name="HACOL30402406043438A30" localSheetId="4">#REF!</definedName>
    <definedName name="HACOL30402406043438A30" localSheetId="7">#REF!</definedName>
    <definedName name="HACOL30402406043438A30">#REF!</definedName>
    <definedName name="HACOL30402406043438A30PORT" localSheetId="2">#REF!</definedName>
    <definedName name="HACOL30402406043438A30PORT" localSheetId="4">#REF!</definedName>
    <definedName name="HACOL30402406043438A30PORT" localSheetId="7">#REF!</definedName>
    <definedName name="HACOL30402406043438A30PORT">#REF!</definedName>
    <definedName name="HACOL3040ENTRADAESTECONTRA" localSheetId="2">#REF!</definedName>
    <definedName name="HACOL3040ENTRADAESTECONTRA" localSheetId="4">#REF!</definedName>
    <definedName name="HACOL3040ENTRADAESTECONTRA" localSheetId="7">#REF!</definedName>
    <definedName name="HACOL3040ENTRADAESTECONTRA">#REF!</definedName>
    <definedName name="HACOL40401244041243438A20LIG" localSheetId="2">#REF!</definedName>
    <definedName name="HACOL40401244041243438A20LIG" localSheetId="4">#REF!</definedName>
    <definedName name="HACOL40401244041243438A20LIG" localSheetId="7">#REF!</definedName>
    <definedName name="HACOL40401244041243438A20LIG">#REF!</definedName>
    <definedName name="HACOL40401244041243438A20MANO" localSheetId="2">#REF!</definedName>
    <definedName name="HACOL40401244041243438A20MANO" localSheetId="4">#REF!</definedName>
    <definedName name="HACOL40401244041243438A20MANO" localSheetId="7">#REF!</definedName>
    <definedName name="HACOL40401244041243438A20MANO">#REF!</definedName>
    <definedName name="HACOL4040180404124342538A20" localSheetId="2">#REF!</definedName>
    <definedName name="HACOL4040180404124342538A20" localSheetId="4">#REF!</definedName>
    <definedName name="HACOL4040180404124342538A20" localSheetId="7">#REF!</definedName>
    <definedName name="HACOL4040180404124342538A20">#REF!</definedName>
    <definedName name="HACOL4040180404124342538A20PORT" localSheetId="2">#REF!</definedName>
    <definedName name="HACOL4040180404124342538A20PORT" localSheetId="4">#REF!</definedName>
    <definedName name="HACOL4040180404124342538A20PORT" localSheetId="7">#REF!</definedName>
    <definedName name="HACOL4040180404124342538A20PORT">#REF!</definedName>
    <definedName name="HACOL40401804041243438A20" localSheetId="2">#REF!</definedName>
    <definedName name="HACOL40401804041243438A20" localSheetId="4">#REF!</definedName>
    <definedName name="HACOL40401804041243438A20" localSheetId="7">#REF!</definedName>
    <definedName name="HACOL40401804041243438A20">#REF!</definedName>
    <definedName name="HACOL40401804041243438A20PORT" localSheetId="2">#REF!</definedName>
    <definedName name="HACOL40401804041243438A20PORT" localSheetId="4">#REF!</definedName>
    <definedName name="HACOL40401804041243438A20PORT" localSheetId="7">#REF!</definedName>
    <definedName name="HACOL40401804041243438A20PORT">#REF!</definedName>
    <definedName name="HACOL4040180604124342538A30" localSheetId="2">#REF!</definedName>
    <definedName name="HACOL4040180604124342538A30" localSheetId="4">#REF!</definedName>
    <definedName name="HACOL4040180604124342538A30" localSheetId="7">#REF!</definedName>
    <definedName name="HACOL4040180604124342538A30">#REF!</definedName>
    <definedName name="HACOL4040180604124342538A30PORT" localSheetId="2">#REF!</definedName>
    <definedName name="HACOL4040180604124342538A30PORT" localSheetId="4">#REF!</definedName>
    <definedName name="HACOL4040180604124342538A30PORT" localSheetId="7">#REF!</definedName>
    <definedName name="HACOL4040180604124342538A30PORT">#REF!</definedName>
    <definedName name="HACOL40401806041243438A30" localSheetId="2">#REF!</definedName>
    <definedName name="HACOL40401806041243438A30" localSheetId="4">#REF!</definedName>
    <definedName name="HACOL40401806041243438A30" localSheetId="7">#REF!</definedName>
    <definedName name="HACOL40401806041243438A30">#REF!</definedName>
    <definedName name="HACOL40401806041243438A30PORT" localSheetId="2">#REF!</definedName>
    <definedName name="HACOL40401806041243438A30PORT" localSheetId="4">#REF!</definedName>
    <definedName name="HACOL40401806041243438A30PORT" localSheetId="7">#REF!</definedName>
    <definedName name="HACOL40401806041243438A30PORT">#REF!</definedName>
    <definedName name="HACOL4040210404122543438A20" localSheetId="2">#REF!</definedName>
    <definedName name="HACOL4040210404122543438A20" localSheetId="4">#REF!</definedName>
    <definedName name="HACOL4040210404122543438A20" localSheetId="7">#REF!</definedName>
    <definedName name="HACOL4040210404122543438A20">#REF!</definedName>
    <definedName name="HACOL4040210404122543438A20PORT" localSheetId="2">#REF!</definedName>
    <definedName name="HACOL4040210404122543438A20PORT" localSheetId="4">#REF!</definedName>
    <definedName name="HACOL4040210404122543438A20PORT" localSheetId="7">#REF!</definedName>
    <definedName name="HACOL4040210404122543438A20PORT">#REF!</definedName>
    <definedName name="HACOL40402104041243438A20" localSheetId="2">#REF!</definedName>
    <definedName name="HACOL40402104041243438A20" localSheetId="4">#REF!</definedName>
    <definedName name="HACOL40402104041243438A20" localSheetId="7">#REF!</definedName>
    <definedName name="HACOL40402104041243438A20">#REF!</definedName>
    <definedName name="HACOL40402104041243438A20PORT" localSheetId="2">#REF!</definedName>
    <definedName name="HACOL40402104041243438A20PORT" localSheetId="4">#REF!</definedName>
    <definedName name="HACOL40402104041243438A20PORT" localSheetId="7">#REF!</definedName>
    <definedName name="HACOL40402104041243438A20PORT">#REF!</definedName>
    <definedName name="HACOL4040210604122543438A30" localSheetId="2">#REF!</definedName>
    <definedName name="HACOL4040210604122543438A30" localSheetId="4">#REF!</definedName>
    <definedName name="HACOL4040210604122543438A30" localSheetId="7">#REF!</definedName>
    <definedName name="HACOL4040210604122543438A30">#REF!</definedName>
    <definedName name="HACOL4040210604122543438A30PORT" localSheetId="2">#REF!</definedName>
    <definedName name="HACOL4040210604122543438A30PORT" localSheetId="4">#REF!</definedName>
    <definedName name="HACOL4040210604122543438A30PORT" localSheetId="7">#REF!</definedName>
    <definedName name="HACOL4040210604122543438A30PORT">#REF!</definedName>
    <definedName name="HACOL40402106041243438A30" localSheetId="2">#REF!</definedName>
    <definedName name="HACOL40402106041243438A30" localSheetId="4">#REF!</definedName>
    <definedName name="HACOL40402106041243438A30" localSheetId="7">#REF!</definedName>
    <definedName name="HACOL40402106041243438A30">#REF!</definedName>
    <definedName name="HACOL40402106041243438A30PORT" localSheetId="2">#REF!</definedName>
    <definedName name="HACOL40402106041243438A30PORT" localSheetId="4">#REF!</definedName>
    <definedName name="HACOL40402106041243438A30PORT" localSheetId="7">#REF!</definedName>
    <definedName name="HACOL40402106041243438A30PORT">#REF!</definedName>
    <definedName name="HACOL4040240404122543438A20" localSheetId="2">#REF!</definedName>
    <definedName name="HACOL4040240404122543438A20" localSheetId="4">#REF!</definedName>
    <definedName name="HACOL4040240404122543438A20" localSheetId="7">#REF!</definedName>
    <definedName name="HACOL4040240404122543438A20">#REF!</definedName>
    <definedName name="HACOL4040240404122543438A20PORT" localSheetId="2">#REF!</definedName>
    <definedName name="HACOL4040240404122543438A20PORT" localSheetId="4">#REF!</definedName>
    <definedName name="HACOL4040240404122543438A20PORT" localSheetId="7">#REF!</definedName>
    <definedName name="HACOL4040240404122543438A20PORT">#REF!</definedName>
    <definedName name="HACOL40402404041243438A20" localSheetId="2">#REF!</definedName>
    <definedName name="HACOL40402404041243438A20" localSheetId="4">#REF!</definedName>
    <definedName name="HACOL40402404041243438A20" localSheetId="7">#REF!</definedName>
    <definedName name="HACOL40402404041243438A20">#REF!</definedName>
    <definedName name="HACOL40402404041243438A20PORT" localSheetId="2">#REF!</definedName>
    <definedName name="HACOL40402404041243438A20PORT" localSheetId="4">#REF!</definedName>
    <definedName name="HACOL40402404041243438A20PORT" localSheetId="7">#REF!</definedName>
    <definedName name="HACOL40402404041243438A20PORT">#REF!</definedName>
    <definedName name="HACOL4040240604122543438A30" localSheetId="2">#REF!</definedName>
    <definedName name="HACOL4040240604122543438A30" localSheetId="4">#REF!</definedName>
    <definedName name="HACOL4040240604122543438A30" localSheetId="7">#REF!</definedName>
    <definedName name="HACOL4040240604122543438A30">#REF!</definedName>
    <definedName name="HACOL4040240604122543438A30PORT" localSheetId="2">#REF!</definedName>
    <definedName name="HACOL4040240604122543438A30PORT" localSheetId="4">#REF!</definedName>
    <definedName name="HACOL4040240604122543438A30PORT" localSheetId="7">#REF!</definedName>
    <definedName name="HACOL4040240604122543438A30PORT">#REF!</definedName>
    <definedName name="HACOL40402406041243438A30" localSheetId="2">#REF!</definedName>
    <definedName name="HACOL40402406041243438A30" localSheetId="4">#REF!</definedName>
    <definedName name="HACOL40402406041243438A30" localSheetId="7">#REF!</definedName>
    <definedName name="HACOL40402406041243438A30">#REF!</definedName>
    <definedName name="HACOL40402406041243438A30PORT" localSheetId="2">#REF!</definedName>
    <definedName name="HACOL40402406041243438A30PORT" localSheetId="4">#REF!</definedName>
    <definedName name="HACOL40402406041243438A30PORT" localSheetId="7">#REF!</definedName>
    <definedName name="HACOL40402406041243438A30PORT">#REF!</definedName>
    <definedName name="HACOL40X40" localSheetId="2">'[25]Anal. horm.'!#REF!</definedName>
    <definedName name="HACOL40X40" localSheetId="4">'[25]Anal. horm.'!#REF!</definedName>
    <definedName name="HACOL40X40" localSheetId="7">'[25]Anal. horm.'!#REF!</definedName>
    <definedName name="HACOL40X40">'[25]Anal. horm.'!#REF!</definedName>
    <definedName name="HACOL40X602DO" localSheetId="2">'[25]Anal. horm.'!#REF!</definedName>
    <definedName name="HACOL40X602DO" localSheetId="4">'[25]Anal. horm.'!#REF!</definedName>
    <definedName name="HACOL40X602DO" localSheetId="7">'[25]Anal. horm.'!#REF!</definedName>
    <definedName name="HACOL40X602DO">'[25]Anal. horm.'!#REF!</definedName>
    <definedName name="HACOL5050124404344138A20LIG" localSheetId="2">#REF!</definedName>
    <definedName name="HACOL5050124404344138A20LIG" localSheetId="3">#REF!</definedName>
    <definedName name="HACOL5050124404344138A20LIG" localSheetId="4">#REF!</definedName>
    <definedName name="HACOL5050124404344138A20LIG" localSheetId="5">#REF!</definedName>
    <definedName name="HACOL5050124404344138A20LIG" localSheetId="6">#REF!</definedName>
    <definedName name="HACOL5050124404344138A20LIG" localSheetId="7">#REF!</definedName>
    <definedName name="HACOL5050124404344138A20LIG" localSheetId="0">#REF!</definedName>
    <definedName name="HACOL5050124404344138A20LIG">#REF!</definedName>
    <definedName name="HACOL5050124404344138A20MANO" localSheetId="2">#REF!</definedName>
    <definedName name="HACOL5050124404344138A20MANO" localSheetId="4">#REF!</definedName>
    <definedName name="HACOL5050124404344138A20MANO" localSheetId="7">#REF!</definedName>
    <definedName name="HACOL5050124404344138A20MANO">#REF!</definedName>
    <definedName name="HACOL5050180404344138A20" localSheetId="2">#REF!</definedName>
    <definedName name="HACOL5050180404344138A20" localSheetId="4">#REF!</definedName>
    <definedName name="HACOL5050180404344138A20" localSheetId="7">#REF!</definedName>
    <definedName name="HACOL5050180404344138A20">#REF!</definedName>
    <definedName name="HACOL5050180404344138A20PORT" localSheetId="2">#REF!</definedName>
    <definedName name="HACOL5050180404344138A20PORT" localSheetId="4">#REF!</definedName>
    <definedName name="HACOL5050180404344138A20PORT" localSheetId="7">#REF!</definedName>
    <definedName name="HACOL5050180404344138A20PORT">#REF!</definedName>
    <definedName name="HACOL5050180604344138A20" localSheetId="2">#REF!</definedName>
    <definedName name="HACOL5050180604344138A20" localSheetId="4">#REF!</definedName>
    <definedName name="HACOL5050180604344138A20" localSheetId="7">#REF!</definedName>
    <definedName name="HACOL5050180604344138A20">#REF!</definedName>
    <definedName name="HACOL5050180604344138A20PORT" localSheetId="2">#REF!</definedName>
    <definedName name="HACOL5050180604344138A20PORT" localSheetId="4">#REF!</definedName>
    <definedName name="HACOL5050180604344138A20PORT" localSheetId="7">#REF!</definedName>
    <definedName name="HACOL5050180604344138A20PORT">#REF!</definedName>
    <definedName name="HACOL5050210404344138A20" localSheetId="2">#REF!</definedName>
    <definedName name="HACOL5050210404344138A20" localSheetId="4">#REF!</definedName>
    <definedName name="HACOL5050210404344138A20" localSheetId="7">#REF!</definedName>
    <definedName name="HACOL5050210404344138A20">#REF!</definedName>
    <definedName name="HACOL5050210404344138A20PORT" localSheetId="2">#REF!</definedName>
    <definedName name="HACOL5050210404344138A20PORT" localSheetId="4">#REF!</definedName>
    <definedName name="HACOL5050210404344138A20PORT" localSheetId="7">#REF!</definedName>
    <definedName name="HACOL5050210404344138A20PORT">#REF!</definedName>
    <definedName name="HACOL5050210604344138A20" localSheetId="2">#REF!</definedName>
    <definedName name="HACOL5050210604344138A20" localSheetId="4">#REF!</definedName>
    <definedName name="HACOL5050210604344138A20" localSheetId="7">#REF!</definedName>
    <definedName name="HACOL5050210604344138A20">#REF!</definedName>
    <definedName name="HACOL5050210604344138A20PORT" localSheetId="2">#REF!</definedName>
    <definedName name="HACOL5050210604344138A20PORT" localSheetId="4">#REF!</definedName>
    <definedName name="HACOL5050210604344138A20PORT" localSheetId="7">#REF!</definedName>
    <definedName name="HACOL5050210604344138A20PORT">#REF!</definedName>
    <definedName name="HACOL5050240404344138A20" localSheetId="2">#REF!</definedName>
    <definedName name="HACOL5050240404344138A20" localSheetId="4">#REF!</definedName>
    <definedName name="HACOL5050240404344138A20" localSheetId="7">#REF!</definedName>
    <definedName name="HACOL5050240404344138A20">#REF!</definedName>
    <definedName name="HACOL5050240404344138A20PORT" localSheetId="2">#REF!</definedName>
    <definedName name="HACOL5050240404344138A20PORT" localSheetId="4">#REF!</definedName>
    <definedName name="HACOL5050240404344138A20PORT" localSheetId="7">#REF!</definedName>
    <definedName name="HACOL5050240404344138A20PORT">#REF!</definedName>
    <definedName name="HACOL5050240604344138A20" localSheetId="2">#REF!</definedName>
    <definedName name="HACOL5050240604344138A20" localSheetId="4">#REF!</definedName>
    <definedName name="HACOL5050240604344138A20" localSheetId="7">#REF!</definedName>
    <definedName name="HACOL5050240604344138A20">#REF!</definedName>
    <definedName name="HACOL5050240604344138A20PORT" localSheetId="2">#REF!</definedName>
    <definedName name="HACOL5050240604344138A20PORT" localSheetId="4">#REF!</definedName>
    <definedName name="HACOL5050240604344138A20PORT" localSheetId="7">#REF!</definedName>
    <definedName name="HACOL5050240604344138A20PORT">#REF!</definedName>
    <definedName name="HACOL60601244012138A20LIG" localSheetId="2">#REF!</definedName>
    <definedName name="HACOL60601244012138A20LIG" localSheetId="3">#REF!</definedName>
    <definedName name="HACOL60601244012138A20LIG" localSheetId="4">#REF!</definedName>
    <definedName name="HACOL60601244012138A20LIG" localSheetId="5">#REF!</definedName>
    <definedName name="HACOL60601244012138A20LIG" localSheetId="6">#REF!</definedName>
    <definedName name="HACOL60601244012138A20LIG" localSheetId="7">#REF!</definedName>
    <definedName name="HACOL60601244012138A20LIG" localSheetId="0">#REF!</definedName>
    <definedName name="HACOL60601244012138A20LIG">#REF!</definedName>
    <definedName name="HACOL60601244012138A20MANO" localSheetId="2">#REF!</definedName>
    <definedName name="HACOL60601244012138A20MANO" localSheetId="4">#REF!</definedName>
    <definedName name="HACOL60601244012138A20MANO" localSheetId="7">#REF!</definedName>
    <definedName name="HACOL60601244012138A20MANO">#REF!</definedName>
    <definedName name="HACOL60601804012138A20" localSheetId="2">#REF!</definedName>
    <definedName name="HACOL60601804012138A20" localSheetId="4">#REF!</definedName>
    <definedName name="HACOL60601804012138A20" localSheetId="7">#REF!</definedName>
    <definedName name="HACOL60601804012138A20">#REF!</definedName>
    <definedName name="HACOL60601804012138A30PORT" localSheetId="2">#REF!</definedName>
    <definedName name="HACOL60601804012138A30PORT" localSheetId="4">#REF!</definedName>
    <definedName name="HACOL60601804012138A30PORT" localSheetId="7">#REF!</definedName>
    <definedName name="HACOL60601804012138A30PORT">#REF!</definedName>
    <definedName name="HACOL60601806012138A30" localSheetId="2">#REF!</definedName>
    <definedName name="HACOL60601806012138A30" localSheetId="4">#REF!</definedName>
    <definedName name="HACOL60601806012138A30" localSheetId="7">#REF!</definedName>
    <definedName name="HACOL60601806012138A30">#REF!</definedName>
    <definedName name="HACOL60601806012138A30PORT" localSheetId="2">#REF!</definedName>
    <definedName name="HACOL60601806012138A30PORT" localSheetId="4">#REF!</definedName>
    <definedName name="HACOL60601806012138A30PORT" localSheetId="7">#REF!</definedName>
    <definedName name="HACOL60601806012138A30PORT">#REF!</definedName>
    <definedName name="HACOL60602104012138A20" localSheetId="2">#REF!</definedName>
    <definedName name="HACOL60602104012138A20" localSheetId="4">#REF!</definedName>
    <definedName name="HACOL60602104012138A20" localSheetId="7">#REF!</definedName>
    <definedName name="HACOL60602104012138A20">#REF!</definedName>
    <definedName name="HACOL60602104012138A30PORT" localSheetId="2">#REF!</definedName>
    <definedName name="HACOL60602104012138A30PORT" localSheetId="4">#REF!</definedName>
    <definedName name="HACOL60602104012138A30PORT" localSheetId="7">#REF!</definedName>
    <definedName name="HACOL60602104012138A30PORT">#REF!</definedName>
    <definedName name="HACOL60602106012138A30" localSheetId="2">#REF!</definedName>
    <definedName name="HACOL60602106012138A30" localSheetId="4">#REF!</definedName>
    <definedName name="HACOL60602106012138A30" localSheetId="7">#REF!</definedName>
    <definedName name="HACOL60602106012138A30">#REF!</definedName>
    <definedName name="HACOL60602106012138A30PORT" localSheetId="2">#REF!</definedName>
    <definedName name="HACOL60602106012138A30PORT" localSheetId="4">#REF!</definedName>
    <definedName name="HACOL60602106012138A30PORT" localSheetId="7">#REF!</definedName>
    <definedName name="HACOL60602106012138A30PORT">#REF!</definedName>
    <definedName name="HACOL60602404012138A20" localSheetId="2">#REF!</definedName>
    <definedName name="HACOL60602404012138A20" localSheetId="4">#REF!</definedName>
    <definedName name="HACOL60602404012138A20" localSheetId="7">#REF!</definedName>
    <definedName name="HACOL60602404012138A20">#REF!</definedName>
    <definedName name="HACOL60602404012138A20PORT" localSheetId="2">#REF!</definedName>
    <definedName name="HACOL60602404012138A20PORT" localSheetId="4">#REF!</definedName>
    <definedName name="HACOL60602404012138A20PORT" localSheetId="7">#REF!</definedName>
    <definedName name="HACOL60602404012138A20PORT">#REF!</definedName>
    <definedName name="HACOL60602406012138A20" localSheetId="2">#REF!</definedName>
    <definedName name="HACOL60602406012138A20" localSheetId="4">#REF!</definedName>
    <definedName name="HACOL60602406012138A20" localSheetId="7">#REF!</definedName>
    <definedName name="HACOL60602406012138A20">#REF!</definedName>
    <definedName name="HACOL60602406012138A20PORT" localSheetId="2">#REF!</definedName>
    <definedName name="HACOL60602406012138A20PORT" localSheetId="4">#REF!</definedName>
    <definedName name="HACOL60602406012138A20PORT" localSheetId="7">#REF!</definedName>
    <definedName name="HACOL60602406012138A20PORT">#REF!</definedName>
    <definedName name="HACOLA15201244043814A20LIG" localSheetId="2">#REF!</definedName>
    <definedName name="HACOLA15201244043814A20LIG" localSheetId="4">#REF!</definedName>
    <definedName name="HACOLA15201244043814A20LIG" localSheetId="7">#REF!</definedName>
    <definedName name="HACOLA15201244043814A20LIG">#REF!</definedName>
    <definedName name="HACOLA15201244043814A20MANO" localSheetId="2">#REF!</definedName>
    <definedName name="HACOLA15201244043814A20MANO" localSheetId="4">#REF!</definedName>
    <definedName name="HACOLA15201244043814A20MANO" localSheetId="7">#REF!</definedName>
    <definedName name="HACOLA15201244043814A20MANO">#REF!</definedName>
    <definedName name="HACOLA15201244043838A20LIG" localSheetId="2">#REF!</definedName>
    <definedName name="HACOLA15201244043838A20LIG" localSheetId="4">#REF!</definedName>
    <definedName name="HACOLA15201244043838A20LIG" localSheetId="7">#REF!</definedName>
    <definedName name="HACOLA15201244043838A20LIG">#REF!</definedName>
    <definedName name="HACOLA15201244043838A20MANO" localSheetId="2">#REF!</definedName>
    <definedName name="HACOLA15201244043838A20MANO" localSheetId="4">#REF!</definedName>
    <definedName name="HACOLA15201244043838A20MANO" localSheetId="7">#REF!</definedName>
    <definedName name="HACOLA15201244043838A20MANO">#REF!</definedName>
    <definedName name="HACOLA20201244043814A20LIG" localSheetId="2">#REF!</definedName>
    <definedName name="HACOLA20201244043814A20LIG" localSheetId="4">#REF!</definedName>
    <definedName name="HACOLA20201244043814A20LIG" localSheetId="7">#REF!</definedName>
    <definedName name="HACOLA20201244043814A20LIG">#REF!</definedName>
    <definedName name="HACOLA20201244043814A20MANO" localSheetId="2">#REF!</definedName>
    <definedName name="HACOLA20201244043814A20MANO" localSheetId="4">#REF!</definedName>
    <definedName name="HACOLA20201244043814A20MANO" localSheetId="7">#REF!</definedName>
    <definedName name="HACOLA20201244043814A20MANO">#REF!</definedName>
    <definedName name="HACOLAM" localSheetId="2">'[25]Anal. horm.'!#REF!</definedName>
    <definedName name="HACOLAM" localSheetId="4">'[25]Anal. horm.'!#REF!</definedName>
    <definedName name="HACOLAM" localSheetId="7">'[25]Anal. horm.'!#REF!</definedName>
    <definedName name="HACOLAM">'[25]Anal. horm.'!#REF!</definedName>
    <definedName name="HACOLC3" localSheetId="2">'[25]Anal. horm.'!#REF!</definedName>
    <definedName name="HACOLC3" localSheetId="4">'[25]Anal. horm.'!#REF!</definedName>
    <definedName name="HACOLC3" localSheetId="7">'[25]Anal. horm.'!#REF!</definedName>
    <definedName name="HACOLC3">'[25]Anal. horm.'!#REF!</definedName>
    <definedName name="HADIN10201244023821214A20LIG" localSheetId="2">#REF!</definedName>
    <definedName name="HADIN10201244023821214A20LIG" localSheetId="3">#REF!</definedName>
    <definedName name="HADIN10201244023821214A20LIG" localSheetId="4">#REF!</definedName>
    <definedName name="HADIN10201244023821214A20LIG" localSheetId="5">#REF!</definedName>
    <definedName name="HADIN10201244023821214A20LIG" localSheetId="6">#REF!</definedName>
    <definedName name="HADIN10201244023821214A20LIG" localSheetId="7">#REF!</definedName>
    <definedName name="HADIN10201244023821214A20LIG" localSheetId="0">#REF!</definedName>
    <definedName name="HADIN10201244023821214A20LIG">#REF!</definedName>
    <definedName name="HADIN10201244023821214A20MANO" localSheetId="2">#REF!</definedName>
    <definedName name="HADIN10201244023821214A20MANO" localSheetId="4">#REF!</definedName>
    <definedName name="HADIN10201244023821214A20MANO" localSheetId="7">#REF!</definedName>
    <definedName name="HADIN10201244023821214A20MANO">#REF!</definedName>
    <definedName name="HADIN10201804023821214A20" localSheetId="2">#REF!</definedName>
    <definedName name="HADIN10201804023821214A20" localSheetId="4">#REF!</definedName>
    <definedName name="HADIN10201804023821214A20" localSheetId="7">#REF!</definedName>
    <definedName name="HADIN10201804023821214A20">#REF!</definedName>
    <definedName name="HADIN15201244023831214A20LIG" localSheetId="2">#REF!</definedName>
    <definedName name="HADIN15201244023831214A20LIG" localSheetId="4">#REF!</definedName>
    <definedName name="HADIN15201244023831214A20LIG" localSheetId="7">#REF!</definedName>
    <definedName name="HADIN15201244023831214A20LIG">#REF!</definedName>
    <definedName name="HADIN15201244023831214A20MANO" localSheetId="2">#REF!</definedName>
    <definedName name="HADIN15201244023831214A20MANO" localSheetId="4">#REF!</definedName>
    <definedName name="HADIN15201244023831214A20MANO" localSheetId="7">#REF!</definedName>
    <definedName name="HADIN15201244023831214A20MANO">#REF!</definedName>
    <definedName name="HADIN15201244023831238A20LIG" localSheetId="2">#REF!</definedName>
    <definedName name="HADIN15201244023831238A20LIG" localSheetId="4">#REF!</definedName>
    <definedName name="HADIN15201244023831238A20LIG" localSheetId="7">#REF!</definedName>
    <definedName name="HADIN15201244023831238A20LIG">#REF!</definedName>
    <definedName name="HADIN15201244023831238A20MANO" localSheetId="2">#REF!</definedName>
    <definedName name="HADIN15201244023831238A20MANO" localSheetId="4">#REF!</definedName>
    <definedName name="HADIN15201244023831238A20MANO" localSheetId="7">#REF!</definedName>
    <definedName name="HADIN15201244023831238A20MANO">#REF!</definedName>
    <definedName name="HADIN15201804023831214A20" localSheetId="2">#REF!</definedName>
    <definedName name="HADIN15201804023831214A20" localSheetId="4">#REF!</definedName>
    <definedName name="HADIN15201804023831214A20" localSheetId="7">#REF!</definedName>
    <definedName name="HADIN15201804023831214A20">#REF!</definedName>
    <definedName name="HADIN20201244023831238A20LIG" localSheetId="2">#REF!</definedName>
    <definedName name="HADIN20201244023831238A20LIG" localSheetId="4">#REF!</definedName>
    <definedName name="HADIN20201244023831238A20LIG" localSheetId="7">#REF!</definedName>
    <definedName name="HADIN20201244023831238A20LIG">#REF!</definedName>
    <definedName name="HADIN20201244023831238A20MANO" localSheetId="2">#REF!</definedName>
    <definedName name="HADIN20201244023831238A20MANO" localSheetId="4">#REF!</definedName>
    <definedName name="HADIN20201244023831238A20MANO" localSheetId="7">#REF!</definedName>
    <definedName name="HADIN20201244023831238A20MANO">#REF!</definedName>
    <definedName name="HADIN20201804023831238A20" localSheetId="2">#REF!</definedName>
    <definedName name="HADIN20201804023831238A20" localSheetId="4">#REF!</definedName>
    <definedName name="HADIN20201804023831238A20" localSheetId="7">#REF!</definedName>
    <definedName name="HADIN20201804023831238A20">#REF!</definedName>
    <definedName name="haesc2" localSheetId="2">[25]Volumenes!#REF!</definedName>
    <definedName name="haesc2" localSheetId="4">[25]Volumenes!#REF!</definedName>
    <definedName name="haesc2" localSheetId="7">[25]Volumenes!#REF!</definedName>
    <definedName name="haesc2">[25]Volumenes!#REF!</definedName>
    <definedName name="hai">#REF!</definedName>
    <definedName name="haii">#REF!</definedName>
    <definedName name="haiii">#REF!</definedName>
    <definedName name="haiiii">#REF!</definedName>
    <definedName name="HALOINC" localSheetId="2">'[25]Anal. horm.'!#REF!</definedName>
    <definedName name="HALOINC" localSheetId="4">'[25]Anal. horm.'!#REF!</definedName>
    <definedName name="HALOINC" localSheetId="7">'[25]Anal. horm.'!#REF!</definedName>
    <definedName name="HALOINC">'[25]Anal. horm.'!#REF!</definedName>
    <definedName name="HALOPLA" localSheetId="3">'[5]Anal. horm.'!$F$450</definedName>
    <definedName name="HALOPLA" localSheetId="4">'[5]Anal. horm.'!$F$450</definedName>
    <definedName name="HALOPLA" localSheetId="5">'[5]Anal. horm.'!$F$450</definedName>
    <definedName name="HALOPLA" localSheetId="6">'[5]Anal. horm.'!$F$450</definedName>
    <definedName name="HALOPLA" localSheetId="7">'[5]Anal. horm.'!$F$450</definedName>
    <definedName name="HALOPLA" localSheetId="0">'[5]Anal. horm.'!$F$450</definedName>
    <definedName name="HALOPLA">'[6]Anal. horm.'!$F$450</definedName>
    <definedName name="HALOPLATE">'[25]Anal. horm.'!$F$451</definedName>
    <definedName name="HALOPLATE12" localSheetId="2">'[25]Anal. horm.'!#REF!</definedName>
    <definedName name="HALOPLATE12" localSheetId="3">'[25]Anal. horm.'!#REF!</definedName>
    <definedName name="HALOPLATE12" localSheetId="4">'[25]Anal. horm.'!#REF!</definedName>
    <definedName name="HALOPLATE12" localSheetId="5">'[25]Anal. horm.'!#REF!</definedName>
    <definedName name="HALOPLATE12" localSheetId="6">'[25]Anal. horm.'!#REF!</definedName>
    <definedName name="HALOPLATE12" localSheetId="7">'[25]Anal. horm.'!#REF!</definedName>
    <definedName name="HALOPLATE12">'[25]Anal. horm.'!#REF!</definedName>
    <definedName name="HALOS1" localSheetId="2">[25]Volumenes!#REF!</definedName>
    <definedName name="HALOS1" localSheetId="3">[25]Volumenes!#REF!</definedName>
    <definedName name="HALOS1" localSheetId="4">[25]Volumenes!#REF!</definedName>
    <definedName name="HALOS1" localSheetId="5">[25]Volumenes!#REF!</definedName>
    <definedName name="HALOS1" localSheetId="6">[25]Volumenes!#REF!</definedName>
    <definedName name="HALOS1" localSheetId="7">[25]Volumenes!#REF!</definedName>
    <definedName name="HALOS1">[25]Volumenes!#REF!</definedName>
    <definedName name="HALOS10124403825A25LIGW" localSheetId="2">#REF!</definedName>
    <definedName name="HALOS10124403825A25LIGW" localSheetId="3">#REF!</definedName>
    <definedName name="HALOS10124403825A25LIGW" localSheetId="4">#REF!</definedName>
    <definedName name="HALOS10124403825A25LIGW" localSheetId="5">#REF!</definedName>
    <definedName name="HALOS10124403825A25LIGW" localSheetId="6">#REF!</definedName>
    <definedName name="HALOS10124403825A25LIGW" localSheetId="7">#REF!</definedName>
    <definedName name="HALOS10124403825A25LIGW" localSheetId="0">#REF!</definedName>
    <definedName name="HALOS10124403825A25LIGW">#REF!</definedName>
    <definedName name="HALOS101244038A25LIGW" localSheetId="2">#REF!</definedName>
    <definedName name="HALOS101244038A25LIGW" localSheetId="4">#REF!</definedName>
    <definedName name="HALOS101244038A25LIGW" localSheetId="7">#REF!</definedName>
    <definedName name="HALOS101244038A25LIGW">#REF!</definedName>
    <definedName name="HALOS10124603825A25LIGW" localSheetId="2">#REF!</definedName>
    <definedName name="HALOS10124603825A25LIGW" localSheetId="4">#REF!</definedName>
    <definedName name="HALOS10124603825A25LIGW" localSheetId="7">#REF!</definedName>
    <definedName name="HALOS10124603825A25LIGW">#REF!</definedName>
    <definedName name="HALOS101246038A25LIGW" localSheetId="2">#REF!</definedName>
    <definedName name="HALOS101246038A25LIGW" localSheetId="4">#REF!</definedName>
    <definedName name="HALOS101246038A25LIGW" localSheetId="7">#REF!</definedName>
    <definedName name="HALOS101246038A25LIGW">#REF!</definedName>
    <definedName name="HALOS10180403825A25" localSheetId="2">#REF!</definedName>
    <definedName name="HALOS10180403825A25" localSheetId="4">#REF!</definedName>
    <definedName name="HALOS10180403825A25" localSheetId="7">#REF!</definedName>
    <definedName name="HALOS10180403825A25">#REF!</definedName>
    <definedName name="HALOS101804038A25" localSheetId="2">#REF!</definedName>
    <definedName name="HALOS101804038A25" localSheetId="4">#REF!</definedName>
    <definedName name="HALOS101804038A25" localSheetId="7">#REF!</definedName>
    <definedName name="HALOS101804038A25">#REF!</definedName>
    <definedName name="HALOS10180603825A25" localSheetId="2">#REF!</definedName>
    <definedName name="HALOS10180603825A25" localSheetId="4">#REF!</definedName>
    <definedName name="HALOS10180603825A25" localSheetId="7">#REF!</definedName>
    <definedName name="HALOS10180603825A25">#REF!</definedName>
    <definedName name="HALOS101806038A25" localSheetId="2">#REF!</definedName>
    <definedName name="HALOS101806038A25" localSheetId="4">#REF!</definedName>
    <definedName name="HALOS101806038A25" localSheetId="7">#REF!</definedName>
    <definedName name="HALOS101806038A25">#REF!</definedName>
    <definedName name="HALOS12124403825A25LIGW" localSheetId="2">#REF!</definedName>
    <definedName name="HALOS12124403825A25LIGW" localSheetId="4">#REF!</definedName>
    <definedName name="HALOS12124403825A25LIGW" localSheetId="7">#REF!</definedName>
    <definedName name="HALOS12124403825A25LIGW">#REF!</definedName>
    <definedName name="HALOS121244038A25LIGW" localSheetId="2">#REF!</definedName>
    <definedName name="HALOS121244038A25LIGW" localSheetId="4">#REF!</definedName>
    <definedName name="HALOS121244038A25LIGW" localSheetId="7">#REF!</definedName>
    <definedName name="HALOS121244038A25LIGW">#REF!</definedName>
    <definedName name="HALOS12124603825A25LIGW" localSheetId="2">#REF!</definedName>
    <definedName name="HALOS12124603825A25LIGW" localSheetId="4">#REF!</definedName>
    <definedName name="HALOS12124603825A25LIGW" localSheetId="7">#REF!</definedName>
    <definedName name="HALOS12124603825A25LIGW">#REF!</definedName>
    <definedName name="HALOS121246038A25LIGW" localSheetId="2">#REF!</definedName>
    <definedName name="HALOS121246038A25LIGW" localSheetId="4">#REF!</definedName>
    <definedName name="HALOS121246038A25LIGW" localSheetId="7">#REF!</definedName>
    <definedName name="HALOS121246038A25LIGW">#REF!</definedName>
    <definedName name="HALOS12180403825A25" localSheetId="2">#REF!</definedName>
    <definedName name="HALOS12180403825A25" localSheetId="4">#REF!</definedName>
    <definedName name="HALOS12180403825A25" localSheetId="7">#REF!</definedName>
    <definedName name="HALOS12180403825A25">#REF!</definedName>
    <definedName name="HALOS121804038A25" localSheetId="2">#REF!</definedName>
    <definedName name="HALOS121804038A25" localSheetId="4">#REF!</definedName>
    <definedName name="HALOS121804038A25" localSheetId="7">#REF!</definedName>
    <definedName name="HALOS121804038A25">#REF!</definedName>
    <definedName name="HALOS12180603825A25" localSheetId="2">#REF!</definedName>
    <definedName name="HALOS12180603825A25" localSheetId="4">#REF!</definedName>
    <definedName name="HALOS12180603825A25" localSheetId="7">#REF!</definedName>
    <definedName name="HALOS12180603825A25">#REF!</definedName>
    <definedName name="HALOS121806038A25" localSheetId="2">#REF!</definedName>
    <definedName name="HALOS121806038A25" localSheetId="4">#REF!</definedName>
    <definedName name="HALOS121806038A25" localSheetId="7">#REF!</definedName>
    <definedName name="HALOS121806038A25">#REF!</definedName>
    <definedName name="HALOSAQUIEBRASOLCONTRA" localSheetId="2">#REF!</definedName>
    <definedName name="HALOSAQUIEBRASOLCONTRA" localSheetId="4">#REF!</definedName>
    <definedName name="HALOSAQUIEBRASOLCONTRA" localSheetId="7">#REF!</definedName>
    <definedName name="HALOSAQUIEBRASOLCONTRA">#REF!</definedName>
    <definedName name="HALSUPCISCONTRA" localSheetId="2">#REF!</definedName>
    <definedName name="HALSUPCISCONTRA" localSheetId="4">#REF!</definedName>
    <definedName name="HALSUPCISCONTRA" localSheetId="7">#REF!</definedName>
    <definedName name="HALSUPCISCONTRA">#REF!</definedName>
    <definedName name="ham">[124]Volumenes!$D$1839</definedName>
    <definedName name="HAMRAMPACONTRA" localSheetId="2">#REF!</definedName>
    <definedName name="HAMRAMPACONTRA" localSheetId="3">#REF!</definedName>
    <definedName name="HAMRAMPACONTRA" localSheetId="4">#REF!</definedName>
    <definedName name="HAMRAMPACONTRA" localSheetId="5">#REF!</definedName>
    <definedName name="HAMRAMPACONTRA" localSheetId="6">#REF!</definedName>
    <definedName name="HAMRAMPACONTRA" localSheetId="7">#REF!</definedName>
    <definedName name="HAMRAMPACONTRA">#REF!</definedName>
    <definedName name="HAMU1" localSheetId="2">[25]Volumenes!#REF!</definedName>
    <definedName name="HAMU1" localSheetId="3">[25]Volumenes!#REF!</definedName>
    <definedName name="HAMU1" localSheetId="4">[25]Volumenes!#REF!</definedName>
    <definedName name="HAMU1" localSheetId="5">[25]Volumenes!#REF!</definedName>
    <definedName name="HAMU1" localSheetId="6">[25]Volumenes!#REF!</definedName>
    <definedName name="HAMU1" localSheetId="7">[25]Volumenes!#REF!</definedName>
    <definedName name="HAMU1">[25]Volumenes!#REF!</definedName>
    <definedName name="hamu2" localSheetId="2">[25]Volumenes!#REF!</definedName>
    <definedName name="hamu2" localSheetId="3">[25]Volumenes!#REF!</definedName>
    <definedName name="hamu2" localSheetId="4">[25]Volumenes!#REF!</definedName>
    <definedName name="hamu2" localSheetId="5">[25]Volumenes!#REF!</definedName>
    <definedName name="hamu2" localSheetId="6">[25]Volumenes!#REF!</definedName>
    <definedName name="hamu2" localSheetId="7">[25]Volumenes!#REF!</definedName>
    <definedName name="hamu2">[25]Volumenes!#REF!</definedName>
    <definedName name="HAMUESC" localSheetId="2">'[25]Anal. horm.'!#REF!</definedName>
    <definedName name="HAMUESC" localSheetId="4">'[25]Anal. horm.'!#REF!</definedName>
    <definedName name="HAMUESC" localSheetId="7">'[25]Anal. horm.'!#REF!</definedName>
    <definedName name="HAMUESC">'[25]Anal. horm.'!#REF!</definedName>
    <definedName name="HAMUR08210MALLAD2.31001CAR" localSheetId="2">#REF!</definedName>
    <definedName name="HAMUR08210MALLAD2.31001CAR" localSheetId="3">#REF!</definedName>
    <definedName name="HAMUR08210MALLAD2.31001CAR" localSheetId="4">#REF!</definedName>
    <definedName name="HAMUR08210MALLAD2.31001CAR" localSheetId="5">#REF!</definedName>
    <definedName name="HAMUR08210MALLAD2.31001CAR" localSheetId="6">#REF!</definedName>
    <definedName name="HAMUR08210MALLAD2.31001CAR" localSheetId="7">#REF!</definedName>
    <definedName name="HAMUR08210MALLAD2.31001CAR">#REF!</definedName>
    <definedName name="HAMUR15180403825A20X202CAR" localSheetId="2">#REF!</definedName>
    <definedName name="HAMUR15180403825A20X202CAR" localSheetId="4">#REF!</definedName>
    <definedName name="HAMUR15180403825A20X202CAR" localSheetId="7">#REF!</definedName>
    <definedName name="HAMUR15180403825A20X202CAR">#REF!</definedName>
    <definedName name="HAMUR151804038A20X202CAR" localSheetId="2">#REF!</definedName>
    <definedName name="HAMUR151804038A20X202CAR" localSheetId="4">#REF!</definedName>
    <definedName name="HAMUR151804038A20X202CAR" localSheetId="7">#REF!</definedName>
    <definedName name="HAMUR151804038A20X202CAR">#REF!</definedName>
    <definedName name="HAMUR15180603825A20X202CAR" localSheetId="2">#REF!</definedName>
    <definedName name="HAMUR15180603825A20X202CAR" localSheetId="4">#REF!</definedName>
    <definedName name="HAMUR15180603825A20X202CAR" localSheetId="7">#REF!</definedName>
    <definedName name="HAMUR15180603825A20X202CAR">#REF!</definedName>
    <definedName name="HAMUR151806038A20X202CAR" localSheetId="2">#REF!</definedName>
    <definedName name="HAMUR151806038A20X202CAR" localSheetId="4">#REF!</definedName>
    <definedName name="HAMUR151806038A20X202CAR" localSheetId="7">#REF!</definedName>
    <definedName name="HAMUR151806038A20X202CAR">#REF!</definedName>
    <definedName name="HAMUR15210403825A20X202CAR" localSheetId="2">#REF!</definedName>
    <definedName name="HAMUR15210403825A20X202CAR" localSheetId="4">#REF!</definedName>
    <definedName name="HAMUR15210403825A20X202CAR" localSheetId="7">#REF!</definedName>
    <definedName name="HAMUR15210403825A20X202CAR">#REF!</definedName>
    <definedName name="HAMUR152104038A20X202CAR" localSheetId="2">#REF!</definedName>
    <definedName name="HAMUR152104038A20X202CAR" localSheetId="4">#REF!</definedName>
    <definedName name="HAMUR152104038A20X202CAR" localSheetId="7">#REF!</definedName>
    <definedName name="HAMUR152104038A20X202CAR">#REF!</definedName>
    <definedName name="HAMUR15210603825A20X202CAR" localSheetId="2">#REF!</definedName>
    <definedName name="HAMUR15210603825A20X202CAR" localSheetId="4">#REF!</definedName>
    <definedName name="HAMUR15210603825A20X202CAR" localSheetId="7">#REF!</definedName>
    <definedName name="HAMUR15210603825A20X202CAR">#REF!</definedName>
    <definedName name="HAMUR152106038A20X202CAR" localSheetId="2">#REF!</definedName>
    <definedName name="HAMUR152106038A20X202CAR" localSheetId="4">#REF!</definedName>
    <definedName name="HAMUR152106038A20X202CAR" localSheetId="7">#REF!</definedName>
    <definedName name="HAMUR152106038A20X202CAR">#REF!</definedName>
    <definedName name="HAMUR15240403825A20X202CAR" localSheetId="2">#REF!</definedName>
    <definedName name="HAMUR15240403825A20X202CAR" localSheetId="4">#REF!</definedName>
    <definedName name="HAMUR15240403825A20X202CAR" localSheetId="7">#REF!</definedName>
    <definedName name="HAMUR15240403825A20X202CAR">#REF!</definedName>
    <definedName name="HAMUR152404038A20X202CAR" localSheetId="2">#REF!</definedName>
    <definedName name="HAMUR152404038A20X202CAR" localSheetId="4">#REF!</definedName>
    <definedName name="HAMUR152404038A20X202CAR" localSheetId="7">#REF!</definedName>
    <definedName name="HAMUR152404038A20X202CAR">#REF!</definedName>
    <definedName name="HAMUR15240603825A20X202CAR" localSheetId="2">#REF!</definedName>
    <definedName name="HAMUR15240603825A20X202CAR" localSheetId="4">#REF!</definedName>
    <definedName name="HAMUR15240603825A20X202CAR" localSheetId="7">#REF!</definedName>
    <definedName name="HAMUR15240603825A20X202CAR">#REF!</definedName>
    <definedName name="HAMUR152406038A20X202CAR" localSheetId="2">#REF!</definedName>
    <definedName name="HAMUR152406038A20X202CAR" localSheetId="4">#REF!</definedName>
    <definedName name="HAMUR152406038A20X202CAR" localSheetId="7">#REF!</definedName>
    <definedName name="HAMUR152406038A20X202CAR">#REF!</definedName>
    <definedName name="HAMUR20180403825A20X202CAR" localSheetId="2">#REF!</definedName>
    <definedName name="HAMUR20180403825A20X202CAR" localSheetId="4">#REF!</definedName>
    <definedName name="HAMUR20180403825A20X202CAR" localSheetId="7">#REF!</definedName>
    <definedName name="HAMUR20180403825A20X202CAR">#REF!</definedName>
    <definedName name="HAMUR201804038A20X202CAR" localSheetId="2">#REF!</definedName>
    <definedName name="HAMUR201804038A20X202CAR" localSheetId="4">#REF!</definedName>
    <definedName name="HAMUR201804038A20X202CAR" localSheetId="7">#REF!</definedName>
    <definedName name="HAMUR201804038A20X202CAR">#REF!</definedName>
    <definedName name="HAMUR20180603825A20X202CAR" localSheetId="2">#REF!</definedName>
    <definedName name="HAMUR20180603825A20X202CAR" localSheetId="4">#REF!</definedName>
    <definedName name="HAMUR20180603825A20X202CAR" localSheetId="7">#REF!</definedName>
    <definedName name="HAMUR20180603825A20X202CAR">#REF!</definedName>
    <definedName name="HAMUR201806038A20X202CAR" localSheetId="2">#REF!</definedName>
    <definedName name="HAMUR201806038A20X202CAR" localSheetId="4">#REF!</definedName>
    <definedName name="HAMUR201806038A20X202CAR" localSheetId="7">#REF!</definedName>
    <definedName name="HAMUR201806038A20X202CAR">#REF!</definedName>
    <definedName name="HAMUR20210401225A10X102CAR" localSheetId="2">#REF!</definedName>
    <definedName name="HAMUR20210401225A10X102CAR" localSheetId="4">#REF!</definedName>
    <definedName name="HAMUR20210401225A10X102CAR" localSheetId="7">#REF!</definedName>
    <definedName name="HAMUR20210401225A10X102CAR">#REF!</definedName>
    <definedName name="HAMUR20210401225A20X202CAR" localSheetId="2">#REF!</definedName>
    <definedName name="HAMUR20210401225A20X202CAR" localSheetId="4">#REF!</definedName>
    <definedName name="HAMUR20210401225A20X202CAR" localSheetId="7">#REF!</definedName>
    <definedName name="HAMUR20210401225A20X202CAR">#REF!</definedName>
    <definedName name="HAMUR202104012A10X102CAR" localSheetId="2">#REF!</definedName>
    <definedName name="HAMUR202104012A10X102CAR" localSheetId="4">#REF!</definedName>
    <definedName name="HAMUR202104012A10X102CAR" localSheetId="7">#REF!</definedName>
    <definedName name="HAMUR202104012A10X102CAR">#REF!</definedName>
    <definedName name="HAMUR202104012A20X202CAR" localSheetId="2">#REF!</definedName>
    <definedName name="HAMUR202104012A20X202CAR" localSheetId="4">#REF!</definedName>
    <definedName name="HAMUR202104012A20X202CAR" localSheetId="7">#REF!</definedName>
    <definedName name="HAMUR202104012A20X202CAR">#REF!</definedName>
    <definedName name="HAMUR20210403825A20X202CAR" localSheetId="2">#REF!</definedName>
    <definedName name="HAMUR20210403825A20X202CAR" localSheetId="4">#REF!</definedName>
    <definedName name="HAMUR20210403825A20X202CAR" localSheetId="7">#REF!</definedName>
    <definedName name="HAMUR20210403825A20X202CAR">#REF!</definedName>
    <definedName name="HAMUR202104038A20X202CAR" localSheetId="2">#REF!</definedName>
    <definedName name="HAMUR202104038A20X202CAR" localSheetId="4">#REF!</definedName>
    <definedName name="HAMUR202104038A20X202CAR" localSheetId="7">#REF!</definedName>
    <definedName name="HAMUR202104038A20X202CAR">#REF!</definedName>
    <definedName name="HAMUR20210601225A10X102CAR" localSheetId="2">#REF!</definedName>
    <definedName name="HAMUR20210601225A10X102CAR" localSheetId="4">#REF!</definedName>
    <definedName name="HAMUR20210601225A10X102CAR" localSheetId="7">#REF!</definedName>
    <definedName name="HAMUR20210601225A10X102CAR">#REF!</definedName>
    <definedName name="HAMUR20210601225A20X202CAR" localSheetId="2">#REF!</definedName>
    <definedName name="HAMUR20210601225A20X202CAR" localSheetId="4">#REF!</definedName>
    <definedName name="HAMUR20210601225A20X202CAR" localSheetId="7">#REF!</definedName>
    <definedName name="HAMUR20210601225A20X202CAR">#REF!</definedName>
    <definedName name="HAMUR202106012A10X102CAR" localSheetId="2">#REF!</definedName>
    <definedName name="HAMUR202106012A10X102CAR" localSheetId="4">#REF!</definedName>
    <definedName name="HAMUR202106012A10X102CAR" localSheetId="7">#REF!</definedName>
    <definedName name="HAMUR202106012A10X102CAR">#REF!</definedName>
    <definedName name="HAMUR202106012A20X202CAR" localSheetId="2">#REF!</definedName>
    <definedName name="HAMUR202106012A20X202CAR" localSheetId="4">#REF!</definedName>
    <definedName name="HAMUR202106012A20X202CAR" localSheetId="7">#REF!</definedName>
    <definedName name="HAMUR202106012A20X202CAR">#REF!</definedName>
    <definedName name="HAMUR20210603825A20X202CAR" localSheetId="2">#REF!</definedName>
    <definedName name="HAMUR20210603825A20X202CAR" localSheetId="4">#REF!</definedName>
    <definedName name="HAMUR20210603825A20X202CAR" localSheetId="7">#REF!</definedName>
    <definedName name="HAMUR20210603825A20X202CAR">#REF!</definedName>
    <definedName name="HAMUR202106038A20X202CAR" localSheetId="2">#REF!</definedName>
    <definedName name="HAMUR202106038A20X202CAR" localSheetId="4">#REF!</definedName>
    <definedName name="HAMUR202106038A20X202CAR" localSheetId="7">#REF!</definedName>
    <definedName name="HAMUR202106038A20X202CAR">#REF!</definedName>
    <definedName name="HAMUR20240401225A10X102CAR" localSheetId="2">#REF!</definedName>
    <definedName name="HAMUR20240401225A10X102CAR" localSheetId="4">#REF!</definedName>
    <definedName name="HAMUR20240401225A10X102CAR" localSheetId="7">#REF!</definedName>
    <definedName name="HAMUR20240401225A10X102CAR">#REF!</definedName>
    <definedName name="HAMUR20240401225A20X202CAR" localSheetId="2">#REF!</definedName>
    <definedName name="HAMUR20240401225A20X202CAR" localSheetId="4">#REF!</definedName>
    <definedName name="HAMUR20240401225A20X202CAR" localSheetId="7">#REF!</definedName>
    <definedName name="HAMUR20240401225A20X202CAR">#REF!</definedName>
    <definedName name="HAMUR202404012A10X102CAR" localSheetId="2">#REF!</definedName>
    <definedName name="HAMUR202404012A10X102CAR" localSheetId="4">#REF!</definedName>
    <definedName name="HAMUR202404012A10X102CAR" localSheetId="7">#REF!</definedName>
    <definedName name="HAMUR202404012A10X102CAR">#REF!</definedName>
    <definedName name="HAMUR202404012A20X202CAR" localSheetId="2">#REF!</definedName>
    <definedName name="HAMUR202404012A20X202CAR" localSheetId="4">#REF!</definedName>
    <definedName name="HAMUR202404012A20X202CAR" localSheetId="7">#REF!</definedName>
    <definedName name="HAMUR202404012A20X202CAR">#REF!</definedName>
    <definedName name="HAMUR20240601225A10X102CAR" localSheetId="2">#REF!</definedName>
    <definedName name="HAMUR20240601225A10X102CAR" localSheetId="4">#REF!</definedName>
    <definedName name="HAMUR20240601225A10X102CAR" localSheetId="7">#REF!</definedName>
    <definedName name="HAMUR20240601225A10X102CAR">#REF!</definedName>
    <definedName name="HAMUR20240601225A20X202CAR" localSheetId="2">#REF!</definedName>
    <definedName name="HAMUR20240601225A20X202CAR" localSheetId="4">#REF!</definedName>
    <definedName name="HAMUR20240601225A20X202CAR" localSheetId="7">#REF!</definedName>
    <definedName name="HAMUR20240601225A20X202CAR">#REF!</definedName>
    <definedName name="HAMUR202406012A10X102CAR" localSheetId="2">#REF!</definedName>
    <definedName name="HAMUR202406012A10X102CAR" localSheetId="4">#REF!</definedName>
    <definedName name="HAMUR202406012A10X102CAR" localSheetId="7">#REF!</definedName>
    <definedName name="HAMUR202406012A10X102CAR">#REF!</definedName>
    <definedName name="HAMUR202406012A20X202CAR" localSheetId="2">#REF!</definedName>
    <definedName name="HAMUR202406012A20X202CAR" localSheetId="4">#REF!</definedName>
    <definedName name="HAMUR202406012A20X202CAR" localSheetId="7">#REF!</definedName>
    <definedName name="HAMUR202406012A20X202CAR">#REF!</definedName>
    <definedName name="HAPEDCONTRA" localSheetId="2">#REF!</definedName>
    <definedName name="HAPEDCONTRA" localSheetId="4">#REF!</definedName>
    <definedName name="HAPEDCONTRA" localSheetId="7">#REF!</definedName>
    <definedName name="HAPEDCONTRA">#REF!</definedName>
    <definedName name="HAPISO38A20AD124ESP10" localSheetId="2">#REF!</definedName>
    <definedName name="HAPISO38A20AD124ESP10" localSheetId="3">#REF!</definedName>
    <definedName name="HAPISO38A20AD124ESP10" localSheetId="4">#REF!</definedName>
    <definedName name="HAPISO38A20AD124ESP10" localSheetId="5">#REF!</definedName>
    <definedName name="HAPISO38A20AD124ESP10" localSheetId="6">#REF!</definedName>
    <definedName name="HAPISO38A20AD124ESP10" localSheetId="7">#REF!</definedName>
    <definedName name="HAPISO38A20AD124ESP10" localSheetId="0">#REF!</definedName>
    <definedName name="HAPISO38A20AD124ESP10">#REF!</definedName>
    <definedName name="HAPISO38A20AD124ESP12" localSheetId="2">#REF!</definedName>
    <definedName name="HAPISO38A20AD124ESP12" localSheetId="4">#REF!</definedName>
    <definedName name="HAPISO38A20AD124ESP12" localSheetId="7">#REF!</definedName>
    <definedName name="HAPISO38A20AD124ESP12">#REF!</definedName>
    <definedName name="HAPISO38A20AD124ESP15" localSheetId="2">#REF!</definedName>
    <definedName name="HAPISO38A20AD124ESP15" localSheetId="4">#REF!</definedName>
    <definedName name="HAPISO38A20AD124ESP15" localSheetId="7">#REF!</definedName>
    <definedName name="HAPISO38A20AD124ESP15">#REF!</definedName>
    <definedName name="HAPISO38A20AD124ESP20" localSheetId="2">#REF!</definedName>
    <definedName name="HAPISO38A20AD124ESP20" localSheetId="4">#REF!</definedName>
    <definedName name="HAPISO38A20AD124ESP20" localSheetId="7">#REF!</definedName>
    <definedName name="HAPISO38A20AD124ESP20">#REF!</definedName>
    <definedName name="HAPISO38A20AD140ESP10" localSheetId="2">#REF!</definedName>
    <definedName name="HAPISO38A20AD140ESP10" localSheetId="4">#REF!</definedName>
    <definedName name="HAPISO38A20AD140ESP10" localSheetId="7">#REF!</definedName>
    <definedName name="HAPISO38A20AD140ESP10">#REF!</definedName>
    <definedName name="HAPISO38A20AD140ESP12" localSheetId="2">#REF!</definedName>
    <definedName name="HAPISO38A20AD140ESP12" localSheetId="4">#REF!</definedName>
    <definedName name="HAPISO38A20AD140ESP12" localSheetId="7">#REF!</definedName>
    <definedName name="HAPISO38A20AD140ESP12">#REF!</definedName>
    <definedName name="HAPISO38A20AD140ESP15" localSheetId="2">#REF!</definedName>
    <definedName name="HAPISO38A20AD140ESP15" localSheetId="4">#REF!</definedName>
    <definedName name="HAPISO38A20AD140ESP15" localSheetId="7">#REF!</definedName>
    <definedName name="HAPISO38A20AD140ESP15">#REF!</definedName>
    <definedName name="HAPISO38A20AD140ESP20" localSheetId="2">#REF!</definedName>
    <definedName name="HAPISO38A20AD140ESP20" localSheetId="4">#REF!</definedName>
    <definedName name="HAPISO38A20AD140ESP20" localSheetId="7">#REF!</definedName>
    <definedName name="HAPISO38A20AD140ESP20">#REF!</definedName>
    <definedName name="HAPISO38A20AD180ESP10" localSheetId="2">#REF!</definedName>
    <definedName name="HAPISO38A20AD180ESP10" localSheetId="4">#REF!</definedName>
    <definedName name="HAPISO38A20AD180ESP10" localSheetId="7">#REF!</definedName>
    <definedName name="HAPISO38A20AD180ESP10">#REF!</definedName>
    <definedName name="HAPISO38A20AD180ESP12" localSheetId="2">#REF!</definedName>
    <definedName name="HAPISO38A20AD180ESP12" localSheetId="4">#REF!</definedName>
    <definedName name="HAPISO38A20AD180ESP12" localSheetId="7">#REF!</definedName>
    <definedName name="HAPISO38A20AD180ESP12">#REF!</definedName>
    <definedName name="HAPISO38A20AD180ESP15" localSheetId="2">#REF!</definedName>
    <definedName name="HAPISO38A20AD180ESP15" localSheetId="4">#REF!</definedName>
    <definedName name="HAPISO38A20AD180ESP15" localSheetId="7">#REF!</definedName>
    <definedName name="HAPISO38A20AD180ESP15">#REF!</definedName>
    <definedName name="HAPISO38A20AD180ESP20" localSheetId="2">#REF!</definedName>
    <definedName name="HAPISO38A20AD180ESP20" localSheetId="4">#REF!</definedName>
    <definedName name="HAPISO38A20AD180ESP20" localSheetId="7">#REF!</definedName>
    <definedName name="HAPISO38A20AD180ESP20">#REF!</definedName>
    <definedName name="HAPISO38A20AD210ESP10" localSheetId="2">#REF!</definedName>
    <definedName name="HAPISO38A20AD210ESP10" localSheetId="4">#REF!</definedName>
    <definedName name="HAPISO38A20AD210ESP10" localSheetId="7">#REF!</definedName>
    <definedName name="HAPISO38A20AD210ESP10">#REF!</definedName>
    <definedName name="HAPISO38A20AD210ESP12" localSheetId="2">#REF!</definedName>
    <definedName name="HAPISO38A20AD210ESP12" localSheetId="4">#REF!</definedName>
    <definedName name="HAPISO38A20AD210ESP12" localSheetId="7">#REF!</definedName>
    <definedName name="HAPISO38A20AD210ESP12">#REF!</definedName>
    <definedName name="HAPISO38A20AD210ESP15" localSheetId="2">#REF!</definedName>
    <definedName name="HAPISO38A20AD210ESP15" localSheetId="4">#REF!</definedName>
    <definedName name="HAPISO38A20AD210ESP15" localSheetId="7">#REF!</definedName>
    <definedName name="HAPISO38A20AD210ESP15">#REF!</definedName>
    <definedName name="HAPISO38A20AD210ESP20" localSheetId="2">#REF!</definedName>
    <definedName name="HAPISO38A20AD210ESP20" localSheetId="4">#REF!</definedName>
    <definedName name="HAPISO38A20AD210ESP20" localSheetId="7">#REF!</definedName>
    <definedName name="HAPISO38A20AD210ESP20">#REF!</definedName>
    <definedName name="HARAMP" localSheetId="2">'[25]Anal. horm.'!#REF!</definedName>
    <definedName name="HARAMP" localSheetId="4">'[25]Anal. horm.'!#REF!</definedName>
    <definedName name="HARAMP" localSheetId="7">'[25]Anal. horm.'!#REF!</definedName>
    <definedName name="HARAMP">'[25]Anal. horm.'!#REF!</definedName>
    <definedName name="HARAMPA12124401225A2038A20LIGWIN" localSheetId="2">#REF!</definedName>
    <definedName name="HARAMPA12124401225A2038A20LIGWIN" localSheetId="3">#REF!</definedName>
    <definedName name="HARAMPA12124401225A2038A20LIGWIN" localSheetId="4">#REF!</definedName>
    <definedName name="HARAMPA12124401225A2038A20LIGWIN" localSheetId="5">#REF!</definedName>
    <definedName name="HARAMPA12124401225A2038A20LIGWIN" localSheetId="6">#REF!</definedName>
    <definedName name="HARAMPA12124401225A2038A20LIGWIN" localSheetId="7">#REF!</definedName>
    <definedName name="HARAMPA12124401225A2038A20LIGWIN" localSheetId="0">#REF!</definedName>
    <definedName name="HARAMPA12124401225A2038A20LIGWIN">#REF!</definedName>
    <definedName name="HARAMPA12124401225A2038A20MANO" localSheetId="2">#REF!</definedName>
    <definedName name="HARAMPA12124401225A2038A20MANO" localSheetId="4">#REF!</definedName>
    <definedName name="HARAMPA12124401225A2038A20MANO" localSheetId="7">#REF!</definedName>
    <definedName name="HARAMPA12124401225A2038A20MANO">#REF!</definedName>
    <definedName name="HARAMPA121244012A2038A20LIGWIN" localSheetId="2">#REF!</definedName>
    <definedName name="HARAMPA121244012A2038A20LIGWIN" localSheetId="4">#REF!</definedName>
    <definedName name="HARAMPA121244012A2038A20LIGWIN" localSheetId="7">#REF!</definedName>
    <definedName name="HARAMPA121244012A2038A20LIGWIN">#REF!</definedName>
    <definedName name="HARAMPA121244012A2038A20MANO" localSheetId="2">#REF!</definedName>
    <definedName name="HARAMPA121244012A2038A20MANO" localSheetId="4">#REF!</definedName>
    <definedName name="HARAMPA121244012A2038A20MANO" localSheetId="7">#REF!</definedName>
    <definedName name="HARAMPA121244012A2038A20MANO">#REF!</definedName>
    <definedName name="HARAMPA12124601225A2038A20LIGWIN" localSheetId="2">#REF!</definedName>
    <definedName name="HARAMPA12124601225A2038A20LIGWIN" localSheetId="4">#REF!</definedName>
    <definedName name="HARAMPA12124601225A2038A20LIGWIN" localSheetId="7">#REF!</definedName>
    <definedName name="HARAMPA12124601225A2038A20LIGWIN">#REF!</definedName>
    <definedName name="HARAMPA12124601225A2038A20MANO" localSheetId="2">#REF!</definedName>
    <definedName name="HARAMPA12124601225A2038A20MANO" localSheetId="4">#REF!</definedName>
    <definedName name="HARAMPA12124601225A2038A20MANO" localSheetId="7">#REF!</definedName>
    <definedName name="HARAMPA12124601225A2038A20MANO">#REF!</definedName>
    <definedName name="HARAMPA121246012A2038A20LIGWIN" localSheetId="2">#REF!</definedName>
    <definedName name="HARAMPA121246012A2038A20LIGWIN" localSheetId="4">#REF!</definedName>
    <definedName name="HARAMPA121246012A2038A20LIGWIN" localSheetId="7">#REF!</definedName>
    <definedName name="HARAMPA121246012A2038A20LIGWIN">#REF!</definedName>
    <definedName name="HARAMPA121246012A2038A20MANO" localSheetId="2">#REF!</definedName>
    <definedName name="HARAMPA121246012A2038A20MANO" localSheetId="4">#REF!</definedName>
    <definedName name="HARAMPA121246012A2038A20MANO" localSheetId="7">#REF!</definedName>
    <definedName name="HARAMPA121246012A2038A20MANO">#REF!</definedName>
    <definedName name="HARAMPA12180401225A2038A20" localSheetId="2">#REF!</definedName>
    <definedName name="HARAMPA12180401225A2038A20" localSheetId="4">#REF!</definedName>
    <definedName name="HARAMPA12180401225A2038A20" localSheetId="7">#REF!</definedName>
    <definedName name="HARAMPA12180401225A2038A20">#REF!</definedName>
    <definedName name="HARAMPA121804012A2038A20" localSheetId="2">#REF!</definedName>
    <definedName name="HARAMPA121804012A2038A20" localSheetId="4">#REF!</definedName>
    <definedName name="HARAMPA121804012A2038A20" localSheetId="7">#REF!</definedName>
    <definedName name="HARAMPA121804012A2038A20">#REF!</definedName>
    <definedName name="HARAMPA12180601225A2038A20" localSheetId="2">#REF!</definedName>
    <definedName name="HARAMPA12180601225A2038A20" localSheetId="4">#REF!</definedName>
    <definedName name="HARAMPA12180601225A2038A20" localSheetId="7">#REF!</definedName>
    <definedName name="HARAMPA12180601225A2038A20">#REF!</definedName>
    <definedName name="HARAMPA121806012A2038A20" localSheetId="2">#REF!</definedName>
    <definedName name="HARAMPA121806012A2038A20" localSheetId="4">#REF!</definedName>
    <definedName name="HARAMPA121806012A2038A20" localSheetId="7">#REF!</definedName>
    <definedName name="HARAMPA121806012A2038A20">#REF!</definedName>
    <definedName name="HARAMPA12210401225A2038A20" localSheetId="2">#REF!</definedName>
    <definedName name="HARAMPA12210401225A2038A20" localSheetId="4">#REF!</definedName>
    <definedName name="HARAMPA12210401225A2038A20" localSheetId="7">#REF!</definedName>
    <definedName name="HARAMPA12210401225A2038A20">#REF!</definedName>
    <definedName name="HARAMPA122104012A2038A20" localSheetId="2">#REF!</definedName>
    <definedName name="HARAMPA122104012A2038A20" localSheetId="4">#REF!</definedName>
    <definedName name="HARAMPA122104012A2038A20" localSheetId="7">#REF!</definedName>
    <definedName name="HARAMPA122104012A2038A20">#REF!</definedName>
    <definedName name="HARAMPA12210601225A2038A20" localSheetId="2">#REF!</definedName>
    <definedName name="HARAMPA12210601225A2038A20" localSheetId="4">#REF!</definedName>
    <definedName name="HARAMPA12210601225A2038A20" localSheetId="7">#REF!</definedName>
    <definedName name="HARAMPA12210601225A2038A20">#REF!</definedName>
    <definedName name="HARAMPA122106012A2038A20" localSheetId="2">#REF!</definedName>
    <definedName name="HARAMPA122106012A2038A20" localSheetId="4">#REF!</definedName>
    <definedName name="HARAMPA122106012A2038A20" localSheetId="7">#REF!</definedName>
    <definedName name="HARAMPA122106012A2038A20">#REF!</definedName>
    <definedName name="HARAMPA12240401225A2038A20" localSheetId="2">#REF!</definedName>
    <definedName name="HARAMPA12240401225A2038A20" localSheetId="4">#REF!</definedName>
    <definedName name="HARAMPA12240401225A2038A20" localSheetId="7">#REF!</definedName>
    <definedName name="HARAMPA12240401225A2038A20">#REF!</definedName>
    <definedName name="HARAMPA122404012A2038A20" localSheetId="2">#REF!</definedName>
    <definedName name="HARAMPA122404012A2038A20" localSheetId="4">#REF!</definedName>
    <definedName name="HARAMPA122404012A2038A20" localSheetId="7">#REF!</definedName>
    <definedName name="HARAMPA122404012A2038A20">#REF!</definedName>
    <definedName name="HARAMPA12240601225A2038A20" localSheetId="2">#REF!</definedName>
    <definedName name="HARAMPA12240601225A2038A20" localSheetId="4">#REF!</definedName>
    <definedName name="HARAMPA12240601225A2038A20" localSheetId="7">#REF!</definedName>
    <definedName name="HARAMPA12240601225A2038A20">#REF!</definedName>
    <definedName name="HARAMPA122406012A2038A20" localSheetId="2">#REF!</definedName>
    <definedName name="HARAMPA122406012A2038A20" localSheetId="4">#REF!</definedName>
    <definedName name="HARAMPA122406012A2038A20" localSheetId="7">#REF!</definedName>
    <definedName name="HARAMPA122406012A2038A20">#REF!</definedName>
    <definedName name="HARAMPAESCCONTRA" localSheetId="2">#REF!</definedName>
    <definedName name="HARAMPAESCCONTRA" localSheetId="4">#REF!</definedName>
    <definedName name="HARAMPAESCCONTRA" localSheetId="7">#REF!</definedName>
    <definedName name="HARAMPAESCCONTRA">#REF!</definedName>
    <definedName name="HARAMPAVEHCONTRA" localSheetId="2">#REF!</definedName>
    <definedName name="HARAMPAVEHCONTRA" localSheetId="4">#REF!</definedName>
    <definedName name="HARAMPAVEHCONTRA" localSheetId="7">#REF!</definedName>
    <definedName name="HARAMPAVEHCONTRA">#REF!</definedName>
    <definedName name="HAVA15201244043814A20LIG" localSheetId="2">#REF!</definedName>
    <definedName name="HAVA15201244043814A20LIG" localSheetId="4">#REF!</definedName>
    <definedName name="HAVA15201244043814A20LIG" localSheetId="7">#REF!</definedName>
    <definedName name="HAVA15201244043814A20LIG">#REF!</definedName>
    <definedName name="HAVA15201244043814A20MANO" localSheetId="2">#REF!</definedName>
    <definedName name="HAVA15201244043814A20MANO" localSheetId="4">#REF!</definedName>
    <definedName name="HAVA15201244043814A20MANO" localSheetId="7">#REF!</definedName>
    <definedName name="HAVA15201244043814A20MANO">#REF!</definedName>
    <definedName name="HAVA20201244043838A20LIG" localSheetId="2">#REF!</definedName>
    <definedName name="HAVA20201244043838A20LIG" localSheetId="4">#REF!</definedName>
    <definedName name="HAVA20201244043838A20LIG" localSheetId="7">#REF!</definedName>
    <definedName name="HAVA20201244043838A20LIG">#REF!</definedName>
    <definedName name="HAVA20201244043838A20MANO" localSheetId="2">#REF!</definedName>
    <definedName name="HAVA20201244043838A20MANO" localSheetId="4">#REF!</definedName>
    <definedName name="HAVA20201244043838A20MANO" localSheetId="7">#REF!</definedName>
    <definedName name="HAVA20201244043838A20MANO">#REF!</definedName>
    <definedName name="HAVABARANDACONTRA" localSheetId="2">#REF!</definedName>
    <definedName name="HAVABARANDACONTRA" localSheetId="4">#REF!</definedName>
    <definedName name="HAVABARANDACONTRA" localSheetId="7">#REF!</definedName>
    <definedName name="HAVABARANDACONTRA">#REF!</definedName>
    <definedName name="HAVACORONACISTCONTRA" localSheetId="2">#REF!</definedName>
    <definedName name="HAVACORONACISTCONTRA" localSheetId="4">#REF!</definedName>
    <definedName name="HAVACORONACISTCONTRA" localSheetId="7">#REF!</definedName>
    <definedName name="HAVACORONACISTCONTRA">#REF!</definedName>
    <definedName name="HAVAD" localSheetId="3">'[5]Anal. horm.'!$F$391</definedName>
    <definedName name="HAVAD" localSheetId="4">'[5]Anal. horm.'!$F$391</definedName>
    <definedName name="HAVAD" localSheetId="5">'[5]Anal. horm.'!$F$391</definedName>
    <definedName name="HAVAD" localSheetId="6">'[5]Anal. horm.'!$F$391</definedName>
    <definedName name="HAVAD" localSheetId="7">'[5]Anal. horm.'!$F$391</definedName>
    <definedName name="HAVAD" localSheetId="0">'[5]Anal. horm.'!$F$391</definedName>
    <definedName name="HAVAD">'[6]Anal. horm.'!$F$391</definedName>
    <definedName name="HAVI20X50" localSheetId="2">'[25]Anal. horm.'!#REF!</definedName>
    <definedName name="HAVI20X50" localSheetId="3">'[25]Anal. horm.'!#REF!</definedName>
    <definedName name="HAVI20X50" localSheetId="4">'[25]Anal. horm.'!#REF!</definedName>
    <definedName name="HAVI20X50" localSheetId="5">'[25]Anal. horm.'!#REF!</definedName>
    <definedName name="HAVI20X50" localSheetId="6">'[25]Anal. horm.'!#REF!</definedName>
    <definedName name="HAVI20X50" localSheetId="7">'[25]Anal. horm.'!#REF!</definedName>
    <definedName name="HAVI20X50" localSheetId="0">'[25]Anal. horm.'!#REF!</definedName>
    <definedName name="HAVI20X50">'[25]Anal. horm.'!#REF!</definedName>
    <definedName name="HAVI25X50" localSheetId="2">'[25]Anal. horm.'!#REF!</definedName>
    <definedName name="HAVI25X50" localSheetId="3">'[25]Anal. horm.'!#REF!</definedName>
    <definedName name="HAVI25X50" localSheetId="4">'[25]Anal. horm.'!#REF!</definedName>
    <definedName name="HAVI25X50" localSheetId="5">'[25]Anal. horm.'!#REF!</definedName>
    <definedName name="HAVI25X50" localSheetId="6">'[25]Anal. horm.'!#REF!</definedName>
    <definedName name="HAVI25X50" localSheetId="7">'[25]Anal. horm.'!#REF!</definedName>
    <definedName name="HAVI25X50">'[25]Anal. horm.'!#REF!</definedName>
    <definedName name="HAVIGA20401244033423838A20LIGWIN" localSheetId="2">#REF!</definedName>
    <definedName name="HAVIGA20401244033423838A20LIGWIN" localSheetId="3">#REF!</definedName>
    <definedName name="HAVIGA20401244033423838A20LIGWIN" localSheetId="4">#REF!</definedName>
    <definedName name="HAVIGA20401244033423838A20LIGWIN" localSheetId="5">#REF!</definedName>
    <definedName name="HAVIGA20401244033423838A20LIGWIN" localSheetId="6">#REF!</definedName>
    <definedName name="HAVIGA20401244033423838A20LIGWIN" localSheetId="7">#REF!</definedName>
    <definedName name="HAVIGA20401244033423838A20LIGWIN" localSheetId="0">#REF!</definedName>
    <definedName name="HAVIGA20401244033423838A20LIGWIN">#REF!</definedName>
    <definedName name="HAVIGA20401246033423838A20LIGWIN" localSheetId="2">#REF!</definedName>
    <definedName name="HAVIGA20401246033423838A20LIGWIN" localSheetId="4">#REF!</definedName>
    <definedName name="HAVIGA20401246033423838A20LIGWIN" localSheetId="7">#REF!</definedName>
    <definedName name="HAVIGA20401246033423838A20LIGWIN">#REF!</definedName>
    <definedName name="HAVIGA20401804033423838A20" localSheetId="2">#REF!</definedName>
    <definedName name="HAVIGA20401804033423838A20" localSheetId="4">#REF!</definedName>
    <definedName name="HAVIGA20401804033423838A20" localSheetId="7">#REF!</definedName>
    <definedName name="HAVIGA20401804033423838A20">#REF!</definedName>
    <definedName name="HAVIGA20401804033423838A20POR" localSheetId="2">#REF!</definedName>
    <definedName name="HAVIGA20401804033423838A20POR" localSheetId="4">#REF!</definedName>
    <definedName name="HAVIGA20401804033423838A20POR" localSheetId="7">#REF!</definedName>
    <definedName name="HAVIGA20401804033423838A20POR">#REF!</definedName>
    <definedName name="HAVIGA20401806033423838A20" localSheetId="2">#REF!</definedName>
    <definedName name="HAVIGA20401806033423838A20" localSheetId="4">#REF!</definedName>
    <definedName name="HAVIGA20401806033423838A20" localSheetId="7">#REF!</definedName>
    <definedName name="HAVIGA20401806033423838A20">#REF!</definedName>
    <definedName name="HAVIGA20401806033423838A20POR" localSheetId="2">#REF!</definedName>
    <definedName name="HAVIGA20401806033423838A20POR" localSheetId="4">#REF!</definedName>
    <definedName name="HAVIGA20401806033423838A20POR" localSheetId="7">#REF!</definedName>
    <definedName name="HAVIGA20401806033423838A20POR">#REF!</definedName>
    <definedName name="HAVIGA20402104033423838A20" localSheetId="2">#REF!</definedName>
    <definedName name="HAVIGA20402104033423838A20" localSheetId="4">#REF!</definedName>
    <definedName name="HAVIGA20402104033423838A20" localSheetId="7">#REF!</definedName>
    <definedName name="HAVIGA20402104033423838A20">#REF!</definedName>
    <definedName name="HAVIGA20402104033423838A20POR" localSheetId="2">#REF!</definedName>
    <definedName name="HAVIGA20402104033423838A20POR" localSheetId="4">#REF!</definedName>
    <definedName name="HAVIGA20402104033423838A20POR" localSheetId="7">#REF!</definedName>
    <definedName name="HAVIGA20402104033423838A20POR">#REF!</definedName>
    <definedName name="HAVIGA20402106033423838A20" localSheetId="2">#REF!</definedName>
    <definedName name="HAVIGA20402106033423838A20" localSheetId="4">#REF!</definedName>
    <definedName name="HAVIGA20402106033423838A20" localSheetId="7">#REF!</definedName>
    <definedName name="HAVIGA20402106033423838A20">#REF!</definedName>
    <definedName name="HAVIGA20402106033423838A20POR" localSheetId="2">#REF!</definedName>
    <definedName name="HAVIGA20402106033423838A20POR" localSheetId="4">#REF!</definedName>
    <definedName name="HAVIGA20402106033423838A20POR" localSheetId="7">#REF!</definedName>
    <definedName name="HAVIGA20402106033423838A20POR">#REF!</definedName>
    <definedName name="HAVIGA20402404033423838A20" localSheetId="2">#REF!</definedName>
    <definedName name="HAVIGA20402404033423838A20" localSheetId="4">#REF!</definedName>
    <definedName name="HAVIGA20402404033423838A20" localSheetId="7">#REF!</definedName>
    <definedName name="HAVIGA20402404033423838A20">#REF!</definedName>
    <definedName name="HAVIGA20402404033423838A20POR" localSheetId="2">#REF!</definedName>
    <definedName name="HAVIGA20402404033423838A20POR" localSheetId="4">#REF!</definedName>
    <definedName name="HAVIGA20402404033423838A20POR" localSheetId="7">#REF!</definedName>
    <definedName name="HAVIGA20402404033423838A20POR">#REF!</definedName>
    <definedName name="HAVIGA20402406033423838A20" localSheetId="2">#REF!</definedName>
    <definedName name="HAVIGA20402406033423838A20" localSheetId="4">#REF!</definedName>
    <definedName name="HAVIGA20402406033423838A20" localSheetId="7">#REF!</definedName>
    <definedName name="HAVIGA20402406033423838A20">#REF!</definedName>
    <definedName name="HAVIGA20402406033423838A20POR" localSheetId="2">#REF!</definedName>
    <definedName name="HAVIGA20402406033423838A20POR" localSheetId="4">#REF!</definedName>
    <definedName name="HAVIGA20402406033423838A20POR" localSheetId="7">#REF!</definedName>
    <definedName name="HAVIGA20402406033423838A20POR">#REF!</definedName>
    <definedName name="HAVIGA25501244043423838A25LIGWIN" localSheetId="2">#REF!</definedName>
    <definedName name="HAVIGA25501244043423838A25LIGWIN" localSheetId="4">#REF!</definedName>
    <definedName name="HAVIGA25501244043423838A25LIGWIN" localSheetId="7">#REF!</definedName>
    <definedName name="HAVIGA25501244043423838A25LIGWIN">#REF!</definedName>
    <definedName name="HAVIGA25501246043423838A25LIGWIN" localSheetId="2">#REF!</definedName>
    <definedName name="HAVIGA25501246043423838A25LIGWIN" localSheetId="4">#REF!</definedName>
    <definedName name="HAVIGA25501246043423838A25LIGWIN" localSheetId="7">#REF!</definedName>
    <definedName name="HAVIGA25501246043423838A25LIGWIN">#REF!</definedName>
    <definedName name="HAVIGA25501804043423838A25" localSheetId="2">#REF!</definedName>
    <definedName name="HAVIGA25501804043423838A25" localSheetId="4">#REF!</definedName>
    <definedName name="HAVIGA25501804043423838A25" localSheetId="7">#REF!</definedName>
    <definedName name="HAVIGA25501804043423838A25">#REF!</definedName>
    <definedName name="HAVIGA25501804043423838A25POR" localSheetId="2">#REF!</definedName>
    <definedName name="HAVIGA25501804043423838A25POR" localSheetId="4">#REF!</definedName>
    <definedName name="HAVIGA25501804043423838A25POR" localSheetId="7">#REF!</definedName>
    <definedName name="HAVIGA25501804043423838A25POR">#REF!</definedName>
    <definedName name="HAVIGA25501806043423838A25" localSheetId="2">#REF!</definedName>
    <definedName name="HAVIGA25501806043423838A25" localSheetId="4">#REF!</definedName>
    <definedName name="HAVIGA25501806043423838A25" localSheetId="7">#REF!</definedName>
    <definedName name="HAVIGA25501806043423838A25">#REF!</definedName>
    <definedName name="HAVIGA25501806043423838A25POR" localSheetId="2">#REF!</definedName>
    <definedName name="HAVIGA25501806043423838A25POR" localSheetId="4">#REF!</definedName>
    <definedName name="HAVIGA25501806043423838A25POR" localSheetId="7">#REF!</definedName>
    <definedName name="HAVIGA25501806043423838A25POR">#REF!</definedName>
    <definedName name="HAVIGA25502104043423838A25" localSheetId="2">#REF!</definedName>
    <definedName name="HAVIGA25502104043423838A25" localSheetId="4">#REF!</definedName>
    <definedName name="HAVIGA25502104043423838A25" localSheetId="7">#REF!</definedName>
    <definedName name="HAVIGA25502104043423838A25">#REF!</definedName>
    <definedName name="HAVIGA25502104043423838A25POR" localSheetId="2">#REF!</definedName>
    <definedName name="HAVIGA25502104043423838A25POR" localSheetId="4">#REF!</definedName>
    <definedName name="HAVIGA25502104043423838A25POR" localSheetId="7">#REF!</definedName>
    <definedName name="HAVIGA25502104043423838A25POR">#REF!</definedName>
    <definedName name="HAVIGA25502106043423838A25" localSheetId="2">#REF!</definedName>
    <definedName name="HAVIGA25502106043423838A25" localSheetId="4">#REF!</definedName>
    <definedName name="HAVIGA25502106043423838A25" localSheetId="7">#REF!</definedName>
    <definedName name="HAVIGA25502106043423838A25">#REF!</definedName>
    <definedName name="HAVIGA25502106043423838A25POR" localSheetId="2">#REF!</definedName>
    <definedName name="HAVIGA25502106043423838A25POR" localSheetId="4">#REF!</definedName>
    <definedName name="HAVIGA25502106043423838A25POR" localSheetId="7">#REF!</definedName>
    <definedName name="HAVIGA25502106043423838A25POR">#REF!</definedName>
    <definedName name="HAVIGA25502404043423838A25" localSheetId="2">#REF!</definedName>
    <definedName name="HAVIGA25502404043423838A25" localSheetId="4">#REF!</definedName>
    <definedName name="HAVIGA25502404043423838A25" localSheetId="7">#REF!</definedName>
    <definedName name="HAVIGA25502404043423838A25">#REF!</definedName>
    <definedName name="HAVIGA25502404043423838A25POR" localSheetId="2">#REF!</definedName>
    <definedName name="HAVIGA25502404043423838A25POR" localSheetId="4">#REF!</definedName>
    <definedName name="HAVIGA25502404043423838A25POR" localSheetId="7">#REF!</definedName>
    <definedName name="HAVIGA25502404043423838A25POR">#REF!</definedName>
    <definedName name="HAVIGA25502406043423838A25" localSheetId="2">#REF!</definedName>
    <definedName name="HAVIGA25502406043423838A25" localSheetId="4">#REF!</definedName>
    <definedName name="HAVIGA25502406043423838A25" localSheetId="7">#REF!</definedName>
    <definedName name="HAVIGA25502406043423838A25">#REF!</definedName>
    <definedName name="HAVIGA25502406043423838A25POR" localSheetId="2">#REF!</definedName>
    <definedName name="HAVIGA25502406043423838A25POR" localSheetId="4">#REF!</definedName>
    <definedName name="HAVIGA25502406043423838A25POR" localSheetId="7">#REF!</definedName>
    <definedName name="HAVIGA25502406043423838A25POR">#REF!</definedName>
    <definedName name="HAVIGA3060124404123838A25LIGWIN" localSheetId="2">#REF!</definedName>
    <definedName name="HAVIGA3060124404123838A25LIGWIN" localSheetId="4">#REF!</definedName>
    <definedName name="HAVIGA3060124404123838A25LIGWIN" localSheetId="7">#REF!</definedName>
    <definedName name="HAVIGA3060124404123838A25LIGWIN">#REF!</definedName>
    <definedName name="HAVIGA3060124604123838A25LIGWIN" localSheetId="2">#REF!</definedName>
    <definedName name="HAVIGA3060124604123838A25LIGWIN" localSheetId="3">#REF!</definedName>
    <definedName name="HAVIGA3060124604123838A25LIGWIN" localSheetId="4">#REF!</definedName>
    <definedName name="HAVIGA3060124604123838A25LIGWIN" localSheetId="5">#REF!</definedName>
    <definedName name="HAVIGA3060124604123838A25LIGWIN" localSheetId="6">#REF!</definedName>
    <definedName name="HAVIGA3060124604123838A25LIGWIN" localSheetId="7">#REF!</definedName>
    <definedName name="HAVIGA3060124604123838A25LIGWIN" localSheetId="0">#REF!</definedName>
    <definedName name="HAVIGA3060124604123838A25LIGWIN">#REF!</definedName>
    <definedName name="HAVIGA3060180404123838A25" localSheetId="2">#REF!</definedName>
    <definedName name="HAVIGA3060180404123838A25" localSheetId="4">#REF!</definedName>
    <definedName name="HAVIGA3060180404123838A25" localSheetId="7">#REF!</definedName>
    <definedName name="HAVIGA3060180404123838A25">#REF!</definedName>
    <definedName name="HAVIGA3060180404123838A25POR" localSheetId="2">#REF!</definedName>
    <definedName name="HAVIGA3060180404123838A25POR" localSheetId="4">#REF!</definedName>
    <definedName name="HAVIGA3060180404123838A25POR" localSheetId="7">#REF!</definedName>
    <definedName name="HAVIGA3060180404123838A25POR">#REF!</definedName>
    <definedName name="HAVIGA3060180604123838A25" localSheetId="2">#REF!</definedName>
    <definedName name="HAVIGA3060180604123838A25" localSheetId="4">#REF!</definedName>
    <definedName name="HAVIGA3060180604123838A25" localSheetId="7">#REF!</definedName>
    <definedName name="HAVIGA3060180604123838A25">#REF!</definedName>
    <definedName name="HAVIGA3060180604123838A25POR" localSheetId="2">#REF!</definedName>
    <definedName name="HAVIGA3060180604123838A25POR" localSheetId="4">#REF!</definedName>
    <definedName name="HAVIGA3060180604123838A25POR" localSheetId="7">#REF!</definedName>
    <definedName name="HAVIGA3060180604123838A25POR">#REF!</definedName>
    <definedName name="HAVIGA3060210404123838A25" localSheetId="2">#REF!</definedName>
    <definedName name="HAVIGA3060210404123838A25" localSheetId="4">#REF!</definedName>
    <definedName name="HAVIGA3060210404123838A25" localSheetId="7">#REF!</definedName>
    <definedName name="HAVIGA3060210404123838A25">#REF!</definedName>
    <definedName name="HAVIGA3060210404123838A25POR" localSheetId="2">#REF!</definedName>
    <definedName name="HAVIGA3060210404123838A25POR" localSheetId="4">#REF!</definedName>
    <definedName name="HAVIGA3060210404123838A25POR" localSheetId="7">#REF!</definedName>
    <definedName name="HAVIGA3060210404123838A25POR">#REF!</definedName>
    <definedName name="HAVIGA3060210604123838A25" localSheetId="2">#REF!</definedName>
    <definedName name="HAVIGA3060210604123838A25" localSheetId="4">#REF!</definedName>
    <definedName name="HAVIGA3060210604123838A25" localSheetId="7">#REF!</definedName>
    <definedName name="HAVIGA3060210604123838A25">#REF!</definedName>
    <definedName name="HAVIGA3060210604123838A25POR" localSheetId="2">#REF!</definedName>
    <definedName name="HAVIGA3060210604123838A25POR" localSheetId="4">#REF!</definedName>
    <definedName name="HAVIGA3060210604123838A25POR" localSheetId="7">#REF!</definedName>
    <definedName name="HAVIGA3060210604123838A25POR">#REF!</definedName>
    <definedName name="HAVIGA3060240404123838A25" localSheetId="2">#REF!</definedName>
    <definedName name="HAVIGA3060240404123838A25" localSheetId="4">#REF!</definedName>
    <definedName name="HAVIGA3060240404123838A25" localSheetId="7">#REF!</definedName>
    <definedName name="HAVIGA3060240404123838A25">#REF!</definedName>
    <definedName name="HAVIGA3060240404123838A25POR" localSheetId="2">#REF!</definedName>
    <definedName name="HAVIGA3060240404123838A25POR" localSheetId="4">#REF!</definedName>
    <definedName name="HAVIGA3060240404123838A25POR" localSheetId="7">#REF!</definedName>
    <definedName name="HAVIGA3060240404123838A25POR">#REF!</definedName>
    <definedName name="HAVIGA3060240604123838A25" localSheetId="2">#REF!</definedName>
    <definedName name="HAVIGA3060240604123838A25" localSheetId="4">#REF!</definedName>
    <definedName name="HAVIGA3060240604123838A25" localSheetId="7">#REF!</definedName>
    <definedName name="HAVIGA3060240604123838A25">#REF!</definedName>
    <definedName name="HAVIGA3060240604123838A25POR" localSheetId="2">#REF!</definedName>
    <definedName name="HAVIGA3060240604123838A25POR" localSheetId="4">#REF!</definedName>
    <definedName name="HAVIGA3060240604123838A25POR" localSheetId="7">#REF!</definedName>
    <definedName name="HAVIGA3060240604123838A25POR">#REF!</definedName>
    <definedName name="HAVIGA408012440512122538A25LIGWIN" localSheetId="2">#REF!</definedName>
    <definedName name="HAVIGA408012440512122538A25LIGWIN" localSheetId="4">#REF!</definedName>
    <definedName name="HAVIGA408012440512122538A25LIGWIN" localSheetId="7">#REF!</definedName>
    <definedName name="HAVIGA408012440512122538A25LIGWIN">#REF!</definedName>
    <definedName name="HAVIGA4080124405121238A25LIGWIN" localSheetId="2">#REF!</definedName>
    <definedName name="HAVIGA4080124405121238A25LIGWIN" localSheetId="4">#REF!</definedName>
    <definedName name="HAVIGA4080124405121238A25LIGWIN" localSheetId="7">#REF!</definedName>
    <definedName name="HAVIGA4080124405121238A25LIGWIN">#REF!</definedName>
    <definedName name="HAVIGA4080124605121238A25LIGWIN" localSheetId="2">#REF!</definedName>
    <definedName name="HAVIGA4080124605121238A25LIGWIN" localSheetId="4">#REF!</definedName>
    <definedName name="HAVIGA4080124605121238A25LIGWIN" localSheetId="7">#REF!</definedName>
    <definedName name="HAVIGA4080124605121238A25LIGWIN">#REF!</definedName>
    <definedName name="HAVIGA4080180405121238A25" localSheetId="2">#REF!</definedName>
    <definedName name="HAVIGA4080180405121238A25" localSheetId="4">#REF!</definedName>
    <definedName name="HAVIGA4080180405121238A25" localSheetId="7">#REF!</definedName>
    <definedName name="HAVIGA4080180405121238A25">#REF!</definedName>
    <definedName name="HAVIGA4080180405121238A25POR" localSheetId="2">#REF!</definedName>
    <definedName name="HAVIGA4080180405121238A25POR" localSheetId="4">#REF!</definedName>
    <definedName name="HAVIGA4080180405121238A25POR" localSheetId="7">#REF!</definedName>
    <definedName name="HAVIGA4080180405121238A25POR">#REF!</definedName>
    <definedName name="HAVIGA408018060512122538A25" localSheetId="2">#REF!</definedName>
    <definedName name="HAVIGA408018060512122538A25" localSheetId="4">#REF!</definedName>
    <definedName name="HAVIGA408018060512122538A25" localSheetId="7">#REF!</definedName>
    <definedName name="HAVIGA408018060512122538A25">#REF!</definedName>
    <definedName name="HAVIGA408018060512122538A25POR" localSheetId="2">#REF!</definedName>
    <definedName name="HAVIGA408018060512122538A25POR" localSheetId="4">#REF!</definedName>
    <definedName name="HAVIGA408018060512122538A25POR" localSheetId="7">#REF!</definedName>
    <definedName name="HAVIGA408018060512122538A25POR">#REF!</definedName>
    <definedName name="HAVIGA4080180605121238A25" localSheetId="2">#REF!</definedName>
    <definedName name="HAVIGA4080180605121238A25" localSheetId="4">#REF!</definedName>
    <definedName name="HAVIGA4080180605121238A25" localSheetId="7">#REF!</definedName>
    <definedName name="HAVIGA4080180605121238A25">#REF!</definedName>
    <definedName name="HAVIGA4080180605121238A25POR" localSheetId="2">#REF!</definedName>
    <definedName name="HAVIGA4080180605121238A25POR" localSheetId="4">#REF!</definedName>
    <definedName name="HAVIGA4080180605121238A25POR" localSheetId="7">#REF!</definedName>
    <definedName name="HAVIGA4080180605121238A25POR">#REF!</definedName>
    <definedName name="HAVIGA4080210405121238A25" localSheetId="2">#REF!</definedName>
    <definedName name="HAVIGA4080210405121238A25" localSheetId="4">#REF!</definedName>
    <definedName name="HAVIGA4080210405121238A25" localSheetId="7">#REF!</definedName>
    <definedName name="HAVIGA4080210405121238A25">#REF!</definedName>
    <definedName name="HAVIGA4080210405121238A25por" localSheetId="2">#REF!</definedName>
    <definedName name="HAVIGA4080210405121238A25por" localSheetId="4">#REF!</definedName>
    <definedName name="HAVIGA4080210405121238A25por" localSheetId="7">#REF!</definedName>
    <definedName name="HAVIGA4080210405121238A25por">#REF!</definedName>
    <definedName name="HAVIGA408021060512122538A25" localSheetId="2">#REF!</definedName>
    <definedName name="HAVIGA408021060512122538A25" localSheetId="4">#REF!</definedName>
    <definedName name="HAVIGA408021060512122538A25" localSheetId="7">#REF!</definedName>
    <definedName name="HAVIGA408021060512122538A25">#REF!</definedName>
    <definedName name="HAVIGA408021060512122538A25POR" localSheetId="2">#REF!</definedName>
    <definedName name="HAVIGA408021060512122538A25POR" localSheetId="4">#REF!</definedName>
    <definedName name="HAVIGA408021060512122538A25POR" localSheetId="7">#REF!</definedName>
    <definedName name="HAVIGA408021060512122538A25POR">#REF!</definedName>
    <definedName name="HAVIGA4080210605121238A25" localSheetId="2">#REF!</definedName>
    <definedName name="HAVIGA4080210605121238A25" localSheetId="4">#REF!</definedName>
    <definedName name="HAVIGA4080210605121238A25" localSheetId="7">#REF!</definedName>
    <definedName name="HAVIGA4080210605121238A25">#REF!</definedName>
    <definedName name="HAVIGA4080210605121238A25POR" localSheetId="2">#REF!</definedName>
    <definedName name="HAVIGA4080210605121238A25POR" localSheetId="4">#REF!</definedName>
    <definedName name="HAVIGA4080210605121238A25POR" localSheetId="7">#REF!</definedName>
    <definedName name="HAVIGA4080210605121238A25POR">#REF!</definedName>
    <definedName name="HAVIGA4080240405121238A25" localSheetId="2">#REF!</definedName>
    <definedName name="HAVIGA4080240405121238A25" localSheetId="4">#REF!</definedName>
    <definedName name="HAVIGA4080240405121238A25" localSheetId="7">#REF!</definedName>
    <definedName name="HAVIGA4080240405121238A25">#REF!</definedName>
    <definedName name="HAVIGA4080240405121238A25POR" localSheetId="2">#REF!</definedName>
    <definedName name="HAVIGA4080240405121238A25POR" localSheetId="4">#REF!</definedName>
    <definedName name="HAVIGA4080240405121238A25POR" localSheetId="7">#REF!</definedName>
    <definedName name="HAVIGA4080240405121238A25POR">#REF!</definedName>
    <definedName name="HAVIGA408024060512122538A25" localSheetId="2">#REF!</definedName>
    <definedName name="HAVIGA408024060512122538A25" localSheetId="4">#REF!</definedName>
    <definedName name="HAVIGA408024060512122538A25" localSheetId="7">#REF!</definedName>
    <definedName name="HAVIGA408024060512122538A25">#REF!</definedName>
    <definedName name="HAVIGA408024060512122538A25PORT" localSheetId="2">#REF!</definedName>
    <definedName name="HAVIGA408024060512122538A25PORT" localSheetId="4">#REF!</definedName>
    <definedName name="HAVIGA408024060512122538A25PORT" localSheetId="7">#REF!</definedName>
    <definedName name="HAVIGA408024060512122538A25PORT">#REF!</definedName>
    <definedName name="HAVIGA4080240605121238A25" localSheetId="2">#REF!</definedName>
    <definedName name="HAVIGA4080240605121238A25" localSheetId="4">#REF!</definedName>
    <definedName name="HAVIGA4080240605121238A25" localSheetId="7">#REF!</definedName>
    <definedName name="HAVIGA4080240605121238A25">#REF!</definedName>
    <definedName name="HAVIGA4080240605121238A25POR" localSheetId="2">#REF!</definedName>
    <definedName name="HAVIGA4080240605121238A25POR" localSheetId="4">#REF!</definedName>
    <definedName name="HAVIGA4080240605121238A25POR" localSheetId="7">#REF!</definedName>
    <definedName name="HAVIGA4080240605121238A25POR">#REF!</definedName>
    <definedName name="HAVIVAR25A65" localSheetId="2">'[25]Anal. horm.'!#REF!</definedName>
    <definedName name="HAVIVAR25A65" localSheetId="4">'[25]Anal. horm.'!#REF!</definedName>
    <definedName name="HAVIVAR25A65" localSheetId="7">'[25]Anal. horm.'!#REF!</definedName>
    <definedName name="HAVIVAR25A65">'[25]Anal. horm.'!#REF!</definedName>
    <definedName name="HAVPORTCISTCONTRA" localSheetId="2">#REF!</definedName>
    <definedName name="HAVPORTCISTCONTRA" localSheetId="3">#REF!</definedName>
    <definedName name="HAVPORTCISTCONTRA" localSheetId="4">#REF!</definedName>
    <definedName name="HAVPORTCISTCONTRA" localSheetId="5">#REF!</definedName>
    <definedName name="HAVPORTCISTCONTRA" localSheetId="6">#REF!</definedName>
    <definedName name="HAVPORTCISTCONTRA" localSheetId="7">#REF!</definedName>
    <definedName name="HAVPORTCISTCONTRA">#REF!</definedName>
    <definedName name="HAVRIOSTPONDCONTRA" localSheetId="2">#REF!</definedName>
    <definedName name="HAVRIOSTPONDCONTRA" localSheetId="4">#REF!</definedName>
    <definedName name="HAVRIOSTPONDCONTRA" localSheetId="7">#REF!</definedName>
    <definedName name="HAVRIOSTPONDCONTRA">#REF!</definedName>
    <definedName name="HAVUE4010124402383825A20LIGWIN" localSheetId="2">#REF!</definedName>
    <definedName name="HAVUE4010124402383825A20LIGWIN" localSheetId="4">#REF!</definedName>
    <definedName name="HAVUE4010124402383825A20LIGWIN" localSheetId="7">#REF!</definedName>
    <definedName name="HAVUE4010124402383825A20LIGWIN">#REF!</definedName>
    <definedName name="HAVUE40101244023838A20LIGWIN" localSheetId="2">#REF!</definedName>
    <definedName name="HAVUE40101244023838A20LIGWIN" localSheetId="4">#REF!</definedName>
    <definedName name="HAVUE40101244023838A20LIGWIN" localSheetId="7">#REF!</definedName>
    <definedName name="HAVUE40101244023838A20LIGWIN">#REF!</definedName>
    <definedName name="HAVUE4010124602383825A20LIGWIN" localSheetId="2">#REF!</definedName>
    <definedName name="HAVUE4010124602383825A20LIGWIN" localSheetId="4">#REF!</definedName>
    <definedName name="HAVUE4010124602383825A20LIGWIN" localSheetId="7">#REF!</definedName>
    <definedName name="HAVUE4010124602383825A20LIGWIN">#REF!</definedName>
    <definedName name="HAVUE40101246023838A20LIGWIN" localSheetId="2">#REF!</definedName>
    <definedName name="HAVUE40101246023838A20LIGWIN" localSheetId="4">#REF!</definedName>
    <definedName name="HAVUE40101246023838A20LIGWIN" localSheetId="7">#REF!</definedName>
    <definedName name="HAVUE40101246023838A20LIGWIN">#REF!</definedName>
    <definedName name="HAVUE4010180402383825A20" localSheetId="2">#REF!</definedName>
    <definedName name="HAVUE4010180402383825A20" localSheetId="4">#REF!</definedName>
    <definedName name="HAVUE4010180402383825A20" localSheetId="7">#REF!</definedName>
    <definedName name="HAVUE4010180402383825A20">#REF!</definedName>
    <definedName name="HAVUE40101804023838A20" localSheetId="2">#REF!</definedName>
    <definedName name="HAVUE40101804023838A20" localSheetId="4">#REF!</definedName>
    <definedName name="HAVUE40101804023838A20" localSheetId="7">#REF!</definedName>
    <definedName name="HAVUE40101804023838A20">#REF!</definedName>
    <definedName name="HAVUE40101806023838A20" localSheetId="2">#REF!</definedName>
    <definedName name="HAVUE40101806023838A20" localSheetId="4">#REF!</definedName>
    <definedName name="HAVUE40101806023838A20" localSheetId="7">#REF!</definedName>
    <definedName name="HAVUE40101806023838A20">#REF!</definedName>
    <definedName name="HAVUE4012124402383825A20LIGWIN" localSheetId="2">#REF!</definedName>
    <definedName name="HAVUE4012124402383825A20LIGWIN" localSheetId="4">#REF!</definedName>
    <definedName name="HAVUE4012124402383825A20LIGWIN" localSheetId="7">#REF!</definedName>
    <definedName name="HAVUE4012124402383825A20LIGWIN">#REF!</definedName>
    <definedName name="HAVUE40121244023838A20LIGWIN" localSheetId="2">#REF!</definedName>
    <definedName name="HAVUE40121244023838A20LIGWIN" localSheetId="4">#REF!</definedName>
    <definedName name="HAVUE40121244023838A20LIGWIN" localSheetId="7">#REF!</definedName>
    <definedName name="HAVUE40121244023838A20LIGWIN">#REF!</definedName>
    <definedName name="HAVUE4012124602383825A20LIGWIN" localSheetId="2">#REF!</definedName>
    <definedName name="HAVUE4012124602383825A20LIGWIN" localSheetId="4">#REF!</definedName>
    <definedName name="HAVUE4012124602383825A20LIGWIN" localSheetId="7">#REF!</definedName>
    <definedName name="HAVUE4012124602383825A20LIGWIN">#REF!</definedName>
    <definedName name="HAVUE40121246023838A20LIGWIN" localSheetId="2">#REF!</definedName>
    <definedName name="HAVUE40121246023838A20LIGWIN" localSheetId="4">#REF!</definedName>
    <definedName name="HAVUE40121246023838A20LIGWIN" localSheetId="7">#REF!</definedName>
    <definedName name="HAVUE40121246023838A20LIGWIN">#REF!</definedName>
    <definedName name="HAVUE4012180402383825A20" localSheetId="2">#REF!</definedName>
    <definedName name="HAVUE4012180402383825A20" localSheetId="4">#REF!</definedName>
    <definedName name="HAVUE4012180402383825A20" localSheetId="7">#REF!</definedName>
    <definedName name="HAVUE4012180402383825A20">#REF!</definedName>
    <definedName name="HAVUE40121804023838A20" localSheetId="2">#REF!</definedName>
    <definedName name="HAVUE40121804023838A20" localSheetId="4">#REF!</definedName>
    <definedName name="HAVUE40121804023838A20" localSheetId="7">#REF!</definedName>
    <definedName name="HAVUE40121804023838A20">#REF!</definedName>
    <definedName name="HAVUE4012180602383825A20" localSheetId="2">#REF!</definedName>
    <definedName name="HAVUE4012180602383825A20" localSheetId="4">#REF!</definedName>
    <definedName name="HAVUE4012180602383825A20" localSheetId="7">#REF!</definedName>
    <definedName name="HAVUE4012180602383825A20">#REF!</definedName>
    <definedName name="HAVUE40121806023838A20" localSheetId="2">#REF!</definedName>
    <definedName name="HAVUE40121806023838A20" localSheetId="4">#REF!</definedName>
    <definedName name="HAVUE40121806023838A20" localSheetId="7">#REF!</definedName>
    <definedName name="HAVUE40121806023838A20">#REF!</definedName>
    <definedName name="HAVUELO10CONTRA" localSheetId="2">#REF!</definedName>
    <definedName name="HAVUELO10CONTRA" localSheetId="4">#REF!</definedName>
    <definedName name="HAVUELO10CONTRA" localSheetId="7">#REF!</definedName>
    <definedName name="HAVUELO10CONTRA">#REF!</definedName>
    <definedName name="HAZA12" localSheetId="2">'[25]Anal. horm.'!#REF!</definedName>
    <definedName name="HAZA12" localSheetId="4">'[25]Anal. horm.'!#REF!</definedName>
    <definedName name="HAZA12" localSheetId="7">'[25]Anal. horm.'!#REF!</definedName>
    <definedName name="HAZA12">'[25]Anal. horm.'!#REF!</definedName>
    <definedName name="HAZCH301354081225C634ADLIG" localSheetId="2">#REF!</definedName>
    <definedName name="HAZCH301354081225C634ADLIG" localSheetId="3">#REF!</definedName>
    <definedName name="HAZCH301354081225C634ADLIG" localSheetId="4">#REF!</definedName>
    <definedName name="HAZCH301354081225C634ADLIG" localSheetId="5">#REF!</definedName>
    <definedName name="HAZCH301354081225C634ADLIG" localSheetId="6">#REF!</definedName>
    <definedName name="HAZCH301354081225C634ADLIG" localSheetId="7">#REF!</definedName>
    <definedName name="HAZCH301354081225C634ADLIG" localSheetId="0">#REF!</definedName>
    <definedName name="HAZCH301354081225C634ADLIG">#REF!</definedName>
    <definedName name="HAZCH3013540812C634ADLIG" localSheetId="2">#REF!</definedName>
    <definedName name="HAZCH3013540812C634ADLIG" localSheetId="4">#REF!</definedName>
    <definedName name="HAZCH3013540812C634ADLIG" localSheetId="7">#REF!</definedName>
    <definedName name="HAZCH3013540812C634ADLIG">#REF!</definedName>
    <definedName name="HAZCH301356081225C634ADLIG" localSheetId="2">#REF!</definedName>
    <definedName name="HAZCH301356081225C634ADLIG" localSheetId="4">#REF!</definedName>
    <definedName name="HAZCH301356081225C634ADLIG" localSheetId="7">#REF!</definedName>
    <definedName name="HAZCH301356081225C634ADLIG">#REF!</definedName>
    <definedName name="HAZCH3013560812C634ADLIG" localSheetId="2">#REF!</definedName>
    <definedName name="HAZCH3013560812C634ADLIG" localSheetId="4">#REF!</definedName>
    <definedName name="HAZCH3013560812C634ADLIG" localSheetId="7">#REF!</definedName>
    <definedName name="HAZCH3013560812C634ADLIG">#REF!</definedName>
    <definedName name="HAZCH301404081225C634AD" localSheetId="2">#REF!</definedName>
    <definedName name="HAZCH301404081225C634AD" localSheetId="4">#REF!</definedName>
    <definedName name="HAZCH301404081225C634AD" localSheetId="7">#REF!</definedName>
    <definedName name="HAZCH301404081225C634AD">#REF!</definedName>
    <definedName name="HAZCH3014040812C634AD" localSheetId="2">#REF!</definedName>
    <definedName name="HAZCH3014040812C634AD" localSheetId="4">#REF!</definedName>
    <definedName name="HAZCH3014040812C634AD" localSheetId="7">#REF!</definedName>
    <definedName name="HAZCH3014040812C634AD">#REF!</definedName>
    <definedName name="HAZCH301406081225C634AD" localSheetId="2">#REF!</definedName>
    <definedName name="HAZCH301406081225C634AD" localSheetId="4">#REF!</definedName>
    <definedName name="HAZCH301406081225C634AD" localSheetId="7">#REF!</definedName>
    <definedName name="HAZCH301406081225C634AD">#REF!</definedName>
    <definedName name="HAZCH3014060812C634AD" localSheetId="2">#REF!</definedName>
    <definedName name="HAZCH3014060812C634AD" localSheetId="4">#REF!</definedName>
    <definedName name="HAZCH3014060812C634AD" localSheetId="7">#REF!</definedName>
    <definedName name="HAZCH3014060812C634AD">#REF!</definedName>
    <definedName name="HAZCH301804081225C634AD" localSheetId="2">#REF!</definedName>
    <definedName name="HAZCH301804081225C634AD" localSheetId="4">#REF!</definedName>
    <definedName name="HAZCH301804081225C634AD" localSheetId="7">#REF!</definedName>
    <definedName name="HAZCH301804081225C634AD">#REF!</definedName>
    <definedName name="HAZCH3018040812C634AD" localSheetId="2">#REF!</definedName>
    <definedName name="HAZCH3018040812C634AD" localSheetId="4">#REF!</definedName>
    <definedName name="HAZCH3018040812C634AD" localSheetId="7">#REF!</definedName>
    <definedName name="HAZCH3018040812C634AD">#REF!</definedName>
    <definedName name="HAZCH301806081225C634AD" localSheetId="2">#REF!</definedName>
    <definedName name="HAZCH301806081225C634AD" localSheetId="4">#REF!</definedName>
    <definedName name="HAZCH301806081225C634AD" localSheetId="7">#REF!</definedName>
    <definedName name="HAZCH301806081225C634AD">#REF!</definedName>
    <definedName name="HAZCH3018060812C634AD" localSheetId="2">#REF!</definedName>
    <definedName name="HAZCH3018060812C634AD" localSheetId="4">#REF!</definedName>
    <definedName name="HAZCH3018060812C634AD" localSheetId="7">#REF!</definedName>
    <definedName name="HAZCH3018060812C634AD">#REF!</definedName>
    <definedName name="HAZCH302104081225C634AD" localSheetId="2">#REF!</definedName>
    <definedName name="HAZCH302104081225C634AD" localSheetId="4">#REF!</definedName>
    <definedName name="HAZCH302104081225C634AD" localSheetId="7">#REF!</definedName>
    <definedName name="HAZCH302104081225C634AD">#REF!</definedName>
    <definedName name="HAZCH3021040812C634AD" localSheetId="2">#REF!</definedName>
    <definedName name="HAZCH3021040812C634AD" localSheetId="4">#REF!</definedName>
    <definedName name="HAZCH3021040812C634AD" localSheetId="7">#REF!</definedName>
    <definedName name="HAZCH3021040812C634AD">#REF!</definedName>
    <definedName name="HAZCH302106081225C634AD" localSheetId="2">#REF!</definedName>
    <definedName name="HAZCH302106081225C634AD" localSheetId="4">#REF!</definedName>
    <definedName name="HAZCH302106081225C634AD" localSheetId="7">#REF!</definedName>
    <definedName name="HAZCH302106081225C634AD">#REF!</definedName>
    <definedName name="HAZCH3021060812C634AD" localSheetId="2">#REF!</definedName>
    <definedName name="HAZCH3021060812C634AD" localSheetId="4">#REF!</definedName>
    <definedName name="HAZCH3021060812C634AD" localSheetId="7">#REF!</definedName>
    <definedName name="HAZCH3021060812C634AD">#REF!</definedName>
    <definedName name="HAZCH302404081225C634AD" localSheetId="2">#REF!</definedName>
    <definedName name="HAZCH302404081225C634AD" localSheetId="4">#REF!</definedName>
    <definedName name="HAZCH302404081225C634AD" localSheetId="7">#REF!</definedName>
    <definedName name="HAZCH302404081225C634AD">#REF!</definedName>
    <definedName name="HAZCH3024040812C634AD" localSheetId="2">#REF!</definedName>
    <definedName name="HAZCH3024040812C634AD" localSheetId="4">#REF!</definedName>
    <definedName name="HAZCH3024040812C634AD" localSheetId="7">#REF!</definedName>
    <definedName name="HAZCH3024040812C634AD">#REF!</definedName>
    <definedName name="HAZCH302406081225C634AD" localSheetId="2">#REF!</definedName>
    <definedName name="HAZCH302406081225C634AD" localSheetId="4">#REF!</definedName>
    <definedName name="HAZCH302406081225C634AD" localSheetId="7">#REF!</definedName>
    <definedName name="HAZCH302406081225C634AD">#REF!</definedName>
    <definedName name="HAZCH3024060812C634AD" localSheetId="2">#REF!</definedName>
    <definedName name="HAZCH3024060812C634AD" localSheetId="4">#REF!</definedName>
    <definedName name="HAZCH3024060812C634AD" localSheetId="7">#REF!</definedName>
    <definedName name="HAZCH3024060812C634AD">#REF!</definedName>
    <definedName name="HAZCH35180401225A15ADC18342CAM" localSheetId="2">#REF!</definedName>
    <definedName name="HAZCH35180401225A15ADC18342CAM" localSheetId="4">#REF!</definedName>
    <definedName name="HAZCH35180401225A15ADC18342CAM" localSheetId="7">#REF!</definedName>
    <definedName name="HAZCH35180401225A15ADC18342CAM">#REF!</definedName>
    <definedName name="HAZCH351804012A15ADC18342CAM" localSheetId="2">#REF!</definedName>
    <definedName name="HAZCH351804012A15ADC18342CAM" localSheetId="4">#REF!</definedName>
    <definedName name="HAZCH351804012A15ADC18342CAM" localSheetId="7">#REF!</definedName>
    <definedName name="HAZCH351804012A15ADC18342CAM">#REF!</definedName>
    <definedName name="HAZCH35180601225A15ADC18342CAM" localSheetId="2">#REF!</definedName>
    <definedName name="HAZCH35180601225A15ADC18342CAM" localSheetId="4">#REF!</definedName>
    <definedName name="HAZCH35180601225A15ADC18342CAM" localSheetId="7">#REF!</definedName>
    <definedName name="HAZCH35180601225A15ADC18342CAM">#REF!</definedName>
    <definedName name="HAZCH351806012A15ADC18342CAM" localSheetId="2">#REF!</definedName>
    <definedName name="HAZCH351806012A15ADC18342CAM" localSheetId="4">#REF!</definedName>
    <definedName name="HAZCH351806012A15ADC18342CAM" localSheetId="7">#REF!</definedName>
    <definedName name="HAZCH351806012A15ADC18342CAM">#REF!</definedName>
    <definedName name="HAZCH35210401225A15ADC18342CAM" localSheetId="2">#REF!</definedName>
    <definedName name="HAZCH35210401225A15ADC18342CAM" localSheetId="4">#REF!</definedName>
    <definedName name="HAZCH35210401225A15ADC18342CAM" localSheetId="7">#REF!</definedName>
    <definedName name="HAZCH35210401225A15ADC18342CAM">#REF!</definedName>
    <definedName name="HAZCH352104012A15ADC18342CAM" localSheetId="2">#REF!</definedName>
    <definedName name="HAZCH352104012A15ADC18342CAM" localSheetId="4">#REF!</definedName>
    <definedName name="HAZCH352104012A15ADC18342CAM" localSheetId="7">#REF!</definedName>
    <definedName name="HAZCH352104012A15ADC18342CAM">#REF!</definedName>
    <definedName name="HAZCH35210601225A15ADC18342CAM" localSheetId="2">#REF!</definedName>
    <definedName name="HAZCH35210601225A15ADC18342CAM" localSheetId="4">#REF!</definedName>
    <definedName name="HAZCH35210601225A15ADC18342CAM" localSheetId="7">#REF!</definedName>
    <definedName name="HAZCH35210601225A15ADC18342CAM">#REF!</definedName>
    <definedName name="HAZCH352106012A15ADC18342CAM" localSheetId="2">#REF!</definedName>
    <definedName name="HAZCH352106012A15ADC18342CAM" localSheetId="4">#REF!</definedName>
    <definedName name="HAZCH352106012A15ADC18342CAM" localSheetId="7">#REF!</definedName>
    <definedName name="HAZCH352106012A15ADC18342CAM">#REF!</definedName>
    <definedName name="HAZCH35240401225A15ADC18342CAM" localSheetId="2">#REF!</definedName>
    <definedName name="HAZCH35240401225A15ADC18342CAM" localSheetId="4">#REF!</definedName>
    <definedName name="HAZCH35240401225A15ADC18342CAM" localSheetId="7">#REF!</definedName>
    <definedName name="HAZCH35240401225A15ADC18342CAM">#REF!</definedName>
    <definedName name="HAZCH352404012A15ADC18342CAM" localSheetId="2">#REF!</definedName>
    <definedName name="HAZCH352404012A15ADC18342CAM" localSheetId="4">#REF!</definedName>
    <definedName name="HAZCH352404012A15ADC18342CAM" localSheetId="7">#REF!</definedName>
    <definedName name="HAZCH352404012A15ADC18342CAM">#REF!</definedName>
    <definedName name="HAZCH35240601225A15ADC18342CAM" localSheetId="2">#REF!</definedName>
    <definedName name="HAZCH35240601225A15ADC18342CAM" localSheetId="4">#REF!</definedName>
    <definedName name="HAZCH35240601225A15ADC18342CAM" localSheetId="7">#REF!</definedName>
    <definedName name="HAZCH35240601225A15ADC18342CAM">#REF!</definedName>
    <definedName name="HAZCH352406012A15ADC18342CAM" localSheetId="2">#REF!</definedName>
    <definedName name="HAZCH352406012A15ADC18342CAM" localSheetId="4">#REF!</definedName>
    <definedName name="HAZCH352406012A15ADC18342CAM" localSheetId="7">#REF!</definedName>
    <definedName name="HAZCH352406012A15ADC18342CAM">#REF!</definedName>
    <definedName name="HAZCH4013540812C634ADLIG" localSheetId="2">#REF!</definedName>
    <definedName name="HAZCH4013540812C634ADLIG" localSheetId="3">#REF!</definedName>
    <definedName name="HAZCH4013540812C634ADLIG" localSheetId="4">#REF!</definedName>
    <definedName name="HAZCH4013540812C634ADLIG" localSheetId="5">#REF!</definedName>
    <definedName name="HAZCH4013540812C634ADLIG" localSheetId="6">#REF!</definedName>
    <definedName name="HAZCH4013540812C634ADLIG" localSheetId="7">#REF!</definedName>
    <definedName name="HAZCH4013540812C634ADLIG" localSheetId="0">#REF!</definedName>
    <definedName name="HAZCH4013540812C634ADLIG">#REF!</definedName>
    <definedName name="HAZCH4013560812C634ADLIG" localSheetId="2">#REF!</definedName>
    <definedName name="HAZCH4013560812C634ADLIG" localSheetId="4">#REF!</definedName>
    <definedName name="HAZCH4013560812C634ADLIG" localSheetId="7">#REF!</definedName>
    <definedName name="HAZCH4013560812C634ADLIG">#REF!</definedName>
    <definedName name="HAZCH401404081225C634AD" localSheetId="2">#REF!</definedName>
    <definedName name="HAZCH401404081225C634AD" localSheetId="4">#REF!</definedName>
    <definedName name="HAZCH401404081225C634AD" localSheetId="7">#REF!</definedName>
    <definedName name="HAZCH401404081225C634AD">#REF!</definedName>
    <definedName name="HAZCH4014040812C634AD" localSheetId="2">#REF!</definedName>
    <definedName name="HAZCH4014040812C634AD" localSheetId="4">#REF!</definedName>
    <definedName name="HAZCH4014040812C634AD" localSheetId="7">#REF!</definedName>
    <definedName name="HAZCH4014040812C634AD">#REF!</definedName>
    <definedName name="HAZCH401804081225C634AD" localSheetId="2">#REF!</definedName>
    <definedName name="HAZCH401804081225C634AD" localSheetId="4">#REF!</definedName>
    <definedName name="HAZCH401804081225C634AD" localSheetId="7">#REF!</definedName>
    <definedName name="HAZCH401804081225C634AD">#REF!</definedName>
    <definedName name="HAZCH4018040812C634AD" localSheetId="2">#REF!</definedName>
    <definedName name="HAZCH4018040812C634AD" localSheetId="4">#REF!</definedName>
    <definedName name="HAZCH4018040812C634AD" localSheetId="7">#REF!</definedName>
    <definedName name="HAZCH4018040812C634AD">#REF!</definedName>
    <definedName name="HAZCH402104081225C634AD" localSheetId="2">#REF!</definedName>
    <definedName name="HAZCH402104081225C634AD" localSheetId="4">#REF!</definedName>
    <definedName name="HAZCH402104081225C634AD" localSheetId="7">#REF!</definedName>
    <definedName name="HAZCH402104081225C634AD">#REF!</definedName>
    <definedName name="HAZCH4021040812C634AD" localSheetId="2">#REF!</definedName>
    <definedName name="HAZCH4021040812C634AD" localSheetId="4">#REF!</definedName>
    <definedName name="HAZCH4021040812C634AD" localSheetId="7">#REF!</definedName>
    <definedName name="HAZCH4021040812C634AD">#REF!</definedName>
    <definedName name="HAZCH402404081225C634AD" localSheetId="2">#REF!</definedName>
    <definedName name="HAZCH402404081225C634AD" localSheetId="4">#REF!</definedName>
    <definedName name="HAZCH402404081225C634AD" localSheetId="7">#REF!</definedName>
    <definedName name="HAZCH402404081225C634AD">#REF!</definedName>
    <definedName name="HAZCH4024040812C634AD" localSheetId="2">#REF!</definedName>
    <definedName name="HAZCH4024040812C634AD" localSheetId="4">#REF!</definedName>
    <definedName name="HAZCH4024040812C634AD" localSheetId="7">#REF!</definedName>
    <definedName name="HAZCH4024040812C634AD">#REF!</definedName>
    <definedName name="HAZCH402406081225C634AD" localSheetId="2">#REF!</definedName>
    <definedName name="HAZCH402406081225C634AD" localSheetId="4">#REF!</definedName>
    <definedName name="HAZCH402406081225C634AD" localSheetId="7">#REF!</definedName>
    <definedName name="HAZCH402406081225C634AD">#REF!</definedName>
    <definedName name="HAZCH4024060812C634AD" localSheetId="2">#REF!</definedName>
    <definedName name="HAZCH4024060812C634AD" localSheetId="4">#REF!</definedName>
    <definedName name="HAZCH4024060812C634AD" localSheetId="7">#REF!</definedName>
    <definedName name="HAZCH4024060812C634AD">#REF!</definedName>
    <definedName name="HAZCH601356081225C634ADLIG" localSheetId="2">#REF!</definedName>
    <definedName name="HAZCH601356081225C634ADLIG" localSheetId="4">#REF!</definedName>
    <definedName name="HAZCH601356081225C634ADLIG" localSheetId="7">#REF!</definedName>
    <definedName name="HAZCH601356081225C634ADLIG">#REF!</definedName>
    <definedName name="HAZCH6013560812C634ADLIG" localSheetId="2">#REF!</definedName>
    <definedName name="HAZCH6013560812C634ADLIG" localSheetId="4">#REF!</definedName>
    <definedName name="HAZCH6013560812C634ADLIG" localSheetId="7">#REF!</definedName>
    <definedName name="HAZCH6013560812C634ADLIG">#REF!</definedName>
    <definedName name="HAZCH601406081225C634AD" localSheetId="2">#REF!</definedName>
    <definedName name="HAZCH601406081225C634AD" localSheetId="4">#REF!</definedName>
    <definedName name="HAZCH601406081225C634AD" localSheetId="7">#REF!</definedName>
    <definedName name="HAZCH601406081225C634AD">#REF!</definedName>
    <definedName name="HAZCH6014060812C634AD" localSheetId="2">#REF!</definedName>
    <definedName name="HAZCH6014060812C634AD" localSheetId="4">#REF!</definedName>
    <definedName name="HAZCH6014060812C634AD" localSheetId="7">#REF!</definedName>
    <definedName name="HAZCH6014060812C634AD">#REF!</definedName>
    <definedName name="HAZCH601806081225C634AD" localSheetId="2">#REF!</definedName>
    <definedName name="HAZCH601806081225C634AD" localSheetId="4">#REF!</definedName>
    <definedName name="HAZCH601806081225C634AD" localSheetId="7">#REF!</definedName>
    <definedName name="HAZCH601806081225C634AD">#REF!</definedName>
    <definedName name="HAZCH6018060812C634AD" localSheetId="2">#REF!</definedName>
    <definedName name="HAZCH6018060812C634AD" localSheetId="4">#REF!</definedName>
    <definedName name="HAZCH6018060812C634AD" localSheetId="7">#REF!</definedName>
    <definedName name="HAZCH6018060812C634AD">#REF!</definedName>
    <definedName name="HAZCH602106081225C634AD" localSheetId="2">#REF!</definedName>
    <definedName name="HAZCH602106081225C634AD" localSheetId="4">#REF!</definedName>
    <definedName name="HAZCH602106081225C634AD" localSheetId="7">#REF!</definedName>
    <definedName name="HAZCH602106081225C634AD">#REF!</definedName>
    <definedName name="HAZCH6021060812C634AD" localSheetId="2">#REF!</definedName>
    <definedName name="HAZCH6021060812C634AD" localSheetId="4">#REF!</definedName>
    <definedName name="HAZCH6021060812C634AD" localSheetId="7">#REF!</definedName>
    <definedName name="HAZCH6021060812C634AD">#REF!</definedName>
    <definedName name="HAZCPONDCONTRA" localSheetId="2">#REF!</definedName>
    <definedName name="HAZCPONDCONTRA" localSheetId="4">#REF!</definedName>
    <definedName name="HAZCPONDCONTRA" localSheetId="7">#REF!</definedName>
    <definedName name="HAZCPONDCONTRA">#REF!</definedName>
    <definedName name="HAZFOSOCONTRA" localSheetId="2">#REF!</definedName>
    <definedName name="HAZFOSOCONTRA" localSheetId="4">#REF!</definedName>
    <definedName name="HAZFOSOCONTRA" localSheetId="7">#REF!</definedName>
    <definedName name="HAZFOSOCONTRA">#REF!</definedName>
    <definedName name="HAZM201512423838A30LIG" localSheetId="2">#REF!</definedName>
    <definedName name="HAZM201512423838A30LIG" localSheetId="4">#REF!</definedName>
    <definedName name="HAZM201512423838A30LIG" localSheetId="7">#REF!</definedName>
    <definedName name="HAZM201512423838A30LIG">#REF!</definedName>
    <definedName name="HAZM301512423838A30LIG" localSheetId="2">#REF!</definedName>
    <definedName name="HAZM301512423838A30LIG" localSheetId="4">#REF!</definedName>
    <definedName name="HAZM301512423838A30LIG" localSheetId="7">#REF!</definedName>
    <definedName name="HAZM301512423838A30LIG">#REF!</definedName>
    <definedName name="HAZM302012423838A25LIG" localSheetId="2">#REF!</definedName>
    <definedName name="HAZM302012423838A25LIG" localSheetId="4">#REF!</definedName>
    <definedName name="HAZM302012423838A25LIG" localSheetId="7">#REF!</definedName>
    <definedName name="HAZM302012423838A25LIG">#REF!</definedName>
    <definedName name="HAZM302013523838A25LIG" localSheetId="2">#REF!</definedName>
    <definedName name="HAZM302013523838A25LIG" localSheetId="4">#REF!</definedName>
    <definedName name="HAZM302013523838A25LIG" localSheetId="7">#REF!</definedName>
    <definedName name="HAZM302013523838A25LIG">#REF!</definedName>
    <definedName name="HAZM302014023838A25" localSheetId="2">#REF!</definedName>
    <definedName name="HAZM302014023838A25" localSheetId="4">#REF!</definedName>
    <definedName name="HAZM302014023838A25" localSheetId="7">#REF!</definedName>
    <definedName name="HAZM302014023838A25">#REF!</definedName>
    <definedName name="HAZM30X20180" localSheetId="2">#REF!</definedName>
    <definedName name="HAZM30X20180" localSheetId="4">#REF!</definedName>
    <definedName name="HAZM30X20180" localSheetId="7">#REF!</definedName>
    <definedName name="HAZM30X20180">#REF!</definedName>
    <definedName name="HAZM401512423838A30LIG" localSheetId="2">#REF!</definedName>
    <definedName name="HAZM401512423838A30LIG" localSheetId="4">#REF!</definedName>
    <definedName name="HAZM401512423838A30LIG" localSheetId="7">#REF!</definedName>
    <definedName name="HAZM401512423838A30LIG">#REF!</definedName>
    <definedName name="HAZM452012433838A25LIG" localSheetId="2">#REF!</definedName>
    <definedName name="HAZM452012433838A25LIG" localSheetId="4">#REF!</definedName>
    <definedName name="HAZM452012433838A25LIG" localSheetId="7">#REF!</definedName>
    <definedName name="HAZM452012433838A25LIG">#REF!</definedName>
    <definedName name="HAZM452013533838A25LIG" localSheetId="2">#REF!</definedName>
    <definedName name="HAZM452013533838A25LIG" localSheetId="4">#REF!</definedName>
    <definedName name="HAZM452013533838A25LIG" localSheetId="7">#REF!</definedName>
    <definedName name="HAZM452013533838A25LIG">#REF!</definedName>
    <definedName name="HAZM452014033838A25" localSheetId="2">#REF!</definedName>
    <definedName name="HAZM452014033838A25" localSheetId="4">#REF!</definedName>
    <definedName name="HAZM452014033838A25" localSheetId="7">#REF!</definedName>
    <definedName name="HAZM452014033838A25">#REF!</definedName>
    <definedName name="HAZM452018033838A25" localSheetId="2">#REF!</definedName>
    <definedName name="HAZM452018033838A25" localSheetId="4">#REF!</definedName>
    <definedName name="HAZM452018033838A25" localSheetId="7">#REF!</definedName>
    <definedName name="HAZM452018033838A25">#REF!</definedName>
    <definedName name="HAZM452512433838A25LIG" localSheetId="2">#REF!</definedName>
    <definedName name="HAZM452512433838A25LIG" localSheetId="4">#REF!</definedName>
    <definedName name="HAZM452512433838A25LIG" localSheetId="7">#REF!</definedName>
    <definedName name="HAZM452512433838A25LIG">#REF!</definedName>
    <definedName name="HAZM452513533838A25LIG" localSheetId="2">#REF!</definedName>
    <definedName name="HAZM452513533838A25LIG" localSheetId="4">#REF!</definedName>
    <definedName name="HAZM452513533838A25LIG" localSheetId="7">#REF!</definedName>
    <definedName name="HAZM452513533838A25LIG">#REF!</definedName>
    <definedName name="HAZM452514033838A25" localSheetId="2">#REF!</definedName>
    <definedName name="HAZM452514033838A25" localSheetId="4">#REF!</definedName>
    <definedName name="HAZM452514033838A25" localSheetId="7">#REF!</definedName>
    <definedName name="HAZM452514033838A25">#REF!</definedName>
    <definedName name="HAZM452521033838A25" localSheetId="2">#REF!</definedName>
    <definedName name="HAZM452521033838A25" localSheetId="4">#REF!</definedName>
    <definedName name="HAZM452521033838A25" localSheetId="7">#REF!</definedName>
    <definedName name="HAZM452521033838A25">#REF!</definedName>
    <definedName name="HAZM452524033838A25" localSheetId="2">#REF!</definedName>
    <definedName name="HAZM452524033838A25" localSheetId="4">#REF!</definedName>
    <definedName name="HAZM452524033838A25" localSheetId="7">#REF!</definedName>
    <definedName name="HAZM452524033838A25">#REF!</definedName>
    <definedName name="HAZM45X25180" localSheetId="2">#REF!</definedName>
    <definedName name="HAZM45X25180" localSheetId="4">#REF!</definedName>
    <definedName name="HAZM45X25180" localSheetId="7">#REF!</definedName>
    <definedName name="HAZM45X25180">#REF!</definedName>
    <definedName name="HAZM602512433838A25LIG" localSheetId="2">#REF!</definedName>
    <definedName name="HAZM602512433838A25LIG" localSheetId="4">#REF!</definedName>
    <definedName name="HAZM602512433838A25LIG" localSheetId="7">#REF!</definedName>
    <definedName name="HAZM602512433838A25LIG">#REF!</definedName>
    <definedName name="HAZM602513533838A25LIG" localSheetId="2">#REF!</definedName>
    <definedName name="HAZM602513533838A25LIG" localSheetId="4">#REF!</definedName>
    <definedName name="HAZM602513533838A25LIG" localSheetId="7">#REF!</definedName>
    <definedName name="HAZM602513533838A25LIG">#REF!</definedName>
    <definedName name="HAZM602514033838A25" localSheetId="2">#REF!</definedName>
    <definedName name="HAZM602514033838A25" localSheetId="4">#REF!</definedName>
    <definedName name="HAZM602514033838A25" localSheetId="7">#REF!</definedName>
    <definedName name="HAZM602514033838A25">#REF!</definedName>
    <definedName name="HAZM602521033838A25" localSheetId="2">#REF!</definedName>
    <definedName name="HAZM602521033838A25" localSheetId="4">#REF!</definedName>
    <definedName name="HAZM602521033838A25" localSheetId="7">#REF!</definedName>
    <definedName name="HAZM602521033838A25">#REF!</definedName>
    <definedName name="HAZM602524033838A25" localSheetId="2">#REF!</definedName>
    <definedName name="HAZM602524033838A25" localSheetId="4">#REF!</definedName>
    <definedName name="HAZM602524033838A25" localSheetId="7">#REF!</definedName>
    <definedName name="HAZM602524033838A25">#REF!</definedName>
    <definedName name="HAZM60X25180" localSheetId="2">#REF!</definedName>
    <definedName name="HAZM60X25180" localSheetId="4">#REF!</definedName>
    <definedName name="HAZM60X25180" localSheetId="7">#REF!</definedName>
    <definedName name="HAZM60X25180">#REF!</definedName>
    <definedName name="HAZM8TIPVIGACISTCONTRA" localSheetId="2">#REF!</definedName>
    <definedName name="HAZM8TIPVIGACISTCONTRA" localSheetId="4">#REF!</definedName>
    <definedName name="HAZM8TIPVIGACISTCONTRA" localSheetId="7">#REF!</definedName>
    <definedName name="HAZM8TIPVIGACISTCONTRA">#REF!</definedName>
    <definedName name="HAZMRAMPACONTRA" localSheetId="2">#REF!</definedName>
    <definedName name="HAZMRAMPACONTRA" localSheetId="4">#REF!</definedName>
    <definedName name="HAZMRAMPACONTRA" localSheetId="7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ader_Row" localSheetId="2">ROW(#REF!)</definedName>
    <definedName name="Header_Row" localSheetId="4">ROW(#REF!)</definedName>
    <definedName name="Header_Row" localSheetId="7">ROW(#REF!)</definedName>
    <definedName name="Header_Row">ROW(#REF!)</definedName>
    <definedName name="hect" localSheetId="2">#REF!</definedName>
    <definedName name="hect" localSheetId="4">#REF!</definedName>
    <definedName name="hect" localSheetId="7">#REF!</definedName>
    <definedName name="hect">#REF!</definedName>
    <definedName name="HECT.">'[125]Trabajos Generales'!$F$4</definedName>
    <definedName name="HECTB">'[125]Trabajos Generales'!$C$8</definedName>
    <definedName name="HEFEC">'[126]COSTO INDIRECTO'!$D$35</definedName>
    <definedName name="HERALB" localSheetId="2">#REF!</definedName>
    <definedName name="HERALB" localSheetId="3">#REF!</definedName>
    <definedName name="HERALB" localSheetId="4">#REF!</definedName>
    <definedName name="HERALB" localSheetId="5">#REF!</definedName>
    <definedName name="HERALB" localSheetId="6">#REF!</definedName>
    <definedName name="HERALB" localSheetId="7">#REF!</definedName>
    <definedName name="HERALB" localSheetId="0">#REF!</definedName>
    <definedName name="HERALB">#REF!</definedName>
    <definedName name="HERCARP" localSheetId="2">#REF!</definedName>
    <definedName name="HERCARP" localSheetId="4">#REF!</definedName>
    <definedName name="HERCARP" localSheetId="7">#REF!</definedName>
    <definedName name="HERCARP">#REF!</definedName>
    <definedName name="HERELE" localSheetId="2">#REF!</definedName>
    <definedName name="HERELE" localSheetId="4">#REF!</definedName>
    <definedName name="HERELE" localSheetId="7">#REF!</definedName>
    <definedName name="HERELE">#REF!</definedName>
    <definedName name="HERMED" localSheetId="2">#REF!</definedName>
    <definedName name="HERMED" localSheetId="4">#REF!</definedName>
    <definedName name="HERMED" localSheetId="5">#REF!</definedName>
    <definedName name="HERMED" localSheetId="6">#REF!</definedName>
    <definedName name="HERMED" localSheetId="7">#REF!</definedName>
    <definedName name="HERMED">#REF!</definedName>
    <definedName name="HERPIN" localSheetId="2">#REF!</definedName>
    <definedName name="HERPIN" localSheetId="4">#REF!</definedName>
    <definedName name="HERPIN" localSheetId="5">#REF!</definedName>
    <definedName name="HERPIN" localSheetId="6">#REF!</definedName>
    <definedName name="HERPIN" localSheetId="7">#REF!</definedName>
    <definedName name="HERPIN">#REF!</definedName>
    <definedName name="HERPLO" localSheetId="2">#REF!</definedName>
    <definedName name="HERPLO" localSheetId="4">#REF!</definedName>
    <definedName name="HERPLO" localSheetId="5">#REF!</definedName>
    <definedName name="HERPLO" localSheetId="6">#REF!</definedName>
    <definedName name="HERPLO" localSheetId="7">#REF!</definedName>
    <definedName name="HERPLO">#REF!</definedName>
    <definedName name="HERRERIA" localSheetId="2">#REF!</definedName>
    <definedName name="HERRERIA" localSheetId="4">#REF!</definedName>
    <definedName name="HERRERIA" localSheetId="5">#REF!</definedName>
    <definedName name="HERRERIA" localSheetId="6">#REF!</definedName>
    <definedName name="HERRERIA" localSheetId="7">#REF!</definedName>
    <definedName name="HERRERIA">#REF!</definedName>
    <definedName name="HERSEG" localSheetId="2">#REF!</definedName>
    <definedName name="HERSEG" localSheetId="4">#REF!</definedName>
    <definedName name="HERSEG" localSheetId="5">#REF!</definedName>
    <definedName name="HERSEG" localSheetId="6">#REF!</definedName>
    <definedName name="HERSEG" localSheetId="7">#REF!</definedName>
    <definedName name="HERSEG">#REF!</definedName>
    <definedName name="HERSUB" localSheetId="2">#REF!</definedName>
    <definedName name="HERSUB" localSheetId="4">#REF!</definedName>
    <definedName name="HERSUB" localSheetId="5">#REF!</definedName>
    <definedName name="HERSUB" localSheetId="6">#REF!</definedName>
    <definedName name="HERSUB" localSheetId="7">#REF!</definedName>
    <definedName name="HERSUB">#REF!</definedName>
    <definedName name="HERTRA" localSheetId="2">#REF!</definedName>
    <definedName name="HERTRA" localSheetId="4">#REF!</definedName>
    <definedName name="HERTRA" localSheetId="5">#REF!</definedName>
    <definedName name="HERTRA" localSheetId="6">#REF!</definedName>
    <definedName name="HERTRA" localSheetId="7">#REF!</definedName>
    <definedName name="HERTRA">#REF!</definedName>
    <definedName name="HERVAR" localSheetId="2">#REF!</definedName>
    <definedName name="HERVAR" localSheetId="4">#REF!</definedName>
    <definedName name="HERVAR" localSheetId="5">#REF!</definedName>
    <definedName name="HERVAR" localSheetId="6">#REF!</definedName>
    <definedName name="HERVAR" localSheetId="7">#REF!</definedName>
    <definedName name="HERVAR">#REF!</definedName>
    <definedName name="HGON100" localSheetId="2">#REF!</definedName>
    <definedName name="HGON100" localSheetId="3">#REF!</definedName>
    <definedName name="HGON100" localSheetId="4">#REF!</definedName>
    <definedName name="HGON100" localSheetId="5">#REF!</definedName>
    <definedName name="HGON100" localSheetId="6">#REF!</definedName>
    <definedName name="HGON100" localSheetId="7">#REF!</definedName>
    <definedName name="HGON100" localSheetId="0">#REF!</definedName>
    <definedName name="HGON100">#REF!</definedName>
    <definedName name="HGON140" localSheetId="2">#REF!</definedName>
    <definedName name="HGON140" localSheetId="3">#REF!</definedName>
    <definedName name="HGON140" localSheetId="4">#REF!</definedName>
    <definedName name="HGON140" localSheetId="5">#REF!</definedName>
    <definedName name="HGON140" localSheetId="6">#REF!</definedName>
    <definedName name="HGON140" localSheetId="7">#REF!</definedName>
    <definedName name="HGON140" localSheetId="0">#REF!</definedName>
    <definedName name="HGON140">#REF!</definedName>
    <definedName name="HGON180" localSheetId="2">#REF!</definedName>
    <definedName name="HGON180" localSheetId="3">#REF!</definedName>
    <definedName name="HGON180" localSheetId="4">#REF!</definedName>
    <definedName name="HGON180" localSheetId="5">#REF!</definedName>
    <definedName name="HGON180" localSheetId="6">#REF!</definedName>
    <definedName name="HGON180" localSheetId="7">#REF!</definedName>
    <definedName name="HGON180" localSheetId="0">#REF!</definedName>
    <definedName name="HGON180">#REF!</definedName>
    <definedName name="HGON210" localSheetId="2">#REF!</definedName>
    <definedName name="HGON210" localSheetId="3">#REF!</definedName>
    <definedName name="HGON210" localSheetId="4">#REF!</definedName>
    <definedName name="HGON210" localSheetId="5">#REF!</definedName>
    <definedName name="HGON210" localSheetId="6">#REF!</definedName>
    <definedName name="HGON210" localSheetId="7">#REF!</definedName>
    <definedName name="HGON210" localSheetId="0">#REF!</definedName>
    <definedName name="HGON210">#REF!</definedName>
    <definedName name="HidrofugoSXPEL.32oz" localSheetId="2">#REF!</definedName>
    <definedName name="HidrofugoSXPEL.32oz" localSheetId="4">#REF!</definedName>
    <definedName name="HidrofugoSXPEL.32oz" localSheetId="7">#REF!</definedName>
    <definedName name="HidrofugoSXPEL.32oz">#REF!</definedName>
    <definedName name="HILO" localSheetId="2">#REF!</definedName>
    <definedName name="HILO" localSheetId="4">#REF!</definedName>
    <definedName name="HILO" localSheetId="7">#REF!</definedName>
    <definedName name="HILO">#REF!</definedName>
    <definedName name="Hilo_de_Nylon">[50]Insumos!$B$69:$D$69</definedName>
    <definedName name="HINCA" localSheetId="2">#REF!</definedName>
    <definedName name="HINCA" localSheetId="3">#REF!</definedName>
    <definedName name="HINCA" localSheetId="4">#REF!</definedName>
    <definedName name="HINCA" localSheetId="5">#REF!</definedName>
    <definedName name="HINCA" localSheetId="6">#REF!</definedName>
    <definedName name="HINCA" localSheetId="7">#REF!</definedName>
    <definedName name="HINCA">#REF!</definedName>
    <definedName name="HINCA_2">"$#REF!.$#REF!$#REF!"</definedName>
    <definedName name="HINCA_3">"$#REF!.$#REF!$#REF!"</definedName>
    <definedName name="Hinca_de_Pilotes" localSheetId="2">[59]Insumos!#REF!</definedName>
    <definedName name="Hinca_de_Pilotes" localSheetId="3">[59]Insumos!#REF!</definedName>
    <definedName name="Hinca_de_Pilotes" localSheetId="4">[59]Insumos!#REF!</definedName>
    <definedName name="Hinca_de_Pilotes" localSheetId="5">[59]Insumos!#REF!</definedName>
    <definedName name="Hinca_de_Pilotes" localSheetId="6">[59]Insumos!#REF!</definedName>
    <definedName name="Hinca_de_Pilotes" localSheetId="7">[59]Insumos!#REF!</definedName>
    <definedName name="Hinca_de_Pilotes" localSheetId="0">[59]Insumos!#REF!</definedName>
    <definedName name="Hinca_de_Pilotes">[59]Insumos!#REF!</definedName>
    <definedName name="Hinca_de_Pilotes_2">#N/A</definedName>
    <definedName name="Hinca_de_Pilotes_3">#N/A</definedName>
    <definedName name="HINCADEPILOTES" localSheetId="2">[77]Análisis!#REF!</definedName>
    <definedName name="HINCADEPILOTES" localSheetId="3">[77]Análisis!#REF!</definedName>
    <definedName name="HINCADEPILOTES" localSheetId="4">[77]Análisis!#REF!</definedName>
    <definedName name="HINCADEPILOTES" localSheetId="5">[77]Análisis!#REF!</definedName>
    <definedName name="HINCADEPILOTES" localSheetId="6">[77]Análisis!#REF!</definedName>
    <definedName name="HINCADEPILOTES" localSheetId="7">[77]Análisis!#REF!</definedName>
    <definedName name="HINCADEPILOTES">[77]Análisis!#REF!</definedName>
    <definedName name="HINCADEPILOTES_2">#N/A</definedName>
    <definedName name="HINCADEPILOTES_3">#N/A</definedName>
    <definedName name="HINDUSTRIAL100" localSheetId="2">#REF!</definedName>
    <definedName name="HINDUSTRIAL100" localSheetId="3">#REF!</definedName>
    <definedName name="HINDUSTRIAL100" localSheetId="4">#REF!</definedName>
    <definedName name="HINDUSTRIAL100" localSheetId="5">#REF!</definedName>
    <definedName name="HINDUSTRIAL100" localSheetId="6">#REF!</definedName>
    <definedName name="HINDUSTRIAL100" localSheetId="7">#REF!</definedName>
    <definedName name="HINDUSTRIAL100">#REF!</definedName>
    <definedName name="HINDUSTRIAL140" localSheetId="2">#REF!</definedName>
    <definedName name="HINDUSTRIAL140" localSheetId="4">#REF!</definedName>
    <definedName name="HINDUSTRIAL140" localSheetId="7">#REF!</definedName>
    <definedName name="HINDUSTRIAL140">#REF!</definedName>
    <definedName name="HINDUSTRIAL180" localSheetId="2">#REF!</definedName>
    <definedName name="HINDUSTRIAL180" localSheetId="3">#REF!</definedName>
    <definedName name="HINDUSTRIAL180" localSheetId="4">#REF!</definedName>
    <definedName name="HINDUSTRIAL180" localSheetId="5">#REF!</definedName>
    <definedName name="HINDUSTRIAL180" localSheetId="6">#REF!</definedName>
    <definedName name="HINDUSTRIAL180" localSheetId="7">#REF!</definedName>
    <definedName name="HINDUSTRIAL180" localSheetId="0">#REF!</definedName>
    <definedName name="HINDUSTRIAL180">#REF!</definedName>
    <definedName name="HINDUSTRIAL210" localSheetId="2">#REF!</definedName>
    <definedName name="HINDUSTRIAL210" localSheetId="3">#REF!</definedName>
    <definedName name="HINDUSTRIAL210" localSheetId="4">#REF!</definedName>
    <definedName name="HINDUSTRIAL210" localSheetId="5">#REF!</definedName>
    <definedName name="HINDUSTRIAL210" localSheetId="6">#REF!</definedName>
    <definedName name="HINDUSTRIAL210" localSheetId="7">#REF!</definedName>
    <definedName name="HINDUSTRIAL210" localSheetId="0">#REF!</definedName>
    <definedName name="HINDUSTRIAL210">#REF!</definedName>
    <definedName name="hligadora" localSheetId="2">#REF!</definedName>
    <definedName name="hligadora" localSheetId="3">#REF!</definedName>
    <definedName name="hligadora" localSheetId="4">#REF!</definedName>
    <definedName name="hligadora" localSheetId="5">#REF!</definedName>
    <definedName name="hligadora" localSheetId="6">#REF!</definedName>
    <definedName name="hligadora" localSheetId="7">#REF!</definedName>
    <definedName name="hligadora" localSheetId="0">#REF!</definedName>
    <definedName name="hligadora">#REF!</definedName>
    <definedName name="HOJA_RESUMEN">#REF!</definedName>
    <definedName name="HOJASEGUETA" localSheetId="2">#REF!</definedName>
    <definedName name="HOJASEGUETA" localSheetId="4">#REF!</definedName>
    <definedName name="HOJASEGUETA" localSheetId="7">#REF!</definedName>
    <definedName name="HOJASEGUETA">#REF!</definedName>
    <definedName name="HOM240KC" localSheetId="2">'[25]anal term'!#REF!</definedName>
    <definedName name="HOM240KC" localSheetId="3">'[25]anal term'!#REF!</definedName>
    <definedName name="HOM240KC" localSheetId="4">'[25]anal term'!#REF!</definedName>
    <definedName name="HOM240KC" localSheetId="5">'[25]anal term'!#REF!</definedName>
    <definedName name="HOM240KC" localSheetId="6">'[25]anal term'!#REF!</definedName>
    <definedName name="HOM240KC" localSheetId="7">'[25]anal term'!#REF!</definedName>
    <definedName name="HOM240KC" localSheetId="0">'[25]anal term'!#REF!</definedName>
    <definedName name="HOM240KC">'[25]anal term'!#REF!</definedName>
    <definedName name="HORACIO" localSheetId="2">#REF!</definedName>
    <definedName name="HORACIO" localSheetId="3">#REF!</definedName>
    <definedName name="HORACIO" localSheetId="4">#REF!</definedName>
    <definedName name="HORACIO" localSheetId="5">#REF!</definedName>
    <definedName name="HORACIO" localSheetId="6">#REF!</definedName>
    <definedName name="HORACIO" localSheetId="7">#REF!</definedName>
    <definedName name="HORACIO">#REF!</definedName>
    <definedName name="HORACIO_2">"$#REF!.$L$66:$W$66"</definedName>
    <definedName name="HORACIO_3">"$#REF!.$L$66:$W$66"</definedName>
    <definedName name="horadia" localSheetId="2">#REF!</definedName>
    <definedName name="horadia" localSheetId="3">#REF!</definedName>
    <definedName name="horadia" localSheetId="4">#REF!</definedName>
    <definedName name="horadia" localSheetId="5">#REF!</definedName>
    <definedName name="horadia" localSheetId="6">#REF!</definedName>
    <definedName name="horadia" localSheetId="7">#REF!</definedName>
    <definedName name="horadia">#REF!</definedName>
    <definedName name="horames" localSheetId="2">#REF!</definedName>
    <definedName name="horames" localSheetId="4">#REF!</definedName>
    <definedName name="horames" localSheetId="7">#REF!</definedName>
    <definedName name="horames">#REF!</definedName>
    <definedName name="horind100" localSheetId="2">#REF!</definedName>
    <definedName name="horind100" localSheetId="3">#REF!</definedName>
    <definedName name="horind100" localSheetId="4">#REF!</definedName>
    <definedName name="horind100" localSheetId="5">#REF!</definedName>
    <definedName name="horind100" localSheetId="6">#REF!</definedName>
    <definedName name="horind100" localSheetId="7">#REF!</definedName>
    <definedName name="horind100" localSheetId="0">#REF!</definedName>
    <definedName name="horind100">#REF!</definedName>
    <definedName name="horind140" localSheetId="2">#REF!</definedName>
    <definedName name="horind140" localSheetId="3">#REF!</definedName>
    <definedName name="horind140" localSheetId="4">#REF!</definedName>
    <definedName name="horind140" localSheetId="5">#REF!</definedName>
    <definedName name="horind140" localSheetId="6">#REF!</definedName>
    <definedName name="horind140" localSheetId="7">#REF!</definedName>
    <definedName name="horind140" localSheetId="0">#REF!</definedName>
    <definedName name="horind140">#REF!</definedName>
    <definedName name="horind180" localSheetId="2">#REF!</definedName>
    <definedName name="horind180" localSheetId="3">#REF!</definedName>
    <definedName name="horind180" localSheetId="4">#REF!</definedName>
    <definedName name="horind180" localSheetId="5">#REF!</definedName>
    <definedName name="horind180" localSheetId="6">#REF!</definedName>
    <definedName name="horind180" localSheetId="7">#REF!</definedName>
    <definedName name="horind180" localSheetId="0">#REF!</definedName>
    <definedName name="horind180">#REF!</definedName>
    <definedName name="horind210" localSheetId="2">#REF!</definedName>
    <definedName name="horind210" localSheetId="3">#REF!</definedName>
    <definedName name="horind210" localSheetId="4">#REF!</definedName>
    <definedName name="horind210" localSheetId="5">#REF!</definedName>
    <definedName name="horind210" localSheetId="6">#REF!</definedName>
    <definedName name="horind210" localSheetId="7">#REF!</definedName>
    <definedName name="horind210" localSheetId="0">#REF!</definedName>
    <definedName name="horind210">#REF!</definedName>
    <definedName name="horm" localSheetId="2">#REF!</definedName>
    <definedName name="horm" localSheetId="4">#REF!</definedName>
    <definedName name="horm" localSheetId="7">#REF!</definedName>
    <definedName name="horm">#REF!</definedName>
    <definedName name="horm.1.2">'[80]Ana. Horm mexc mort'!$D$70</definedName>
    <definedName name="horm.1.3">'[99]Ana. Horm mexc mort'!$D$53</definedName>
    <definedName name="horm.1.3.5">'[99]Ana. Horm mexc mort'!$D$61</definedName>
    <definedName name="Horm.1.3.5.llenado.Bloques" localSheetId="2">#REF!</definedName>
    <definedName name="Horm.1.3.5.llenado.Bloques" localSheetId="3">#REF!</definedName>
    <definedName name="Horm.1.3.5.llenado.Bloques" localSheetId="4">#REF!</definedName>
    <definedName name="Horm.1.3.5.llenado.Bloques" localSheetId="5">#REF!</definedName>
    <definedName name="Horm.1.3.5.llenado.Bloques" localSheetId="6">#REF!</definedName>
    <definedName name="Horm.1.3.5.llenado.Bloques" localSheetId="7">#REF!</definedName>
    <definedName name="Horm.1.3.5.llenado.Bloques">#REF!</definedName>
    <definedName name="Horm.100" localSheetId="2">#REF!</definedName>
    <definedName name="Horm.100" localSheetId="4">#REF!</definedName>
    <definedName name="Horm.100" localSheetId="7">#REF!</definedName>
    <definedName name="Horm.100">#REF!</definedName>
    <definedName name="Horm.140" localSheetId="2">#REF!</definedName>
    <definedName name="Horm.140" localSheetId="4">#REF!</definedName>
    <definedName name="Horm.140" localSheetId="7">#REF!</definedName>
    <definedName name="Horm.140">#REF!</definedName>
    <definedName name="Horm.180" localSheetId="2">#REF!</definedName>
    <definedName name="Horm.180" localSheetId="4">#REF!</definedName>
    <definedName name="Horm.180" localSheetId="7">#REF!</definedName>
    <definedName name="Horm.180">#REF!</definedName>
    <definedName name="Horm.180.Aditivo" localSheetId="2">#REF!</definedName>
    <definedName name="Horm.180.Aditivo" localSheetId="4">#REF!</definedName>
    <definedName name="Horm.180.Aditivo" localSheetId="7">#REF!</definedName>
    <definedName name="Horm.180.Aditivo">#REF!</definedName>
    <definedName name="Horm.210" localSheetId="2">#REF!</definedName>
    <definedName name="Horm.210" localSheetId="4">#REF!</definedName>
    <definedName name="Horm.210" localSheetId="7">#REF!</definedName>
    <definedName name="Horm.210">#REF!</definedName>
    <definedName name="Horm.210.Adit." localSheetId="2">#REF!</definedName>
    <definedName name="Horm.210.Adit." localSheetId="4">#REF!</definedName>
    <definedName name="Horm.210.Adit." localSheetId="7">#REF!</definedName>
    <definedName name="Horm.210.Adit.">#REF!</definedName>
    <definedName name="Horm.210.Aditivos" localSheetId="2">#REF!</definedName>
    <definedName name="Horm.210.Aditivos" localSheetId="4">#REF!</definedName>
    <definedName name="Horm.210.Aditivos" localSheetId="7">#REF!</definedName>
    <definedName name="Horm.210.Aditivos">#REF!</definedName>
    <definedName name="Horm.210.Visto.Aditivos" localSheetId="2">#REF!</definedName>
    <definedName name="Horm.210.Visto.Aditivos" localSheetId="4">#REF!</definedName>
    <definedName name="Horm.210.Visto.Aditivos" localSheetId="7">#REF!</definedName>
    <definedName name="Horm.210.Visto.Aditivos">#REF!</definedName>
    <definedName name="Horm.280" localSheetId="2">#REF!</definedName>
    <definedName name="Horm.280" localSheetId="4">#REF!</definedName>
    <definedName name="Horm.280" localSheetId="7">#REF!</definedName>
    <definedName name="Horm.280">#REF!</definedName>
    <definedName name="Horm.Ind.100" localSheetId="2">#REF!</definedName>
    <definedName name="Horm.Ind.100" localSheetId="4">#REF!</definedName>
    <definedName name="Horm.Ind.100" localSheetId="7">#REF!</definedName>
    <definedName name="Horm.Ind.100">#REF!</definedName>
    <definedName name="Horm.Ind.140" localSheetId="2">#REF!</definedName>
    <definedName name="Horm.Ind.140" localSheetId="4">#REF!</definedName>
    <definedName name="Horm.Ind.140" localSheetId="7">#REF!</definedName>
    <definedName name="Horm.Ind.140">#REF!</definedName>
    <definedName name="Horm.Ind.140.Sin.Bomba">[62]Insumos!$E$35</definedName>
    <definedName name="Horm.Ind.160" localSheetId="2">#REF!</definedName>
    <definedName name="Horm.Ind.160" localSheetId="3">#REF!</definedName>
    <definedName name="Horm.Ind.160" localSheetId="4">#REF!</definedName>
    <definedName name="Horm.Ind.160" localSheetId="5">#REF!</definedName>
    <definedName name="Horm.Ind.160" localSheetId="6">#REF!</definedName>
    <definedName name="Horm.Ind.160" localSheetId="7">#REF!</definedName>
    <definedName name="Horm.Ind.160">#REF!</definedName>
    <definedName name="Horm.Ind.180" localSheetId="2">#REF!</definedName>
    <definedName name="Horm.Ind.180" localSheetId="4">#REF!</definedName>
    <definedName name="Horm.Ind.180" localSheetId="7">#REF!</definedName>
    <definedName name="Horm.Ind.180">#REF!</definedName>
    <definedName name="Horm.Ind.180.Sin.Bomba">[62]Insumos!$E$37</definedName>
    <definedName name="Horm.Ind.210" localSheetId="2">#REF!</definedName>
    <definedName name="Horm.Ind.210" localSheetId="3">#REF!</definedName>
    <definedName name="Horm.Ind.210" localSheetId="4">#REF!</definedName>
    <definedName name="Horm.Ind.210" localSheetId="5">#REF!</definedName>
    <definedName name="Horm.Ind.210" localSheetId="6">#REF!</definedName>
    <definedName name="Horm.Ind.210" localSheetId="7">#REF!</definedName>
    <definedName name="Horm.Ind.210">#REF!</definedName>
    <definedName name="Horm.Ind.210.Sin.Bomba">[62]Insumos!$E$39</definedName>
    <definedName name="Horm.Ind.240" localSheetId="2">#REF!</definedName>
    <definedName name="Horm.Ind.240" localSheetId="3">#REF!</definedName>
    <definedName name="Horm.Ind.240" localSheetId="4">#REF!</definedName>
    <definedName name="Horm.Ind.240" localSheetId="5">#REF!</definedName>
    <definedName name="Horm.Ind.240" localSheetId="6">#REF!</definedName>
    <definedName name="Horm.Ind.240" localSheetId="7">#REF!</definedName>
    <definedName name="Horm.Ind.240">#REF!</definedName>
    <definedName name="Horm.Ind.250" localSheetId="2">#REF!</definedName>
    <definedName name="Horm.Ind.250" localSheetId="4">#REF!</definedName>
    <definedName name="Horm.Ind.250" localSheetId="7">#REF!</definedName>
    <definedName name="Horm.Ind.250">#REF!</definedName>
    <definedName name="Horm.Visto.Blanco.Aditivos" localSheetId="2">#REF!</definedName>
    <definedName name="Horm.Visto.Blanco.Aditivos" localSheetId="4">#REF!</definedName>
    <definedName name="Horm.Visto.Blanco.Aditivos" localSheetId="7">#REF!</definedName>
    <definedName name="Horm.Visto.Blanco.Aditivos">#REF!</definedName>
    <definedName name="HORM124" localSheetId="2">#REF!</definedName>
    <definedName name="HORM124" localSheetId="4">#REF!</definedName>
    <definedName name="HORM124" localSheetId="7">#REF!</definedName>
    <definedName name="HORM124">#REF!</definedName>
    <definedName name="HORM124LIG">[127]Analisis!$F$1872</definedName>
    <definedName name="HORM124LIGADORA" localSheetId="2">#REF!</definedName>
    <definedName name="HORM124LIGADORA" localSheetId="3">#REF!</definedName>
    <definedName name="HORM124LIGADORA" localSheetId="4">#REF!</definedName>
    <definedName name="HORM124LIGADORA" localSheetId="5">#REF!</definedName>
    <definedName name="HORM124LIGADORA" localSheetId="6">#REF!</definedName>
    <definedName name="HORM124LIGADORA" localSheetId="7">#REF!</definedName>
    <definedName name="HORM124LIGADORA" localSheetId="0">#REF!</definedName>
    <definedName name="HORM124LIGADORA">#REF!</definedName>
    <definedName name="HORM124LIGAWINCHE" localSheetId="2">#REF!</definedName>
    <definedName name="HORM124LIGAWINCHE" localSheetId="4">#REF!</definedName>
    <definedName name="HORM124LIGAWINCHE" localSheetId="7">#REF!</definedName>
    <definedName name="HORM124LIGAWINCHE">#REF!</definedName>
    <definedName name="HORM124M">[100]Analisis!$F$1057</definedName>
    <definedName name="HORM135" localSheetId="2">#REF!</definedName>
    <definedName name="HORM135" localSheetId="3">#REF!</definedName>
    <definedName name="HORM135" localSheetId="4">#REF!</definedName>
    <definedName name="HORM135" localSheetId="5">#REF!</definedName>
    <definedName name="HORM135" localSheetId="6">#REF!</definedName>
    <definedName name="HORM135" localSheetId="7">#REF!</definedName>
    <definedName name="HORM135" localSheetId="0">#REF!</definedName>
    <definedName name="HORM135">#REF!</definedName>
    <definedName name="HORM135_MANUAL">'[102]HORM. Y MORTEROS.'!$H$212</definedName>
    <definedName name="HORM135LIGADORA" localSheetId="2">#REF!</definedName>
    <definedName name="HORM135LIGADORA" localSheetId="3">#REF!</definedName>
    <definedName name="HORM135LIGADORA" localSheetId="4">#REF!</definedName>
    <definedName name="HORM135LIGADORA" localSheetId="5">#REF!</definedName>
    <definedName name="HORM135LIGADORA" localSheetId="6">#REF!</definedName>
    <definedName name="HORM135LIGADORA" localSheetId="7">#REF!</definedName>
    <definedName name="HORM135LIGADORA" localSheetId="0">#REF!</definedName>
    <definedName name="HORM135LIGADORA">#REF!</definedName>
    <definedName name="HORM135LIGAWINCHE" localSheetId="2">#REF!</definedName>
    <definedName name="HORM135LIGAWINCHE" localSheetId="4">#REF!</definedName>
    <definedName name="HORM135LIGAWINCHE" localSheetId="7">#REF!</definedName>
    <definedName name="HORM135LIGAWINCHE">#REF!</definedName>
    <definedName name="HORM135M">[100]Analisis!$F$1033</definedName>
    <definedName name="HORM140" localSheetId="2">#REF!</definedName>
    <definedName name="HORM140" localSheetId="3">#REF!</definedName>
    <definedName name="HORM140" localSheetId="4">#REF!</definedName>
    <definedName name="HORM140" localSheetId="5">#REF!</definedName>
    <definedName name="HORM140" localSheetId="6">#REF!</definedName>
    <definedName name="HORM140" localSheetId="7">#REF!</definedName>
    <definedName name="HORM140" localSheetId="0">#REF!</definedName>
    <definedName name="HORM140">#REF!</definedName>
    <definedName name="HORM140LI" localSheetId="3">[5]UASD!$F$3141</definedName>
    <definedName name="HORM140LI" localSheetId="4">[5]UASD!$F$3141</definedName>
    <definedName name="HORM140LI" localSheetId="5">[5]UASD!$F$3141</definedName>
    <definedName name="HORM140LI" localSheetId="6">[5]UASD!$F$3141</definedName>
    <definedName name="HORM140LI" localSheetId="7">[5]UASD!$F$3141</definedName>
    <definedName name="HORM140LI" localSheetId="0">[5]UASD!$F$3141</definedName>
    <definedName name="HORM140LI">[6]UASD!$F$3141</definedName>
    <definedName name="HORM160" localSheetId="2">#REF!</definedName>
    <definedName name="HORM160" localSheetId="3">#REF!</definedName>
    <definedName name="HORM160" localSheetId="4">#REF!</definedName>
    <definedName name="HORM160" localSheetId="5">#REF!</definedName>
    <definedName name="HORM160" localSheetId="6">#REF!</definedName>
    <definedName name="HORM160" localSheetId="7">#REF!</definedName>
    <definedName name="HORM160" localSheetId="0">#REF!</definedName>
    <definedName name="HORM160">#REF!</definedName>
    <definedName name="HORM180" localSheetId="2">#REF!</definedName>
    <definedName name="HORM180" localSheetId="3">#REF!</definedName>
    <definedName name="HORM180" localSheetId="4">#REF!</definedName>
    <definedName name="HORM180" localSheetId="5">#REF!</definedName>
    <definedName name="HORM180" localSheetId="6">#REF!</definedName>
    <definedName name="HORM180" localSheetId="7">#REF!</definedName>
    <definedName name="HORM180" localSheetId="0">#REF!</definedName>
    <definedName name="HORM180">#REF!</definedName>
    <definedName name="HORM210" localSheetId="2">#REF!</definedName>
    <definedName name="HORM210" localSheetId="3">#REF!</definedName>
    <definedName name="HORM210" localSheetId="4">#REF!</definedName>
    <definedName name="HORM210" localSheetId="5">#REF!</definedName>
    <definedName name="HORM210" localSheetId="6">#REF!</definedName>
    <definedName name="HORM210" localSheetId="7">#REF!</definedName>
    <definedName name="HORM210" localSheetId="0">#REF!</definedName>
    <definedName name="HORM210">#REF!</definedName>
    <definedName name="HORM240" localSheetId="2">#REF!</definedName>
    <definedName name="HORM240" localSheetId="3">#REF!</definedName>
    <definedName name="HORM240" localSheetId="4">#REF!</definedName>
    <definedName name="HORM240" localSheetId="5">#REF!</definedName>
    <definedName name="HORM240" localSheetId="6">#REF!</definedName>
    <definedName name="HORM240" localSheetId="7">#REF!</definedName>
    <definedName name="HORM240" localSheetId="0">#REF!</definedName>
    <definedName name="HORM240">#REF!</definedName>
    <definedName name="HORM250" localSheetId="2">#REF!</definedName>
    <definedName name="HORM250" localSheetId="4">#REF!</definedName>
    <definedName name="HORM250" localSheetId="7">#REF!</definedName>
    <definedName name="HORM250">#REF!</definedName>
    <definedName name="HORM260" localSheetId="2">#REF!</definedName>
    <definedName name="HORM260" localSheetId="4">#REF!</definedName>
    <definedName name="HORM260" localSheetId="7">#REF!</definedName>
    <definedName name="HORM260">#REF!</definedName>
    <definedName name="HORM280" localSheetId="2">#REF!</definedName>
    <definedName name="HORM280" localSheetId="4">#REF!</definedName>
    <definedName name="HORM280" localSheetId="7">#REF!</definedName>
    <definedName name="HORM280">#REF!</definedName>
    <definedName name="HORM300" localSheetId="2">#REF!</definedName>
    <definedName name="HORM300" localSheetId="4">#REF!</definedName>
    <definedName name="HORM300" localSheetId="7">#REF!</definedName>
    <definedName name="HORM300">#REF!</definedName>
    <definedName name="HORM350" localSheetId="2">#REF!</definedName>
    <definedName name="HORM350" localSheetId="4">#REF!</definedName>
    <definedName name="HORM350" localSheetId="7">#REF!</definedName>
    <definedName name="HORM350">#REF!</definedName>
    <definedName name="HORM400" localSheetId="2">#REF!</definedName>
    <definedName name="HORM400" localSheetId="4">#REF!</definedName>
    <definedName name="HORM400" localSheetId="7">#REF!</definedName>
    <definedName name="HORM400">#REF!</definedName>
    <definedName name="HORMFROT" localSheetId="2">#REF!</definedName>
    <definedName name="HORMFROT" localSheetId="4">#REF!</definedName>
    <definedName name="HORMFROT" localSheetId="7">#REF!</definedName>
    <definedName name="HORMFROT">#REF!</definedName>
    <definedName name="Hormigón_210_kg_cm2_con_aditivos">'[51]LISTA DE PRECIO'!$C$10</definedName>
    <definedName name="HORMIGON_AN" localSheetId="2">#REF!</definedName>
    <definedName name="HORMIGON_AN" localSheetId="3">#REF!</definedName>
    <definedName name="HORMIGON_AN" localSheetId="4">#REF!</definedName>
    <definedName name="HORMIGON_AN" localSheetId="5">#REF!</definedName>
    <definedName name="HORMIGON_AN" localSheetId="6">#REF!</definedName>
    <definedName name="HORMIGON_AN" localSheetId="7">#REF!</definedName>
    <definedName name="HORMIGON_AN">#REF!</definedName>
    <definedName name="Hormigón_Industrial_180_Kg_cm2">[50]Insumos!$B$70:$D$70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 localSheetId="2">[21]Insumos!#REF!</definedName>
    <definedName name="Hormigón_Industrial_240_Kg_cm2" localSheetId="3">[21]Insumos!#REF!</definedName>
    <definedName name="Hormigón_Industrial_240_Kg_cm2" localSheetId="4">[21]Insumos!#REF!</definedName>
    <definedName name="Hormigón_Industrial_240_Kg_cm2" localSheetId="5">[21]Insumos!#REF!</definedName>
    <definedName name="Hormigón_Industrial_240_Kg_cm2" localSheetId="6">[21]Insumos!#REF!</definedName>
    <definedName name="Hormigón_Industrial_240_Kg_cm2" localSheetId="7">[21]Insumos!#REF!</definedName>
    <definedName name="Hormigón_Industrial_240_Kg_cm2" localSheetId="0">[21]Insumos!#REF!</definedName>
    <definedName name="Hormigón_Industrial_240_Kg_cm2">[21]Insumos!#REF!</definedName>
    <definedName name="hormigon1.3.5" localSheetId="2">#REF!</definedName>
    <definedName name="hormigon1.3.5" localSheetId="3">#REF!</definedName>
    <definedName name="hormigon1.3.5" localSheetId="4">#REF!</definedName>
    <definedName name="hormigon1.3.5" localSheetId="5">#REF!</definedName>
    <definedName name="hormigon1.3.5" localSheetId="6">#REF!</definedName>
    <definedName name="hormigon1.3.5" localSheetId="7">#REF!</definedName>
    <definedName name="hormigon1.3.5">#REF!</definedName>
    <definedName name="HORMIGON100" localSheetId="2">#REF!</definedName>
    <definedName name="HORMIGON100" localSheetId="4">#REF!</definedName>
    <definedName name="HORMIGON100" localSheetId="7">#REF!</definedName>
    <definedName name="HORMIGON100">#REF!</definedName>
    <definedName name="hormigon140" localSheetId="2">#REF!</definedName>
    <definedName name="hormigon140" localSheetId="3">#REF!</definedName>
    <definedName name="hormigon140" localSheetId="4">#REF!</definedName>
    <definedName name="hormigon140" localSheetId="5">#REF!</definedName>
    <definedName name="hormigon140" localSheetId="6">#REF!</definedName>
    <definedName name="hormigon140" localSheetId="7">#REF!</definedName>
    <definedName name="hormigon140" localSheetId="0">#REF!</definedName>
    <definedName name="hormigon140">#REF!</definedName>
    <definedName name="hormigon180" localSheetId="2">#REF!</definedName>
    <definedName name="hormigon180" localSheetId="3">#REF!</definedName>
    <definedName name="hormigon180" localSheetId="4">#REF!</definedName>
    <definedName name="hormigon180" localSheetId="5">#REF!</definedName>
    <definedName name="hormigon180" localSheetId="6">#REF!</definedName>
    <definedName name="hormigon180" localSheetId="7">#REF!</definedName>
    <definedName name="hormigon180" localSheetId="0">#REF!</definedName>
    <definedName name="hormigon180">#REF!</definedName>
    <definedName name="hormigon210" localSheetId="2">#REF!</definedName>
    <definedName name="hormigon210" localSheetId="4">#REF!</definedName>
    <definedName name="hormigon210" localSheetId="7">#REF!</definedName>
    <definedName name="hormigon210">#REF!</definedName>
    <definedName name="HORMIGON210V" localSheetId="2">#REF!</definedName>
    <definedName name="HORMIGON210V" localSheetId="4">#REF!</definedName>
    <definedName name="HORMIGON210V" localSheetId="7">#REF!</definedName>
    <definedName name="HORMIGON210V">#REF!</definedName>
    <definedName name="HORMIGON210VSC" localSheetId="2">#REF!</definedName>
    <definedName name="HORMIGON210VSC" localSheetId="4">#REF!</definedName>
    <definedName name="HORMIGON210VSC" localSheetId="7">#REF!</definedName>
    <definedName name="HORMIGON210VSC">#REF!</definedName>
    <definedName name="hormigon240">[54]I.HORMIGON!$G$15</definedName>
    <definedName name="Hormigon240i">[53]MATERIALES!#REF!</definedName>
    <definedName name="hormigon280" localSheetId="2">#REF!</definedName>
    <definedName name="hormigon280" localSheetId="3">#REF!</definedName>
    <definedName name="hormigon280" localSheetId="4">#REF!</definedName>
    <definedName name="hormigon280" localSheetId="5">#REF!</definedName>
    <definedName name="hormigon280" localSheetId="6">#REF!</definedName>
    <definedName name="hormigon280" localSheetId="7">#REF!</definedName>
    <definedName name="hormigon280">#REF!</definedName>
    <definedName name="HORMIGON350" localSheetId="2">[117]Análisis!#REF!</definedName>
    <definedName name="HORMIGON350" localSheetId="3">[118]Análisis!#REF!</definedName>
    <definedName name="HORMIGON350" localSheetId="4">[118]Análisis!#REF!</definedName>
    <definedName name="HORMIGON350" localSheetId="5">[118]Análisis!#REF!</definedName>
    <definedName name="HORMIGON350" localSheetId="6">[118]Análisis!#REF!</definedName>
    <definedName name="HORMIGON350" localSheetId="7">[117]Análisis!#REF!</definedName>
    <definedName name="HORMIGON350">[118]Análisis!#REF!</definedName>
    <definedName name="HORMIGONARMADOALETAS" localSheetId="2">[117]Análisis!#REF!</definedName>
    <definedName name="HORMIGONARMADOALETAS" localSheetId="3">[118]Análisis!#REF!</definedName>
    <definedName name="HORMIGONARMADOALETAS" localSheetId="4">[118]Análisis!#REF!</definedName>
    <definedName name="HORMIGONARMADOALETAS" localSheetId="5">[118]Análisis!#REF!</definedName>
    <definedName name="HORMIGONARMADOALETAS" localSheetId="6">[118]Análisis!#REF!</definedName>
    <definedName name="HORMIGONARMADOALETAS" localSheetId="7">[117]Análisis!#REF!</definedName>
    <definedName name="HORMIGONARMADOALETAS">[118]Análisis!#REF!</definedName>
    <definedName name="HORMIGONARMADOESTRIBOS" localSheetId="2">[117]Análisis!#REF!</definedName>
    <definedName name="HORMIGONARMADOESTRIBOS" localSheetId="4">[118]Análisis!#REF!</definedName>
    <definedName name="HORMIGONARMADOESTRIBOS" localSheetId="7">[117]Análisis!#REF!</definedName>
    <definedName name="HORMIGONARMADOESTRIBOS">[118]Análisis!#REF!</definedName>
    <definedName name="HORMIGONARMADOGUARDARRUEDASYDEFENSASLATERALES" localSheetId="2">[77]Análisis!#REF!</definedName>
    <definedName name="HORMIGONARMADOGUARDARRUEDASYDEFENSASLATERALES" localSheetId="4">[77]Análisis!#REF!</definedName>
    <definedName name="HORMIGONARMADOGUARDARRUEDASYDEFENSASLATERALES" localSheetId="7">[77]Análisis!#REF!</definedName>
    <definedName name="HORMIGONARMADOGUARDARRUEDASYDEFENSASLATERALES">[77]Análisis!#REF!</definedName>
    <definedName name="HORMIGONARMADOGUARDARRUEDASYDEFENSASLATERALES_2">#N/A</definedName>
    <definedName name="HORMIGONARMADOGUARDARRUEDASYDEFENSASLATERALES_3">#N/A</definedName>
    <definedName name="HORMIGONARMADOLOSADEAPROCHE" localSheetId="2">[77]Análisis!#REF!</definedName>
    <definedName name="HORMIGONARMADOLOSADEAPROCHE" localSheetId="4">[77]Análisis!#REF!</definedName>
    <definedName name="HORMIGONARMADOLOSADEAPROCHE" localSheetId="7">[77]Análisis!#REF!</definedName>
    <definedName name="HORMIGONARMADOLOSADEAPROCHE">[77]Análisis!#REF!</definedName>
    <definedName name="HORMIGONARMADOLOSADEAPROCHE_2">#N/A</definedName>
    <definedName name="HORMIGONARMADOLOSADEAPROCHE_3">#N/A</definedName>
    <definedName name="HORMIGONARMADOLOSADETABLERO" localSheetId="2">[77]Análisis!#REF!</definedName>
    <definedName name="HORMIGONARMADOLOSADETABLERO" localSheetId="4">[77]Análisis!#REF!</definedName>
    <definedName name="HORMIGONARMADOLOSADETABLERO" localSheetId="7">[77]Análisis!#REF!</definedName>
    <definedName name="HORMIGONARMADOLOSADETABLERO">[77]Análisis!#REF!</definedName>
    <definedName name="HORMIGONARMADOLOSADETABLERO_2">#N/A</definedName>
    <definedName name="HORMIGONARMADOLOSADETABLERO_3">#N/A</definedName>
    <definedName name="HORMIGONARMADOVIGUETAS" localSheetId="2">[77]Análisis!#REF!</definedName>
    <definedName name="HORMIGONARMADOVIGUETAS" localSheetId="4">[77]Análisis!#REF!</definedName>
    <definedName name="HORMIGONARMADOVIGUETAS" localSheetId="7">[77]Análisis!#REF!</definedName>
    <definedName name="HORMIGONARMADOVIGUETAS">[77]Análisis!#REF!</definedName>
    <definedName name="HORMIGONARMADOVIGUETAS_2">#N/A</definedName>
    <definedName name="HORMIGONARMADOVIGUETAS_3">#N/A</definedName>
    <definedName name="hormigonproteccionpilas" localSheetId="2">[117]Análisis!#REF!</definedName>
    <definedName name="hormigonproteccionpilas" localSheetId="4">[118]Análisis!#REF!</definedName>
    <definedName name="hormigonproteccionpilas" localSheetId="7">[117]Análisis!#REF!</definedName>
    <definedName name="hormigonproteccionpilas">[118]Análisis!#REF!</definedName>
    <definedName name="HORMIGONSIMPLE" localSheetId="2">[117]Análisis!#REF!</definedName>
    <definedName name="HORMIGONSIMPLE" localSheetId="4">[118]Análisis!#REF!</definedName>
    <definedName name="HORMIGONSIMPLE" localSheetId="7">[117]Análisis!#REF!</definedName>
    <definedName name="HORMIGONSIMPLE">[118]Análisis!#REF!</definedName>
    <definedName name="HORMIGONVIGASPOSTENSADAS" localSheetId="2">[117]Análisis!#REF!</definedName>
    <definedName name="HORMIGONVIGASPOSTENSADAS" localSheetId="4">[118]Análisis!#REF!</definedName>
    <definedName name="HORMIGONVIGASPOSTENSADAS" localSheetId="7">[117]Análisis!#REF!</definedName>
    <definedName name="HORMIGONVIGASPOSTENSADAS">[118]Análisis!#REF!</definedName>
    <definedName name="HORMINDUS" localSheetId="2">#REF!</definedName>
    <definedName name="HORMINDUS" localSheetId="3">#REF!</definedName>
    <definedName name="HORMINDUS" localSheetId="4">#REF!</definedName>
    <definedName name="HORMINDUS" localSheetId="5">#REF!</definedName>
    <definedName name="HORMINDUS" localSheetId="6">#REF!</definedName>
    <definedName name="HORMINDUS" localSheetId="7">#REF!</definedName>
    <definedName name="HORMINDUS" localSheetId="0">#REF!</definedName>
    <definedName name="HORMINDUS">#REF!</definedName>
    <definedName name="HuellaMarmol" localSheetId="2">#REF!</definedName>
    <definedName name="HuellaMarmol" localSheetId="4">#REF!</definedName>
    <definedName name="HuellaMarmol" localSheetId="7">#REF!</definedName>
    <definedName name="HuellaMarmol">#REF!</definedName>
    <definedName name="HUO" localSheetId="2">[128]Cubicacion!#REF!</definedName>
    <definedName name="HUO" localSheetId="3">[129]Cubicacion!#REF!</definedName>
    <definedName name="HUO" localSheetId="4">[129]Cubicacion!#REF!</definedName>
    <definedName name="HUO" localSheetId="5">[129]Cubicacion!#REF!</definedName>
    <definedName name="HUO" localSheetId="6">[129]Cubicacion!#REF!</definedName>
    <definedName name="HUO" localSheetId="7">[129]Cubicacion!#REF!</definedName>
    <definedName name="HUO">[128]Cubicacion!#REF!</definedName>
    <definedName name="hupu2" localSheetId="2">[25]Volumenes!#REF!</definedName>
    <definedName name="hupu2" localSheetId="4">[25]Volumenes!#REF!</definedName>
    <definedName name="hupu2" localSheetId="7">[25]Volumenes!#REF!</definedName>
    <definedName name="hupu2">[25]Volumenes!#REF!</definedName>
    <definedName name="hupu3" localSheetId="2">[25]Volumenes!#REF!</definedName>
    <definedName name="hupu3" localSheetId="4">[25]Volumenes!#REF!</definedName>
    <definedName name="hupu3" localSheetId="7">[25]Volumenes!#REF!</definedName>
    <definedName name="hupu3">[25]Volumenes!#REF!</definedName>
    <definedName name="hupu3y" localSheetId="2">[25]Volumenes!#REF!</definedName>
    <definedName name="hupu3y" localSheetId="4">[25]Volumenes!#REF!</definedName>
    <definedName name="hupu3y" localSheetId="7">[25]Volumenes!#REF!</definedName>
    <definedName name="hupu3y">[25]Volumenes!#REF!</definedName>
    <definedName name="huve3" localSheetId="2">[25]Volumenes!#REF!</definedName>
    <definedName name="huve3" localSheetId="4">[25]Volumenes!#REF!</definedName>
    <definedName name="huve3" localSheetId="7">[25]Volumenes!#REF!</definedName>
    <definedName name="huve3">[25]Volumenes!#REF!</definedName>
    <definedName name="hwinche" localSheetId="2">#REF!</definedName>
    <definedName name="hwinche" localSheetId="3">#REF!</definedName>
    <definedName name="hwinche" localSheetId="4">#REF!</definedName>
    <definedName name="hwinche" localSheetId="5">#REF!</definedName>
    <definedName name="hwinche" localSheetId="6">#REF!</definedName>
    <definedName name="hwinche" localSheetId="7">#REF!</definedName>
    <definedName name="hwinche" localSheetId="0">#REF!</definedName>
    <definedName name="hwinche">#REF!</definedName>
    <definedName name="I" localSheetId="2">[4]A!#REF!</definedName>
    <definedName name="I" localSheetId="3">[4]A!#REF!</definedName>
    <definedName name="I" localSheetId="4">[4]A!#REF!</definedName>
    <definedName name="I" localSheetId="5">[4]A!#REF!</definedName>
    <definedName name="I" localSheetId="6">[4]A!#REF!</definedName>
    <definedName name="I" localSheetId="7">[4]A!#REF!</definedName>
    <definedName name="I" localSheetId="0">[4]A!#REF!</definedName>
    <definedName name="I">[4]A!#REF!</definedName>
    <definedName name="imocolocjuntas" localSheetId="7">[120]INSUMOS!$F$261</definedName>
    <definedName name="imocolocjuntas">[121]INSUMOS!$F$261</definedName>
    <definedName name="impempla" localSheetId="2">[25]Volumenes!#REF!</definedName>
    <definedName name="impempla" localSheetId="3">[25]Volumenes!#REF!</definedName>
    <definedName name="impempla" localSheetId="4">[25]Volumenes!#REF!</definedName>
    <definedName name="impempla" localSheetId="5">[25]Volumenes!#REF!</definedName>
    <definedName name="impempla" localSheetId="6">[25]Volumenes!#REF!</definedName>
    <definedName name="impempla" localSheetId="7">[25]Volumenes!#REF!</definedName>
    <definedName name="impempla">[25]Volumenes!#REF!</definedName>
    <definedName name="Imperlona" localSheetId="2">#REF!</definedName>
    <definedName name="Imperlona" localSheetId="3">#REF!</definedName>
    <definedName name="Imperlona" localSheetId="4">#REF!</definedName>
    <definedName name="Imperlona" localSheetId="5">#REF!</definedName>
    <definedName name="Imperlona" localSheetId="6">#REF!</definedName>
    <definedName name="Imperlona" localSheetId="7">#REF!</definedName>
    <definedName name="Imperlona" localSheetId="0">#REF!</definedName>
    <definedName name="Imperlona">#REF!</definedName>
    <definedName name="IMPERM.">#REF!</definedName>
    <definedName name="Impermeabilizante">[62]Insumos!$E$48</definedName>
    <definedName name="Impermeabilizante.Fibra.Vidrio.Siliconizer" localSheetId="2">#REF!</definedName>
    <definedName name="Impermeabilizante.Fibra.Vidrio.Siliconizer" localSheetId="3">#REF!</definedName>
    <definedName name="Impermeabilizante.Fibra.Vidrio.Siliconizer" localSheetId="4">#REF!</definedName>
    <definedName name="Impermeabilizante.Fibra.Vidrio.Siliconizer" localSheetId="5">#REF!</definedName>
    <definedName name="Impermeabilizante.Fibra.Vidrio.Siliconizer" localSheetId="6">#REF!</definedName>
    <definedName name="Impermeabilizante.Fibra.Vidrio.Siliconizer" localSheetId="7">#REF!</definedName>
    <definedName name="Impermeabilizante.Fibra.Vidrio.Siliconizer">#REF!</definedName>
    <definedName name="impermeabilizante.impertecho" localSheetId="2">#REF!</definedName>
    <definedName name="impermeabilizante.impertecho" localSheetId="4">#REF!</definedName>
    <definedName name="impermeabilizante.impertecho" localSheetId="7">#REF!</definedName>
    <definedName name="impermeabilizante.impertecho">#REF!</definedName>
    <definedName name="IMPERMEABILIZANTES" localSheetId="2">#REF!</definedName>
    <definedName name="IMPERMEABILIZANTES" localSheetId="4">#REF!</definedName>
    <definedName name="IMPERMEABILIZANTES" localSheetId="5">#REF!</definedName>
    <definedName name="IMPERMEABILIZANTES" localSheetId="6">#REF!</definedName>
    <definedName name="IMPERMEABILIZANTES" localSheetId="7">#REF!</definedName>
    <definedName name="IMPERMEABILIZANTES">#REF!</definedName>
    <definedName name="IMPEST" localSheetId="2">#REF!</definedName>
    <definedName name="IMPEST" localSheetId="4">#REF!</definedName>
    <definedName name="IMPEST" localSheetId="7">#REF!</definedName>
    <definedName name="IMPEST">#REF!</definedName>
    <definedName name="IMPREV" localSheetId="2">#REF!</definedName>
    <definedName name="IMPREV" localSheetId="4">#REF!</definedName>
    <definedName name="IMPREV" localSheetId="7">#REF!</definedName>
    <definedName name="IMPREV">#REF!</definedName>
    <definedName name="IMPREV." localSheetId="2">#REF!</definedName>
    <definedName name="IMPREV." localSheetId="4">#REF!</definedName>
    <definedName name="IMPREV." localSheetId="7">#REF!</definedName>
    <definedName name="IMPREV.">#REF!</definedName>
    <definedName name="IMPREVISTO" localSheetId="2">#REF!</definedName>
    <definedName name="IMPREVISTO" localSheetId="4">#REF!</definedName>
    <definedName name="IMPREVISTO" localSheetId="7">#REF!</definedName>
    <definedName name="IMPREVISTO">#REF!</definedName>
    <definedName name="IMPREVISTO1" localSheetId="2">#REF!</definedName>
    <definedName name="IMPREVISTO1" localSheetId="4">#REF!</definedName>
    <definedName name="IMPREVISTO1" localSheetId="7">#REF!</definedName>
    <definedName name="IMPREVISTO1">#REF!</definedName>
    <definedName name="IMPRIMACION">[48]ANALISIS!$H$441</definedName>
    <definedName name="IMTEPLA">'[64]anal term'!$G$1279</definedName>
    <definedName name="in" localSheetId="2">#REF!</definedName>
    <definedName name="in" localSheetId="3">#REF!</definedName>
    <definedName name="in" localSheetId="4">#REF!</definedName>
    <definedName name="in" localSheetId="5">#REF!</definedName>
    <definedName name="in" localSheetId="6">#REF!</definedName>
    <definedName name="in" localSheetId="7">#REF!</definedName>
    <definedName name="in" localSheetId="0">#REF!</definedName>
    <definedName name="in">#REF!</definedName>
    <definedName name="IN.MA.PB.2.4.12">[130]Insumos!$G$102</definedName>
    <definedName name="IN.MI.BARVA">[71]Insumos!$G$112</definedName>
    <definedName name="IN.VAR.0.375">[71]Insumos!$G$17</definedName>
    <definedName name="inc" localSheetId="2">#REF!</definedName>
    <definedName name="inc" localSheetId="3">#REF!</definedName>
    <definedName name="inc" localSheetId="4">#REF!</definedName>
    <definedName name="inc" localSheetId="5">#REF!</definedName>
    <definedName name="inc" localSheetId="6">#REF!</definedName>
    <definedName name="inc" localSheetId="7">#REF!</definedName>
    <definedName name="inc" localSheetId="0">#REF!</definedName>
    <definedName name="inc">#REF!</definedName>
    <definedName name="INCR" localSheetId="2">#REF!</definedName>
    <definedName name="INCR" localSheetId="4">#REF!</definedName>
    <definedName name="INCR" localSheetId="7">#REF!</definedName>
    <definedName name="INCR">#REF!</definedName>
    <definedName name="INCREM" localSheetId="2">#REF!</definedName>
    <definedName name="INCREM" localSheetId="4">#REF!</definedName>
    <definedName name="INCREM" localSheetId="7">#REF!</definedName>
    <definedName name="INCREM">#REF!</definedName>
    <definedName name="INCREMENTO" localSheetId="2">#REF!</definedName>
    <definedName name="INCREMENTO" localSheetId="4">#REF!</definedName>
    <definedName name="INCREMENTO" localSheetId="7">#REF!</definedName>
    <definedName name="INCREMENTO">#REF!</definedName>
    <definedName name="INCREMENTO_GRAL" localSheetId="2">#REF!</definedName>
    <definedName name="INCREMENTO_GRAL" localSheetId="4">#REF!</definedName>
    <definedName name="INCREMENTO_GRAL" localSheetId="7">#REF!</definedName>
    <definedName name="INCREMENTO_GRAL">#REF!</definedName>
    <definedName name="INCREMENTO1" localSheetId="2">#REF!</definedName>
    <definedName name="INCREMENTO1" localSheetId="4">#REF!</definedName>
    <definedName name="INCREMENTO1" localSheetId="7">#REF!</definedName>
    <definedName name="INCREMENTO1">#REF!</definedName>
    <definedName name="INCREMENTO2" localSheetId="2">#REF!</definedName>
    <definedName name="INCREMENTO2" localSheetId="4">#REF!</definedName>
    <definedName name="INCREMENTO2" localSheetId="7">#REF!</definedName>
    <definedName name="INCREMENTO2">#REF!</definedName>
    <definedName name="INCREMENTO3" localSheetId="2">#REF!</definedName>
    <definedName name="INCREMENTO3" localSheetId="4">#REF!</definedName>
    <definedName name="INCREMENTO3" localSheetId="7">#REF!</definedName>
    <definedName name="INCREMENTO3">#REF!</definedName>
    <definedName name="inctas" localSheetId="2">#REF!</definedName>
    <definedName name="inctas" localSheetId="4">#REF!</definedName>
    <definedName name="inctas" localSheetId="7">#REF!</definedName>
    <definedName name="inctas">#REF!</definedName>
    <definedName name="indilo" localSheetId="2">#REF!</definedName>
    <definedName name="indilo" localSheetId="4">#REF!</definedName>
    <definedName name="indilo" localSheetId="7">#REF!</definedName>
    <definedName name="indilo">#REF!</definedName>
    <definedName name="indir" localSheetId="2">#REF!</definedName>
    <definedName name="indir" localSheetId="4">#REF!</definedName>
    <definedName name="indir" localSheetId="7">#REF!</definedName>
    <definedName name="indir">#REF!</definedName>
    <definedName name="INDIRECTOS" localSheetId="2">#REF!</definedName>
    <definedName name="INDIRECTOS" localSheetId="4">#REF!</definedName>
    <definedName name="INDIRECTOS" localSheetId="7">#REF!</definedName>
    <definedName name="INDIRECTOS">#REF!</definedName>
    <definedName name="ingeniera">[131]M.O.!$C$10</definedName>
    <definedName name="INGENIERIA">[48]ingenieria!$K$21</definedName>
    <definedName name="ingi">#REF!</definedName>
    <definedName name="ingii">#REF!</definedName>
    <definedName name="ingiii">#REF!</definedName>
    <definedName name="ingiiii">#REF!</definedName>
    <definedName name="ini" localSheetId="2">#REF!</definedName>
    <definedName name="ini" localSheetId="3">#REF!</definedName>
    <definedName name="ini" localSheetId="4">#REF!</definedName>
    <definedName name="ini" localSheetId="5">#REF!</definedName>
    <definedName name="ini" localSheetId="6">#REF!</definedName>
    <definedName name="ini" localSheetId="7">#REF!</definedName>
    <definedName name="ini" localSheetId="0">#REF!</definedName>
    <definedName name="ini">#REF!</definedName>
    <definedName name="INO">[35]Materiales!$E$63</definedName>
    <definedName name="INOALARBCO" localSheetId="2">#REF!</definedName>
    <definedName name="INOALARBCO" localSheetId="3">#REF!</definedName>
    <definedName name="INOALARBCO" localSheetId="4">#REF!</definedName>
    <definedName name="INOALARBCO" localSheetId="5">#REF!</definedName>
    <definedName name="INOALARBCO" localSheetId="6">#REF!</definedName>
    <definedName name="INOALARBCO" localSheetId="7">#REF!</definedName>
    <definedName name="INOALARBCO" localSheetId="0">#REF!</definedName>
    <definedName name="INOALARBCO">#REF!</definedName>
    <definedName name="INOALARBCOPVC" localSheetId="2">#REF!</definedName>
    <definedName name="INOALARBCOPVC" localSheetId="4">#REF!</definedName>
    <definedName name="INOALARBCOPVC" localSheetId="7">#REF!</definedName>
    <definedName name="INOALARBCOPVC">#REF!</definedName>
    <definedName name="INOALARCOL" localSheetId="2">#REF!</definedName>
    <definedName name="INOALARCOL" localSheetId="4">#REF!</definedName>
    <definedName name="INOALARCOL" localSheetId="7">#REF!</definedName>
    <definedName name="INOALARCOL">#REF!</definedName>
    <definedName name="INOALARCOLPVC" localSheetId="2">#REF!</definedName>
    <definedName name="INOALARCOLPVC" localSheetId="4">#REF!</definedName>
    <definedName name="INOALARCOLPVC" localSheetId="7">#REF!</definedName>
    <definedName name="INOALARCOLPVC">#REF!</definedName>
    <definedName name="INOBCOSER" localSheetId="2">#REF!</definedName>
    <definedName name="INOBCOSER" localSheetId="4">#REF!</definedName>
    <definedName name="INOBCOSER" localSheetId="7">#REF!</definedName>
    <definedName name="INOBCOSER">#REF!</definedName>
    <definedName name="INOBCOSTAPASERPVC" localSheetId="2">#REF!</definedName>
    <definedName name="INOBCOSTAPASERPVC" localSheetId="4">#REF!</definedName>
    <definedName name="INOBCOSTAPASERPVC" localSheetId="7">#REF!</definedName>
    <definedName name="INOBCOSTAPASERPVC">#REF!</definedName>
    <definedName name="INOBCOTAPASER" localSheetId="2">#REF!</definedName>
    <definedName name="INOBCOTAPASER" localSheetId="4">#REF!</definedName>
    <definedName name="INOBCOTAPASER" localSheetId="7">#REF!</definedName>
    <definedName name="INOBCOTAPASER">#REF!</definedName>
    <definedName name="INOBCOTAPASERPVC" localSheetId="2">#REF!</definedName>
    <definedName name="INOBCOTAPASERPVC" localSheetId="4">#REF!</definedName>
    <definedName name="INOBCOTAPASERPVC" localSheetId="7">#REF!</definedName>
    <definedName name="INOBCOTAPASERPVC">#REF!</definedName>
    <definedName name="Inoblanco" localSheetId="2">#REF!</definedName>
    <definedName name="Inoblanco" localSheetId="4">#REF!</definedName>
    <definedName name="Inoblanco" localSheetId="7">#REF!</definedName>
    <definedName name="Inoblanco">#REF!</definedName>
    <definedName name="inodor_flux">[78]PRECIOS!$E$54</definedName>
    <definedName name="inodoro" localSheetId="2">#REF!</definedName>
    <definedName name="inodoro" localSheetId="3">#REF!</definedName>
    <definedName name="inodoro" localSheetId="4">#REF!</definedName>
    <definedName name="inodoro" localSheetId="5">#REF!</definedName>
    <definedName name="inodoro" localSheetId="6">#REF!</definedName>
    <definedName name="inodoro" localSheetId="7">#REF!</definedName>
    <definedName name="inodoro">#REF!</definedName>
    <definedName name="Inodoro.Royal.Alargado" localSheetId="2">#REF!</definedName>
    <definedName name="Inodoro.Royal.Alargado" localSheetId="4">#REF!</definedName>
    <definedName name="Inodoro.Royal.Alargado" localSheetId="7">#REF!</definedName>
    <definedName name="Inodoro.Royal.Alargado">#REF!</definedName>
    <definedName name="INODOROC">'[25]Ana-Sanit.'!$F$237</definedName>
    <definedName name="INODOROCAMBIO">[132]Analisis!$F$510</definedName>
    <definedName name="Inodoroe" localSheetId="2">#REF!</definedName>
    <definedName name="Inodoroe" localSheetId="3">#REF!</definedName>
    <definedName name="Inodoroe" localSheetId="4">#REF!</definedName>
    <definedName name="Inodoroe" localSheetId="5">#REF!</definedName>
    <definedName name="Inodoroe" localSheetId="6">#REF!</definedName>
    <definedName name="Inodoroe" localSheetId="7">#REF!</definedName>
    <definedName name="Inodoroe">#REF!</definedName>
    <definedName name="INODOROFLUX" localSheetId="2">#REF!</definedName>
    <definedName name="INODOROFLUX" localSheetId="4">#REF!</definedName>
    <definedName name="INODOROFLUX" localSheetId="7">#REF!</definedName>
    <definedName name="INODOROFLUX">#REF!</definedName>
    <definedName name="Inodorom" localSheetId="2">#REF!</definedName>
    <definedName name="Inodorom" localSheetId="4">#REF!</definedName>
    <definedName name="Inodorom" localSheetId="7">#REF!</definedName>
    <definedName name="Inodorom">#REF!</definedName>
    <definedName name="inodorosimplex" localSheetId="2">#REF!</definedName>
    <definedName name="inodorosimplex" localSheetId="3">#REF!</definedName>
    <definedName name="inodorosimplex" localSheetId="4">#REF!</definedName>
    <definedName name="inodorosimplex" localSheetId="5">#REF!</definedName>
    <definedName name="inodorosimplex" localSheetId="6">#REF!</definedName>
    <definedName name="inodorosimplex" localSheetId="7">#REF!</definedName>
    <definedName name="inodorosimplex" localSheetId="0">#REF!</definedName>
    <definedName name="inodorosimplex">#REF!</definedName>
    <definedName name="INOFLUXBCOCONTRA" localSheetId="2">#REF!</definedName>
    <definedName name="INOFLUXBCOCONTRA" localSheetId="4">#REF!</definedName>
    <definedName name="INOFLUXBCOCONTRA" localSheetId="7">#REF!</definedName>
    <definedName name="INOFLUXBCOCONTRA">#REF!</definedName>
    <definedName name="ins_abrasadera_1.5pulg">[42]INS!$E$46</definedName>
    <definedName name="ins_abrasadera_1pulg">[42]INS!$E$47</definedName>
    <definedName name="ins_abrasadera_2pulg">[42]INS!$E$45</definedName>
    <definedName name="ins_abrasadera_3pulg">[42]INS!$E$44</definedName>
    <definedName name="ins_abrasadera_4pulg">[42]INS!$E$43</definedName>
    <definedName name="ins_acero">[42]INS!$E$17</definedName>
    <definedName name="ins_adap_cpvc_0.5pulg" localSheetId="2">#REF!</definedName>
    <definedName name="ins_adap_cpvc_0.5pulg" localSheetId="3">#REF!</definedName>
    <definedName name="ins_adap_cpvc_0.5pulg" localSheetId="4">#REF!</definedName>
    <definedName name="ins_adap_cpvc_0.5pulg" localSheetId="5">#REF!</definedName>
    <definedName name="ins_adap_cpvc_0.5pulg" localSheetId="6">#REF!</definedName>
    <definedName name="ins_adap_cpvc_0.5pulg" localSheetId="7">#REF!</definedName>
    <definedName name="ins_adap_cpvc_0.5pulg" localSheetId="0">#REF!</definedName>
    <definedName name="ins_adap_cpvc_0.5pulg">#REF!</definedName>
    <definedName name="ins_adap_hn_2pulg">[42]INS!$E$216</definedName>
    <definedName name="ins_adap_hn_4pulg">[42]INS!$E$215</definedName>
    <definedName name="ins_adap_pe_0.5pulg">[42]INS!$E$256</definedName>
    <definedName name="ins_adap_pe_1.5pulg">[42]INS!$E$255</definedName>
    <definedName name="ins_adap_pe_2pulg">[42]INS!$E$254</definedName>
    <definedName name="ins_adap_pp_0.5pulg">[42]INS!$E$93</definedName>
    <definedName name="ins_adap_pp_0.75pulg">[42]INS!$E$92</definedName>
    <definedName name="ins_adap_pp_1.5pulg">[42]INS!$E$91</definedName>
    <definedName name="ins_adap_pp_2pulg">[42]INS!$E$90</definedName>
    <definedName name="ins_adap_pp_3pulg">[42]INS!$E$89</definedName>
    <definedName name="ins_adap_pvc_0.5pulg" localSheetId="2">#REF!</definedName>
    <definedName name="ins_adap_pvc_0.5pulg" localSheetId="3">#REF!</definedName>
    <definedName name="ins_adap_pvc_0.5pulg" localSheetId="4">#REF!</definedName>
    <definedName name="ins_adap_pvc_0.5pulg" localSheetId="5">#REF!</definedName>
    <definedName name="ins_adap_pvc_0.5pulg" localSheetId="6">#REF!</definedName>
    <definedName name="ins_adap_pvc_0.5pulg" localSheetId="7">#REF!</definedName>
    <definedName name="ins_adap_pvc_0.5pulg" localSheetId="0">#REF!</definedName>
    <definedName name="ins_adap_pvc_0.5pulg">#REF!</definedName>
    <definedName name="ins_adap_pvc_0.75pulg" localSheetId="2">#REF!</definedName>
    <definedName name="ins_adap_pvc_0.75pulg" localSheetId="4">#REF!</definedName>
    <definedName name="ins_adap_pvc_0.75pulg" localSheetId="7">#REF!</definedName>
    <definedName name="ins_adap_pvc_0.75pulg">#REF!</definedName>
    <definedName name="ins_adap_pvc_1.5pulg">[42]INS!$E$286</definedName>
    <definedName name="ins_adap_pvc_1pulg" localSheetId="2">#REF!</definedName>
    <definedName name="ins_adap_pvc_1pulg" localSheetId="3">#REF!</definedName>
    <definedName name="ins_adap_pvc_1pulg" localSheetId="4">#REF!</definedName>
    <definedName name="ins_adap_pvc_1pulg" localSheetId="5">#REF!</definedName>
    <definedName name="ins_adap_pvc_1pulg" localSheetId="6">#REF!</definedName>
    <definedName name="ins_adap_pvc_1pulg" localSheetId="7">#REF!</definedName>
    <definedName name="ins_adap_pvc_1pulg" localSheetId="0">#REF!</definedName>
    <definedName name="ins_adap_pvc_1pulg">#REF!</definedName>
    <definedName name="ins_adap_pvc_2pulg">[42]INS!$E$285</definedName>
    <definedName name="ins_adap_pvc_3pulg">[42]INS!$E$284</definedName>
    <definedName name="ins_agua">[42]INS!$E$21</definedName>
    <definedName name="ins_alambre">[42]INS!$E$29</definedName>
    <definedName name="ins_alquiler_compactador" localSheetId="2">#REF!</definedName>
    <definedName name="ins_alquiler_compactador" localSheetId="3">#REF!</definedName>
    <definedName name="ins_alquiler_compactador" localSheetId="4">#REF!</definedName>
    <definedName name="ins_alquiler_compactador" localSheetId="5">#REF!</definedName>
    <definedName name="ins_alquiler_compactador" localSheetId="6">#REF!</definedName>
    <definedName name="ins_alquiler_compactador" localSheetId="7">#REF!</definedName>
    <definedName name="ins_alquiler_compactador" localSheetId="0">#REF!</definedName>
    <definedName name="ins_alquiler_compactador">#REF!</definedName>
    <definedName name="ins_alquiler_compresor">[42]INS!$E$32</definedName>
    <definedName name="ins_arandela_inodoro">[42]INS!$E$140</definedName>
    <definedName name="ins_areana_silica">[42]INS!$E$294</definedName>
    <definedName name="ins_arena_fina">[42]INS!$E$19</definedName>
    <definedName name="ins_arena_gruesa">[42]INS!$E$18</definedName>
    <definedName name="ins_aspersor_tipo_1">[42]INS!$E$257</definedName>
    <definedName name="ins_aspersor_tipo_2">[42]INS!$E$258</definedName>
    <definedName name="ins_aspersor_tipo_3">[42]INS!$E$259</definedName>
    <definedName name="ins_bañera">[42]INS!$E$130</definedName>
    <definedName name="ins_barra_unitrox">[42]INS!$E$54</definedName>
    <definedName name="ins_bidet">[42]INS!$E$128</definedName>
    <definedName name="ins_blocks_6pulg">[42]INS!$E$24</definedName>
    <definedName name="ins_blocks_8pulg">[42]INS!$E$25</definedName>
    <definedName name="ins_bomba_fosa_ascensor">[42]INS!$E$189</definedName>
    <definedName name="ins_bomba_incendio">[42]INS!$E$227</definedName>
    <definedName name="ins_bomba_jokey">[42]INS!$E$228</definedName>
    <definedName name="ins_bomba_piscina">[42]INS!$E$296</definedName>
    <definedName name="ins_bombas_presion_constante">[42]INS!$E$119</definedName>
    <definedName name="ins_boquilla_pp_0.375pulg">[42]INS!$E$103</definedName>
    <definedName name="ins_boquilla_pp_0.5pulg">[42]INS!$E$102</definedName>
    <definedName name="ins_boquilla_pp_0.75pulg">[42]INS!$E$101</definedName>
    <definedName name="ins_boquilla_pp_1.5pulg">[42]INS!$E$99</definedName>
    <definedName name="ins_boquilla_pp_1pulg">[42]INS!$E$100</definedName>
    <definedName name="ins_boquilla_pp_2pulg">[42]INS!$E$98</definedName>
    <definedName name="ins_boquilla_pp_3pulg">[42]INS!$E$97</definedName>
    <definedName name="ins_boquilla_pp_4pulg">[42]INS!$E$96</definedName>
    <definedName name="ins_breaker_90amp">[42]INS!$E$122</definedName>
    <definedName name="ins_calentador_electrico">[42]INS!$E$133</definedName>
    <definedName name="ins_carrito_piscina">[42]INS!$E$303</definedName>
    <definedName name="ins_cemento_blanco">[42]INS!$E$31</definedName>
    <definedName name="ins_cemento_cpvc" localSheetId="2">#REF!</definedName>
    <definedName name="ins_cemento_cpvc" localSheetId="3">#REF!</definedName>
    <definedName name="ins_cemento_cpvc" localSheetId="4">#REF!</definedName>
    <definedName name="ins_cemento_cpvc" localSheetId="5">#REF!</definedName>
    <definedName name="ins_cemento_cpvc" localSheetId="6">#REF!</definedName>
    <definedName name="ins_cemento_cpvc" localSheetId="7">#REF!</definedName>
    <definedName name="ins_cemento_cpvc" localSheetId="0">#REF!</definedName>
    <definedName name="ins_cemento_cpvc">#REF!</definedName>
    <definedName name="ins_cemento_gris">[42]INS!$E$22</definedName>
    <definedName name="ins_cemento_pvc">[42]INS!$E$188</definedName>
    <definedName name="ins_cepillo_piscina">[42]INS!$E$304</definedName>
    <definedName name="ins_check_hor_2pulg" localSheetId="2">#REF!</definedName>
    <definedName name="ins_check_hor_2pulg" localSheetId="3">#REF!</definedName>
    <definedName name="ins_check_hor_2pulg" localSheetId="4">#REF!</definedName>
    <definedName name="ins_check_hor_2pulg" localSheetId="5">#REF!</definedName>
    <definedName name="ins_check_hor_2pulg" localSheetId="6">#REF!</definedName>
    <definedName name="ins_check_hor_2pulg" localSheetId="7">#REF!</definedName>
    <definedName name="ins_check_hor_2pulg" localSheetId="0">#REF!</definedName>
    <definedName name="ins_check_hor_2pulg">#REF!</definedName>
    <definedName name="ins_check_horizontal_3pulg">[42]INS!$E$113</definedName>
    <definedName name="ins_check_ver_3pulg" localSheetId="2">#REF!</definedName>
    <definedName name="ins_check_ver_3pulg" localSheetId="3">#REF!</definedName>
    <definedName name="ins_check_ver_3pulg" localSheetId="4">#REF!</definedName>
    <definedName name="ins_check_ver_3pulg" localSheetId="5">#REF!</definedName>
    <definedName name="ins_check_ver_3pulg" localSheetId="6">#REF!</definedName>
    <definedName name="ins_check_ver_3pulg" localSheetId="7">#REF!</definedName>
    <definedName name="ins_check_ver_3pulg" localSheetId="0">#REF!</definedName>
    <definedName name="ins_check_ver_3pulg">#REF!</definedName>
    <definedName name="ins_check_vertical_3pulg">[42]INS!$E$112</definedName>
    <definedName name="ins_clavo_acero">[42]INS!$E$28</definedName>
    <definedName name="ins_clavo_corriente">[42]INS!$E$27</definedName>
    <definedName name="ins_clorinador_para_agua_potable">[42]INS!$E$118</definedName>
    <definedName name="ins_clorinador_piscina">[42]INS!$E$297</definedName>
    <definedName name="ins_codo_cpvc_0.5pulg" localSheetId="2">#REF!</definedName>
    <definedName name="ins_codo_cpvc_0.5pulg" localSheetId="3">#REF!</definedName>
    <definedName name="ins_codo_cpvc_0.5pulg" localSheetId="4">#REF!</definedName>
    <definedName name="ins_codo_cpvc_0.5pulg" localSheetId="5">#REF!</definedName>
    <definedName name="ins_codo_cpvc_0.5pulg" localSheetId="6">#REF!</definedName>
    <definedName name="ins_codo_cpvc_0.5pulg" localSheetId="7">#REF!</definedName>
    <definedName name="ins_codo_cpvc_0.5pulg" localSheetId="0">#REF!</definedName>
    <definedName name="ins_codo_cpvc_0.5pulg">#REF!</definedName>
    <definedName name="ins_codo_cpvc_0.75pulg" localSheetId="2">#REF!</definedName>
    <definedName name="ins_codo_cpvc_0.75pulg" localSheetId="4">#REF!</definedName>
    <definedName name="ins_codo_cpvc_0.75pulg" localSheetId="7">#REF!</definedName>
    <definedName name="ins_codo_cpvc_0.75pulg">#REF!</definedName>
    <definedName name="ins_codo_hg_2hg" localSheetId="2">#REF!</definedName>
    <definedName name="ins_codo_hg_2hg" localSheetId="4">#REF!</definedName>
    <definedName name="ins_codo_hg_2hg" localSheetId="7">#REF!</definedName>
    <definedName name="ins_codo_hg_2hg">#REF!</definedName>
    <definedName name="ins_codo_hg_3hg" localSheetId="2">#REF!</definedName>
    <definedName name="ins_codo_hg_3hg" localSheetId="4">#REF!</definedName>
    <definedName name="ins_codo_hg_3hg" localSheetId="7">#REF!</definedName>
    <definedName name="ins_codo_hg_3hg">#REF!</definedName>
    <definedName name="ins_codo_hn_0.75pulgx90">[42]INS!$E$210</definedName>
    <definedName name="ins_codo_hn_1.5pulgx90">[42]INS!$E$209</definedName>
    <definedName name="ins_codo_hn_2pulgx90">[42]INS!$E$208</definedName>
    <definedName name="ins_codo_hn_3pulgx90">[42]INS!$E$207</definedName>
    <definedName name="ins_codo_hn_4pulgx90">[42]INS!$E$206</definedName>
    <definedName name="ins_codo_hn_6pulgx90">[42]INS!$E$205</definedName>
    <definedName name="ins_codo_pe_0.5pulgx90">[42]INS!$E$244</definedName>
    <definedName name="ins_codo_pe_0.75pulgx45">[42]INS!$E$247</definedName>
    <definedName name="ins_codo_pe_0.75pulgx90">[42]INS!$E$243</definedName>
    <definedName name="ins_codo_pe_1.5pulgx45">[42]INS!$E$245</definedName>
    <definedName name="ins_codo_pe_1.5pulgx90">[42]INS!$E$242</definedName>
    <definedName name="ins_codo_pe_1pulgx45">[42]INS!$E$246</definedName>
    <definedName name="ins_codo_pe_2pulgx90">[42]INS!$E$241</definedName>
    <definedName name="ins_codo_pp_0.5pulgx90">[42]INS!$E$82</definedName>
    <definedName name="ins_codo_pp_0.75pulgx90">[42]INS!$E$81</definedName>
    <definedName name="ins_codo_pp_1.5pulgx90">[42]INS!$E$79</definedName>
    <definedName name="ins_codo_pp_1pulgx90">[42]INS!$E$80</definedName>
    <definedName name="ins_codo_pp_2pulgx90">[42]INS!$E$78</definedName>
    <definedName name="ins_codo_pp_3pulgx90">[42]INS!$E$77</definedName>
    <definedName name="ins_codo_pp_4pulgx90">[42]INS!$E$76</definedName>
    <definedName name="ins_codo_pvc_drenaje_2pulgx45">[42]INS!$E$170</definedName>
    <definedName name="ins_codo_pvc_drenaje_2pulgx90">[42]INS!$E$174</definedName>
    <definedName name="ins_codo_pvc_drenaje_3pulgx45">[42]INS!$E$169</definedName>
    <definedName name="ins_codo_pvc_drenaje_3pulgx90">[42]INS!$E$173</definedName>
    <definedName name="ins_codo_pvc_drenaje_4pulgx45">[42]INS!$E$168</definedName>
    <definedName name="ins_codo_pvc_drenaje_4pulgx90">[42]INS!$E$172</definedName>
    <definedName name="ins_codo_pvc_drenaje_6pulgx45">[42]INS!$E$167</definedName>
    <definedName name="ins_codo_pvc_drenaje_6pulgx90">[42]INS!$E$171</definedName>
    <definedName name="ins_codo_pvc_presion_0.5pulg" localSheetId="2">#REF!</definedName>
    <definedName name="ins_codo_pvc_presion_0.5pulg" localSheetId="3">#REF!</definedName>
    <definedName name="ins_codo_pvc_presion_0.5pulg" localSheetId="4">#REF!</definedName>
    <definedName name="ins_codo_pvc_presion_0.5pulg" localSheetId="5">#REF!</definedName>
    <definedName name="ins_codo_pvc_presion_0.5pulg" localSheetId="6">#REF!</definedName>
    <definedName name="ins_codo_pvc_presion_0.5pulg" localSheetId="7">#REF!</definedName>
    <definedName name="ins_codo_pvc_presion_0.5pulg" localSheetId="0">#REF!</definedName>
    <definedName name="ins_codo_pvc_presion_0.5pulg">#REF!</definedName>
    <definedName name="ins_codo_pvc_presion_0.75pulg" localSheetId="2">#REF!</definedName>
    <definedName name="ins_codo_pvc_presion_0.75pulg" localSheetId="4">#REF!</definedName>
    <definedName name="ins_codo_pvc_presion_0.75pulg" localSheetId="7">#REF!</definedName>
    <definedName name="ins_codo_pvc_presion_0.75pulg">#REF!</definedName>
    <definedName name="ins_codo_pvc_presion_1.5pulg" localSheetId="2">#REF!</definedName>
    <definedName name="ins_codo_pvc_presion_1.5pulg" localSheetId="4">#REF!</definedName>
    <definedName name="ins_codo_pvc_presion_1.5pulg" localSheetId="7">#REF!</definedName>
    <definedName name="ins_codo_pvc_presion_1.5pulg">#REF!</definedName>
    <definedName name="ins_codo_pvc_presion_1.5pulgx90">[42]INS!$E$277</definedName>
    <definedName name="ins_codo_pvc_presion_1pulg" localSheetId="2">#REF!</definedName>
    <definedName name="ins_codo_pvc_presion_1pulg" localSheetId="3">#REF!</definedName>
    <definedName name="ins_codo_pvc_presion_1pulg" localSheetId="4">#REF!</definedName>
    <definedName name="ins_codo_pvc_presion_1pulg" localSheetId="5">#REF!</definedName>
    <definedName name="ins_codo_pvc_presion_1pulg" localSheetId="6">#REF!</definedName>
    <definedName name="ins_codo_pvc_presion_1pulg" localSheetId="7">#REF!</definedName>
    <definedName name="ins_codo_pvc_presion_1pulg" localSheetId="0">#REF!</definedName>
    <definedName name="ins_codo_pvc_presion_1pulg">#REF!</definedName>
    <definedName name="ins_codo_pvc_presion_2pulg" localSheetId="2">#REF!</definedName>
    <definedName name="ins_codo_pvc_presion_2pulg" localSheetId="4">#REF!</definedName>
    <definedName name="ins_codo_pvc_presion_2pulg" localSheetId="7">#REF!</definedName>
    <definedName name="ins_codo_pvc_presion_2pulg">#REF!</definedName>
    <definedName name="ins_codo_pvc_presion_2pulgx90">[42]INS!$E$276</definedName>
    <definedName name="ins_codo_pvc_presion_3pulg" localSheetId="2">#REF!</definedName>
    <definedName name="ins_codo_pvc_presion_3pulg" localSheetId="3">#REF!</definedName>
    <definedName name="ins_codo_pvc_presion_3pulg" localSheetId="4">#REF!</definedName>
    <definedName name="ins_codo_pvc_presion_3pulg" localSheetId="5">#REF!</definedName>
    <definedName name="ins_codo_pvc_presion_3pulg" localSheetId="6">#REF!</definedName>
    <definedName name="ins_codo_pvc_presion_3pulg" localSheetId="7">#REF!</definedName>
    <definedName name="ins_codo_pvc_presion_3pulg" localSheetId="0">#REF!</definedName>
    <definedName name="ins_codo_pvc_presion_3pulg">#REF!</definedName>
    <definedName name="ins_codo_pvc_presion_3pulgx90">[42]INS!$E$275</definedName>
    <definedName name="ins_colg_0.5pulg">[42]INS!$E$42</definedName>
    <definedName name="ins_colg_0.75pulg">[42]INS!$E$41</definedName>
    <definedName name="ins_colg_1.5pulg">[42]INS!$E$39</definedName>
    <definedName name="ins_colg_1pulg">[42]INS!$E$40</definedName>
    <definedName name="ins_colg_2pulg">[42]INS!$E$38</definedName>
    <definedName name="ins_colg_3pulg">[42]INS!$E$37</definedName>
    <definedName name="ins_colg_4pulg">[42]INS!$E$36</definedName>
    <definedName name="ins_cotrtina_baño">[42]INS!$E$139</definedName>
    <definedName name="ins_couplig_pvc_1.5pulg">[42]INS!$E$290</definedName>
    <definedName name="ins_couplig_pvc_2pulg">[42]INS!$E$289</definedName>
    <definedName name="ins_couplig_pvc_3pulg">[42]INS!$E$288</definedName>
    <definedName name="ins_couplig_pvc_4pulg">[42]INS!$E$287</definedName>
    <definedName name="ins_coupling_cpvc_1.5pulg" localSheetId="2">#REF!</definedName>
    <definedName name="ins_coupling_cpvc_1.5pulg" localSheetId="3">#REF!</definedName>
    <definedName name="ins_coupling_cpvc_1.5pulg" localSheetId="4">#REF!</definedName>
    <definedName name="ins_coupling_cpvc_1.5pulg" localSheetId="5">#REF!</definedName>
    <definedName name="ins_coupling_cpvc_1.5pulg" localSheetId="6">#REF!</definedName>
    <definedName name="ins_coupling_cpvc_1.5pulg" localSheetId="7">#REF!</definedName>
    <definedName name="ins_coupling_cpvc_1.5pulg" localSheetId="0">#REF!</definedName>
    <definedName name="ins_coupling_cpvc_1.5pulg">#REF!</definedName>
    <definedName name="ins_coupling_pp_0.75pulg">[42]INS!$E$94</definedName>
    <definedName name="ins_coupling_pvc_drenaje_3pulg">[42]INS!$E$180</definedName>
    <definedName name="ins_coupling_pvc_drenaje_4pulg">[42]INS!$E$179</definedName>
    <definedName name="ins_cubre_falta">[42]INS!$E$141</definedName>
    <definedName name="ins_drenaje_balcon_a" localSheetId="2">#REF!</definedName>
    <definedName name="ins_drenaje_balcon_a" localSheetId="3">#REF!</definedName>
    <definedName name="ins_drenaje_balcon_a" localSheetId="4">#REF!</definedName>
    <definedName name="ins_drenaje_balcon_a" localSheetId="5">#REF!</definedName>
    <definedName name="ins_drenaje_balcon_a" localSheetId="6">#REF!</definedName>
    <definedName name="ins_drenaje_balcon_a" localSheetId="7">#REF!</definedName>
    <definedName name="ins_drenaje_balcon_a" localSheetId="0">#REF!</definedName>
    <definedName name="ins_drenaje_balcon_a">#REF!</definedName>
    <definedName name="ins_drenaje_balcon_b" localSheetId="2">#REF!</definedName>
    <definedName name="ins_drenaje_balcon_b" localSheetId="4">#REF!</definedName>
    <definedName name="ins_drenaje_balcon_b" localSheetId="7">#REF!</definedName>
    <definedName name="ins_drenaje_balcon_b">#REF!</definedName>
    <definedName name="ins_drenaje_sotano">[42]INS!$E$190</definedName>
    <definedName name="ins_electrovalvula_1.5pulg">[42]INS!$E$262</definedName>
    <definedName name="ins_electrovalvula_2pulg">[42]INS!$E$261</definedName>
    <definedName name="ins_filtro_150psi_60x60pulg">[42]INS!$E$117</definedName>
    <definedName name="Ins_filtro_arean">[42]INS!$E$293</definedName>
    <definedName name="ins_flotas_agua_potable">[42]INS!$E$124</definedName>
    <definedName name="ins_fregadero">[42]INS!$E$132</definedName>
    <definedName name="ins_gabinete_proteccion_incendio">[42]INS!$E$219</definedName>
    <definedName name="ins_gasoil" localSheetId="2">#REF!</definedName>
    <definedName name="ins_gasoil" localSheetId="3">#REF!</definedName>
    <definedName name="ins_gasoil" localSheetId="4">#REF!</definedName>
    <definedName name="ins_gasoil" localSheetId="5">#REF!</definedName>
    <definedName name="ins_gasoil" localSheetId="6">#REF!</definedName>
    <definedName name="ins_gasoil" localSheetId="7">#REF!</definedName>
    <definedName name="ins_gasoil" localSheetId="0">#REF!</definedName>
    <definedName name="ins_gasoil">#REF!</definedName>
    <definedName name="ins_grava_combinada">[42]INS!$E$20</definedName>
    <definedName name="ins_hidrante">[42]INS!$E$220</definedName>
    <definedName name="ins_inodoro">[42]INS!$E$127</definedName>
    <definedName name="ins_inyector_piscina">[42]INS!$E$298</definedName>
    <definedName name="ins_jacuzzi" localSheetId="2">#REF!</definedName>
    <definedName name="ins_jacuzzi" localSheetId="3">#REF!</definedName>
    <definedName name="ins_jacuzzi" localSheetId="4">#REF!</definedName>
    <definedName name="ins_jacuzzi" localSheetId="5">#REF!</definedName>
    <definedName name="ins_jacuzzi" localSheetId="6">#REF!</definedName>
    <definedName name="ins_jacuzzi" localSheetId="7">#REF!</definedName>
    <definedName name="ins_jacuzzi" localSheetId="0">#REF!</definedName>
    <definedName name="ins_jacuzzi">#REF!</definedName>
    <definedName name="ins_juego_accesorios">[42]INS!$E$138</definedName>
    <definedName name="ins_junta_cera">[42]INS!$E$143</definedName>
    <definedName name="ins_lavamanos">[42]INS!$E$129</definedName>
    <definedName name="ins_llave_angular">[42]INS!$E$145</definedName>
    <definedName name="ins_llave_chorro">[42]INS!$E$147</definedName>
    <definedName name="ins_madera">[42]INS!$E$26</definedName>
    <definedName name="ins_manguera_piscina">[42]INS!$E$305</definedName>
    <definedName name="ins_manometro_gliserina_200PSI">[42]INS!$E$123</definedName>
    <definedName name="ins_mezcla_pañete">[42]INS!$E$23</definedName>
    <definedName name="ins_mezcladora_bañera">[42]INS!$E$136</definedName>
    <definedName name="ins_mezcladora_fregadero">[42]INS!$E$137</definedName>
    <definedName name="ins_mezcladora_jacuzzi" localSheetId="2">#REF!</definedName>
    <definedName name="ins_mezcladora_jacuzzi" localSheetId="3">#REF!</definedName>
    <definedName name="ins_mezcladora_jacuzzi" localSheetId="4">#REF!</definedName>
    <definedName name="ins_mezcladora_jacuzzi" localSheetId="5">#REF!</definedName>
    <definedName name="ins_mezcladora_jacuzzi" localSheetId="6">#REF!</definedName>
    <definedName name="ins_mezcladora_jacuzzi" localSheetId="7">#REF!</definedName>
    <definedName name="ins_mezcladora_jacuzzi" localSheetId="0">#REF!</definedName>
    <definedName name="ins_mezcladora_jacuzzi">#REF!</definedName>
    <definedName name="ins_mezcladora_lavamanos">[42]INS!$E$135</definedName>
    <definedName name="ins_microprocesador_velocidad_variable">[42]INS!$E$121</definedName>
    <definedName name="ins_mortero_13" localSheetId="2">#REF!</definedName>
    <definedName name="ins_mortero_13" localSheetId="3">#REF!</definedName>
    <definedName name="ins_mortero_13" localSheetId="4">#REF!</definedName>
    <definedName name="ins_mortero_13" localSheetId="5">#REF!</definedName>
    <definedName name="ins_mortero_13" localSheetId="6">#REF!</definedName>
    <definedName name="ins_mortero_13" localSheetId="7">#REF!</definedName>
    <definedName name="ins_mortero_13" localSheetId="0">#REF!</definedName>
    <definedName name="ins_mortero_13">#REF!</definedName>
    <definedName name="ins_mortero_14" localSheetId="2">#REF!</definedName>
    <definedName name="ins_mortero_14" localSheetId="4">#REF!</definedName>
    <definedName name="ins_mortero_14" localSheetId="7">#REF!</definedName>
    <definedName name="ins_mortero_14">#REF!</definedName>
    <definedName name="ins_niple_cromado">[42]INS!$E$144</definedName>
    <definedName name="ins_niple_hn_1.5pulg">[42]INS!$E$218</definedName>
    <definedName name="ins_niple_hn_4pulg">[42]INS!$E$217</definedName>
    <definedName name="ins_panel_contro_riego">[42]INS!$E$260</definedName>
    <definedName name="ins_parrilla_fodo_piscina">[42]INS!$E$300</definedName>
    <definedName name="ins_parrilla_piso">[42]INS!$E$183</definedName>
    <definedName name="ins_pedestal">[42]INS!$E$134</definedName>
    <definedName name="ins_pintura">[42]INS!$E$35</definedName>
    <definedName name="ins_plato_ducha">[42]INS!$E$131</definedName>
    <definedName name="ins_receptaculo_piscina">[42]INS!$E$299</definedName>
    <definedName name="ins_red_cpvc_0.75x0.5pulg" localSheetId="2">#REF!</definedName>
    <definedName name="ins_red_cpvc_0.75x0.5pulg" localSheetId="3">#REF!</definedName>
    <definedName name="ins_red_cpvc_0.75x0.5pulg" localSheetId="4">#REF!</definedName>
    <definedName name="ins_red_cpvc_0.75x0.5pulg" localSheetId="5">#REF!</definedName>
    <definedName name="ins_red_cpvc_0.75x0.5pulg" localSheetId="6">#REF!</definedName>
    <definedName name="ins_red_cpvc_0.75x0.5pulg" localSheetId="7">#REF!</definedName>
    <definedName name="ins_red_cpvc_0.75x0.5pulg" localSheetId="0">#REF!</definedName>
    <definedName name="ins_red_cpvc_0.75x0.5pulg">#REF!</definedName>
    <definedName name="ins_red_hg_3x2" localSheetId="2">#REF!</definedName>
    <definedName name="ins_red_hg_3x2" localSheetId="4">#REF!</definedName>
    <definedName name="ins_red_hg_3x2" localSheetId="7">#REF!</definedName>
    <definedName name="ins_red_hg_3x2">#REF!</definedName>
    <definedName name="ins_red_hn_2x1.5pulg">[42]INS!$E$214</definedName>
    <definedName name="ins_red_hn_3x1.5pulg">[42]INS!$E$213</definedName>
    <definedName name="ins_red_hn_4x1.5pulg">[42]INS!$E$212</definedName>
    <definedName name="ins_red_hn_6x4pulg">[42]INS!$E$211</definedName>
    <definedName name="ins_red_pe_0.75x0.5pulg">[42]INS!$E$253</definedName>
    <definedName name="ins_red_pe_1.5x0.5pulg">[42]INS!$E$250</definedName>
    <definedName name="ins_red_pe_1.5x1pulg">[42]INS!$E$249</definedName>
    <definedName name="ins_red_pe_1x0.5pulg">[42]INS!$E$252</definedName>
    <definedName name="ins_red_pe_1x0.75pulg">[42]INS!$E$251</definedName>
    <definedName name="ins_red_pe_2x1.5pulg">[42]INS!$E$248</definedName>
    <definedName name="ins_red_pp_0.75x0.375pulg">[42]INS!$E$87</definedName>
    <definedName name="ins_red_pp_0.75x0.5pulg">[42]INS!$E$86</definedName>
    <definedName name="ins_red_pp_1.5x0.75pulg">[42]INS!$E$84</definedName>
    <definedName name="ins_red_pp_1.5x1pulg">[42]INS!$E$83</definedName>
    <definedName name="ins_red_pp_1x0.75pulg">[42]INS!$E$85</definedName>
    <definedName name="ins_red_pvc_3x2pulg" localSheetId="2">#REF!</definedName>
    <definedName name="ins_red_pvc_3x2pulg" localSheetId="3">#REF!</definedName>
    <definedName name="ins_red_pvc_3x2pulg" localSheetId="4">#REF!</definedName>
    <definedName name="ins_red_pvc_3x2pulg" localSheetId="5">#REF!</definedName>
    <definedName name="ins_red_pvc_3x2pulg" localSheetId="6">#REF!</definedName>
    <definedName name="ins_red_pvc_3x2pulg" localSheetId="7">#REF!</definedName>
    <definedName name="ins_red_pvc_3x2pulg" localSheetId="0">#REF!</definedName>
    <definedName name="ins_red_pvc_3x2pulg">#REF!</definedName>
    <definedName name="ins_red_pvc_4x2pulg" localSheetId="2">#REF!</definedName>
    <definedName name="ins_red_pvc_4x2pulg" localSheetId="4">#REF!</definedName>
    <definedName name="ins_red_pvc_4x2pulg" localSheetId="7">#REF!</definedName>
    <definedName name="ins_red_pvc_4x2pulg">#REF!</definedName>
    <definedName name="ins_red_pvc_4x3pulg" localSheetId="2">#REF!</definedName>
    <definedName name="ins_red_pvc_4x3pulg" localSheetId="4">#REF!</definedName>
    <definedName name="ins_red_pvc_4x3pulg" localSheetId="7">#REF!</definedName>
    <definedName name="ins_red_pvc_4x3pulg">#REF!</definedName>
    <definedName name="ins_red_pvc_drenaje_3x2pulg">[42]INS!$E$176</definedName>
    <definedName name="ins_red_pvc_drenaje_4x3pulg">[42]INS!$E$175</definedName>
    <definedName name="ins_red_pvc_presion_0.75x0.5pulg" localSheetId="2">#REF!</definedName>
    <definedName name="ins_red_pvc_presion_0.75x0.5pulg" localSheetId="3">#REF!</definedName>
    <definedName name="ins_red_pvc_presion_0.75x0.5pulg" localSheetId="4">#REF!</definedName>
    <definedName name="ins_red_pvc_presion_0.75x0.5pulg" localSheetId="5">#REF!</definedName>
    <definedName name="ins_red_pvc_presion_0.75x0.5pulg" localSheetId="6">#REF!</definedName>
    <definedName name="ins_red_pvc_presion_0.75x0.5pulg" localSheetId="7">#REF!</definedName>
    <definedName name="ins_red_pvc_presion_0.75x0.5pulg" localSheetId="0">#REF!</definedName>
    <definedName name="ins_red_pvc_presion_0.75x0.5pulg">#REF!</definedName>
    <definedName name="ins_red_pvc_presion_1.5x0.75pulg" localSheetId="2">#REF!</definedName>
    <definedName name="ins_red_pvc_presion_1.5x0.75pulg" localSheetId="4">#REF!</definedName>
    <definedName name="ins_red_pvc_presion_1.5x0.75pulg" localSheetId="7">#REF!</definedName>
    <definedName name="ins_red_pvc_presion_1.5x0.75pulg">#REF!</definedName>
    <definedName name="ins_red_pvc_presion_1.5x1pulg" localSheetId="2">#REF!</definedName>
    <definedName name="ins_red_pvc_presion_1.5x1pulg" localSheetId="4">#REF!</definedName>
    <definedName name="ins_red_pvc_presion_1.5x1pulg" localSheetId="7">#REF!</definedName>
    <definedName name="ins_red_pvc_presion_1.5x1pulg">#REF!</definedName>
    <definedName name="ins_red_pvc_presion_1x0.5pulg" localSheetId="2">#REF!</definedName>
    <definedName name="ins_red_pvc_presion_1x0.5pulg" localSheetId="4">#REF!</definedName>
    <definedName name="ins_red_pvc_presion_1x0.5pulg" localSheetId="7">#REF!</definedName>
    <definedName name="ins_red_pvc_presion_1x0.5pulg">#REF!</definedName>
    <definedName name="ins_red_pvc_presion_1x0.75pulg" localSheetId="2">#REF!</definedName>
    <definedName name="ins_red_pvc_presion_1x0.75pulg" localSheetId="4">#REF!</definedName>
    <definedName name="ins_red_pvc_presion_1x0.75pulg" localSheetId="7">#REF!</definedName>
    <definedName name="ins_red_pvc_presion_1x0.75pulg">#REF!</definedName>
    <definedName name="ins_red_pvc_presion_2x1.5pulg">[42]INS!$E$283</definedName>
    <definedName name="ins_red_pvc_presion_2x1pulg" localSheetId="2">#REF!</definedName>
    <definedName name="ins_red_pvc_presion_2x1pulg" localSheetId="3">#REF!</definedName>
    <definedName name="ins_red_pvc_presion_2x1pulg" localSheetId="4">#REF!</definedName>
    <definedName name="ins_red_pvc_presion_2x1pulg" localSheetId="5">#REF!</definedName>
    <definedName name="ins_red_pvc_presion_2x1pulg" localSheetId="6">#REF!</definedName>
    <definedName name="ins_red_pvc_presion_2x1pulg" localSheetId="7">#REF!</definedName>
    <definedName name="ins_red_pvc_presion_2x1pulg" localSheetId="0">#REF!</definedName>
    <definedName name="ins_red_pvc_presion_2x1pulg">#REF!</definedName>
    <definedName name="ins_red_pvc_presion_3x1.5pulg">[42]INS!$E$282</definedName>
    <definedName name="ins_red_pvc_presion_3x1pulg" localSheetId="2">#REF!</definedName>
    <definedName name="ins_red_pvc_presion_3x1pulg" localSheetId="3">#REF!</definedName>
    <definedName name="ins_red_pvc_presion_3x1pulg" localSheetId="4">#REF!</definedName>
    <definedName name="ins_red_pvc_presion_3x1pulg" localSheetId="5">#REF!</definedName>
    <definedName name="ins_red_pvc_presion_3x1pulg" localSheetId="6">#REF!</definedName>
    <definedName name="ins_red_pvc_presion_3x1pulg" localSheetId="7">#REF!</definedName>
    <definedName name="ins_red_pvc_presion_3x1pulg" localSheetId="0">#REF!</definedName>
    <definedName name="ins_red_pvc_presion_3x1pulg">#REF!</definedName>
    <definedName name="ins_red_pvc_presion_3x2pulg">[42]INS!$E$281</definedName>
    <definedName name="ins_red_pvc_presion_4x1.5pulg">[42]INS!$E$280</definedName>
    <definedName name="ins_red_pvc_presion_4x2pulg">[42]INS!$E$279</definedName>
    <definedName name="ins_red_pvc_presion_4x3pulg">[42]INS!$E$278</definedName>
    <definedName name="ins_regla">[42]INS!$E$30</definedName>
    <definedName name="ins_rejilla_imbornal_hf">[42]INS!$E$187</definedName>
    <definedName name="ins_rejilla_piso">[42]INS!$E$185</definedName>
    <definedName name="ins_rejilla_techo">[42]INS!$E$184</definedName>
    <definedName name="ins_sensor_lluvia">[42]INS!$E$263</definedName>
    <definedName name="ins_siamesa">[42]INS!$E$221</definedName>
    <definedName name="ins_sifon_1.5pulg">[42]INS!$E$182</definedName>
    <definedName name="ins_sifon_2pulg">[42]INS!$E$181</definedName>
    <definedName name="ins_skimer">[42]INS!$E$295</definedName>
    <definedName name="ins_soldadora_110v">[42]INS!$E$95</definedName>
    <definedName name="ins_supresora_golpe_ariete_0.75pulg">[42]INS!$E$115</definedName>
    <definedName name="ins_supresora_golpe_ariete_3pulg">[42]INS!$E$114</definedName>
    <definedName name="ins_tanque_hidroneumatico_210gls">[42]INS!$E$120</definedName>
    <definedName name="ins_tapa_pesada_hf">[42]INS!$E$186</definedName>
    <definedName name="ins_tapon_pvc_1.5pulg">[42]INS!$E$292</definedName>
    <definedName name="ins_tapon_pvc_3pulg">[42]INS!$E$291</definedName>
    <definedName name="ins_tapon_rejistro_pvc_drenaje_2pulg">[42]INS!$E$178</definedName>
    <definedName name="ins_tapon_rejistro_pvc_drenaje_4pulg">[42]INS!$E$177</definedName>
    <definedName name="ins_tarugo_0.375pulg">[42]INS!$E$51</definedName>
    <definedName name="ins_tarugo_0.5pulg">[42]INS!$E$50</definedName>
    <definedName name="ins_tee_cpvc_0.5pulg" localSheetId="2">#REF!</definedName>
    <definedName name="ins_tee_cpvc_0.5pulg" localSheetId="3">#REF!</definedName>
    <definedName name="ins_tee_cpvc_0.5pulg" localSheetId="4">#REF!</definedName>
    <definedName name="ins_tee_cpvc_0.5pulg" localSheetId="5">#REF!</definedName>
    <definedName name="ins_tee_cpvc_0.5pulg" localSheetId="6">#REF!</definedName>
    <definedName name="ins_tee_cpvc_0.5pulg" localSheetId="7">#REF!</definedName>
    <definedName name="ins_tee_cpvc_0.5pulg" localSheetId="0">#REF!</definedName>
    <definedName name="ins_tee_cpvc_0.5pulg">#REF!</definedName>
    <definedName name="ins_tee_cpvc_0.75pulg" localSheetId="2">#REF!</definedName>
    <definedName name="ins_tee_cpvc_0.75pulg" localSheetId="4">#REF!</definedName>
    <definedName name="ins_tee_cpvc_0.75pulg" localSheetId="7">#REF!</definedName>
    <definedName name="ins_tee_cpvc_0.75pulg">#REF!</definedName>
    <definedName name="ins_tee_hg_3hg" localSheetId="2">#REF!</definedName>
    <definedName name="ins_tee_hg_3hg" localSheetId="4">#REF!</definedName>
    <definedName name="ins_tee_hg_3hg" localSheetId="7">#REF!</definedName>
    <definedName name="ins_tee_hg_3hg">#REF!</definedName>
    <definedName name="ins_tee_hn_1.5x1.5pulg">[42]INS!$E$204</definedName>
    <definedName name="ins_tee_hn_2x1.5pulg">[42]INS!$E$203</definedName>
    <definedName name="ins_tee_hn_2x2pulg">[42]INS!$E$202</definedName>
    <definedName name="ins_tee_hn_3x3pulg">[42]INS!$E$201</definedName>
    <definedName name="ins_tee_hn_4x4pulg">[42]INS!$E$200</definedName>
    <definedName name="ins_tee_hn_6x6pulg">[42]INS!$E$199</definedName>
    <definedName name="ins_tee_pe_0.5x0.5pulg">[42]INS!$E$240</definedName>
    <definedName name="ins_tee_pe_0.75x0.75pulg">[42]INS!$E$239</definedName>
    <definedName name="ins_tee_pe_1.5x1.5pulg">[42]INS!$E$237</definedName>
    <definedName name="ins_tee_pe_1x1pulg">[42]INS!$E$238</definedName>
    <definedName name="ins_tee_pe_2x2pulg">[42]INS!$E$236</definedName>
    <definedName name="ins_tee_pp_0.5x0.5pulg">[42]INS!$E$75</definedName>
    <definedName name="ins_tee_pp_0.75x0.5pulg">[42]INS!$E$74</definedName>
    <definedName name="ins_tee_pp_0.75x0.75pulg">[42]INS!$E$73</definedName>
    <definedName name="ins_tee_pp_1.5x1.5pulg">[42]INS!$E$70</definedName>
    <definedName name="ins_tee_pp_1x0.75pulg">[42]INS!$E$72</definedName>
    <definedName name="ins_tee_pp_1x1pulg">[42]INS!$E$71</definedName>
    <definedName name="ins_tee_pp_2x1pulg">[42]INS!$E$69</definedName>
    <definedName name="ins_tee_pp_2x2pulg">[42]INS!$E$68</definedName>
    <definedName name="ins_tee_pp_3x3pulg">[42]INS!$E$67</definedName>
    <definedName name="ins_tee_pp_4x4pulg">[42]INS!$E$66</definedName>
    <definedName name="ins_tee_pvc_presion_0.5pulg" localSheetId="2">#REF!</definedName>
    <definedName name="ins_tee_pvc_presion_0.5pulg" localSheetId="3">#REF!</definedName>
    <definedName name="ins_tee_pvc_presion_0.5pulg" localSheetId="4">#REF!</definedName>
    <definedName name="ins_tee_pvc_presion_0.5pulg" localSheetId="5">#REF!</definedName>
    <definedName name="ins_tee_pvc_presion_0.5pulg" localSheetId="6">#REF!</definedName>
    <definedName name="ins_tee_pvc_presion_0.5pulg" localSheetId="7">#REF!</definedName>
    <definedName name="ins_tee_pvc_presion_0.5pulg" localSheetId="0">#REF!</definedName>
    <definedName name="ins_tee_pvc_presion_0.5pulg">#REF!</definedName>
    <definedName name="ins_tee_pvc_presion_0.75pulg" localSheetId="2">#REF!</definedName>
    <definedName name="ins_tee_pvc_presion_0.75pulg" localSheetId="4">#REF!</definedName>
    <definedName name="ins_tee_pvc_presion_0.75pulg" localSheetId="7">#REF!</definedName>
    <definedName name="ins_tee_pvc_presion_0.75pulg">#REF!</definedName>
    <definedName name="ins_tee_pvc_presion_1.5pulg" localSheetId="2">#REF!</definedName>
    <definedName name="ins_tee_pvc_presion_1.5pulg" localSheetId="4">#REF!</definedName>
    <definedName name="ins_tee_pvc_presion_1.5pulg" localSheetId="7">#REF!</definedName>
    <definedName name="ins_tee_pvc_presion_1.5pulg">#REF!</definedName>
    <definedName name="ins_tee_pvc_presion_1.5x1.5pulg">[42]INS!$E$274</definedName>
    <definedName name="ins_tee_pvc_presion_1pulg" localSheetId="2">#REF!</definedName>
    <definedName name="ins_tee_pvc_presion_1pulg" localSheetId="3">#REF!</definedName>
    <definedName name="ins_tee_pvc_presion_1pulg" localSheetId="4">#REF!</definedName>
    <definedName name="ins_tee_pvc_presion_1pulg" localSheetId="5">#REF!</definedName>
    <definedName name="ins_tee_pvc_presion_1pulg" localSheetId="6">#REF!</definedName>
    <definedName name="ins_tee_pvc_presion_1pulg" localSheetId="7">#REF!</definedName>
    <definedName name="ins_tee_pvc_presion_1pulg" localSheetId="0">#REF!</definedName>
    <definedName name="ins_tee_pvc_presion_1pulg">#REF!</definedName>
    <definedName name="ins_tee_pvc_presion_2pulg" localSheetId="2">#REF!</definedName>
    <definedName name="ins_tee_pvc_presion_2pulg" localSheetId="4">#REF!</definedName>
    <definedName name="ins_tee_pvc_presion_2pulg" localSheetId="7">#REF!</definedName>
    <definedName name="ins_tee_pvc_presion_2pulg">#REF!</definedName>
    <definedName name="ins_tee_pvc_presion_2x2pulg">[42]INS!$E$273</definedName>
    <definedName name="ins_tee_pvc_presion_3pulg" localSheetId="2">#REF!</definedName>
    <definedName name="ins_tee_pvc_presion_3pulg" localSheetId="3">#REF!</definedName>
    <definedName name="ins_tee_pvc_presion_3pulg" localSheetId="4">#REF!</definedName>
    <definedName name="ins_tee_pvc_presion_3pulg" localSheetId="5">#REF!</definedName>
    <definedName name="ins_tee_pvc_presion_3pulg" localSheetId="6">#REF!</definedName>
    <definedName name="ins_tee_pvc_presion_3pulg" localSheetId="7">#REF!</definedName>
    <definedName name="ins_tee_pvc_presion_3pulg" localSheetId="0">#REF!</definedName>
    <definedName name="ins_tee_pvc_presion_3pulg">#REF!</definedName>
    <definedName name="ins_tee_pvc_presion_3x3pulg">[42]INS!$E$272</definedName>
    <definedName name="ins_tee_pvc_presion_4x4pulg">[42]INS!$E$271</definedName>
    <definedName name="ins_tee_yee_pvc_drenaje_2X2pulg">[42]INS!$E$159</definedName>
    <definedName name="ins_tee_yee_pvc_drenaje_3X2pulg">[42]INS!$E$158</definedName>
    <definedName name="ins_tee_yee_pvc_drenaje_3X3pulg">[42]INS!$E$157</definedName>
    <definedName name="ins_tee_yee_pvc_drenaje_4X3pulg">[42]INS!$E$156</definedName>
    <definedName name="ins_tee_yee_pvc_drenaje_4X4pulg">[42]INS!$E$155</definedName>
    <definedName name="ins_tornillo_0.375pulg">[42]INS!$E$55</definedName>
    <definedName name="ins_tornillo_fijacion">[42]INS!$E$142</definedName>
    <definedName name="ins_tub_cpvc_0.5pulg" localSheetId="2">#REF!</definedName>
    <definedName name="ins_tub_cpvc_0.5pulg" localSheetId="3">#REF!</definedName>
    <definedName name="ins_tub_cpvc_0.5pulg" localSheetId="4">#REF!</definedName>
    <definedName name="ins_tub_cpvc_0.5pulg" localSheetId="5">#REF!</definedName>
    <definedName name="ins_tub_cpvc_0.5pulg" localSheetId="6">#REF!</definedName>
    <definedName name="ins_tub_cpvc_0.5pulg" localSheetId="7">#REF!</definedName>
    <definedName name="ins_tub_cpvc_0.5pulg" localSheetId="0">#REF!</definedName>
    <definedName name="ins_tub_cpvc_0.5pulg">#REF!</definedName>
    <definedName name="ins_tub_cpvc_0.75pulg" localSheetId="2">#REF!</definedName>
    <definedName name="ins_tub_cpvc_0.75pulg" localSheetId="4">#REF!</definedName>
    <definedName name="ins_tub_cpvc_0.75pulg" localSheetId="7">#REF!</definedName>
    <definedName name="ins_tub_cpvc_0.75pulg">#REF!</definedName>
    <definedName name="ins_tub_hg_2pulg" localSheetId="2">#REF!</definedName>
    <definedName name="ins_tub_hg_2pulg" localSheetId="4">#REF!</definedName>
    <definedName name="ins_tub_hg_2pulg" localSheetId="7">#REF!</definedName>
    <definedName name="ins_tub_hg_2pulg">#REF!</definedName>
    <definedName name="ins_tub_hg_3pulg" localSheetId="2">#REF!</definedName>
    <definedName name="ins_tub_hg_3pulg" localSheetId="4">#REF!</definedName>
    <definedName name="ins_tub_hg_3pulg" localSheetId="7">#REF!</definedName>
    <definedName name="ins_tub_hg_3pulg">#REF!</definedName>
    <definedName name="ins_tub_hn_0.75pulg">[42]INS!$E$198</definedName>
    <definedName name="ins_tub_hn_1.5pulg">[42]INS!$E$197</definedName>
    <definedName name="ins_tub_hn_2pulg">[42]INS!$E$196</definedName>
    <definedName name="ins_tub_hn_3pulg">[42]INS!$E$195</definedName>
    <definedName name="ins_tub_hn_4pulg">[42]INS!$E$194</definedName>
    <definedName name="ins_tub_hn_6pulg">[42]INS!$E$193</definedName>
    <definedName name="ins_tub_pe_pn10_0.5pulg">[42]INS!$E$235</definedName>
    <definedName name="ins_tub_pe_pn10_0.75pulg">[42]INS!$E$234</definedName>
    <definedName name="ins_tub_pe_pn10_1.5pulg">[42]INS!$E$232</definedName>
    <definedName name="ins_tub_pe_pn10_1pulg">[42]INS!$E$233</definedName>
    <definedName name="ins_tub_pe_pn10_2pulg">[42]INS!$E$231</definedName>
    <definedName name="ins_tub_pp_0.375pulg">[42]INS!$E$65</definedName>
    <definedName name="ins_tub_pp_0.5pulg">[42]INS!$E$64</definedName>
    <definedName name="ins_tub_pp_0.75pulg">[42]INS!$E$63</definedName>
    <definedName name="ins_tub_pp_1.5pulg">[42]INS!$E$61</definedName>
    <definedName name="ins_tub_pp_1pulg">[42]INS!$E$62</definedName>
    <definedName name="ins_tub_pp_2pulg">[42]INS!$E$60</definedName>
    <definedName name="ins_tub_pp_3pulg">[42]INS!$E$59</definedName>
    <definedName name="ins_tub_pp_4pulg">[42]INS!$E$58</definedName>
    <definedName name="ins_tub_pvc_sch40_0.5pul" localSheetId="2">#REF!</definedName>
    <definedName name="ins_tub_pvc_sch40_0.5pul" localSheetId="3">#REF!</definedName>
    <definedName name="ins_tub_pvc_sch40_0.5pul" localSheetId="4">#REF!</definedName>
    <definedName name="ins_tub_pvc_sch40_0.5pul" localSheetId="5">#REF!</definedName>
    <definedName name="ins_tub_pvc_sch40_0.5pul" localSheetId="6">#REF!</definedName>
    <definedName name="ins_tub_pvc_sch40_0.5pul" localSheetId="7">#REF!</definedName>
    <definedName name="ins_tub_pvc_sch40_0.5pul" localSheetId="0">#REF!</definedName>
    <definedName name="ins_tub_pvc_sch40_0.5pul">#REF!</definedName>
    <definedName name="ins_tub_pvc_sch40_0.75pul" localSheetId="2">#REF!</definedName>
    <definedName name="ins_tub_pvc_sch40_0.75pul" localSheetId="4">#REF!</definedName>
    <definedName name="ins_tub_pvc_sch40_0.75pul" localSheetId="7">#REF!</definedName>
    <definedName name="ins_tub_pvc_sch40_0.75pul">#REF!</definedName>
    <definedName name="ins_tub_pvc_sch40_1.5pul" localSheetId="2">#REF!</definedName>
    <definedName name="ins_tub_pvc_sch40_1.5pul" localSheetId="4">#REF!</definedName>
    <definedName name="ins_tub_pvc_sch40_1.5pul" localSheetId="7">#REF!</definedName>
    <definedName name="ins_tub_pvc_sch40_1.5pul">#REF!</definedName>
    <definedName name="ins_tub_pvc_sch40_1pul" localSheetId="2">#REF!</definedName>
    <definedName name="ins_tub_pvc_sch40_1pul" localSheetId="4">#REF!</definedName>
    <definedName name="ins_tub_pvc_sch40_1pul" localSheetId="7">#REF!</definedName>
    <definedName name="ins_tub_pvc_sch40_1pul">#REF!</definedName>
    <definedName name="ins_tub_pvc_sdr21_2pulg" localSheetId="2">#REF!</definedName>
    <definedName name="ins_tub_pvc_sdr21_2pulg" localSheetId="4">#REF!</definedName>
    <definedName name="ins_tub_pvc_sdr21_2pulg" localSheetId="7">#REF!</definedName>
    <definedName name="ins_tub_pvc_sdr21_2pulg">#REF!</definedName>
    <definedName name="ins_tub_pvc_sdr21_3pulg" localSheetId="2">#REF!</definedName>
    <definedName name="ins_tub_pvc_sdr21_3pulg" localSheetId="4">#REF!</definedName>
    <definedName name="ins_tub_pvc_sdr21_3pulg" localSheetId="7">#REF!</definedName>
    <definedName name="ins_tub_pvc_sdr21_3pulg">#REF!</definedName>
    <definedName name="ins_tub_pvc_sdr26_1.5pulg">[42]INS!$E$270</definedName>
    <definedName name="ins_tub_pvc_sdr26_2pulg">[42]INS!$E$269</definedName>
    <definedName name="ins_tub_pvc_sdr26_3pulg">[42]INS!$E$268</definedName>
    <definedName name="ins_tub_pvc_sdr26_4pulg">[42]INS!$E$267</definedName>
    <definedName name="ins_tub_pvc_sdr32.5_2pulg">[42]INS!$E$154</definedName>
    <definedName name="ins_tub_pvc_sdr32.5_3pulg">[42]INS!$E$153</definedName>
    <definedName name="ins_tub_pvc_sdr32.5_4pulg">[42]INS!$E$152</definedName>
    <definedName name="ins_tub_pvc_sdr32.5_6pulg">[42]INS!$E$151</definedName>
    <definedName name="ins_tub_pvc_sdr32.5_8pulg">[42]INS!$E$150</definedName>
    <definedName name="ins_tubo_flexible">[42]INS!$E$146</definedName>
    <definedName name="ins_tubo_telecopico">[42]INS!$E$301</definedName>
    <definedName name="ins_tuerca_0.375pulg">[42]INS!$E$53</definedName>
    <definedName name="ins_tuerca_0.5pulg">[42]INS!$E$52</definedName>
    <definedName name="ins_vacum">[42]INS!$E$302</definedName>
    <definedName name="ins_valvula_0.5pulg">[42]INS!$E$108</definedName>
    <definedName name="ins_valvula_0.75pulg">[42]INS!$E$107</definedName>
    <definedName name="ins_valvula_1.5pulg">[42]INS!$E$106</definedName>
    <definedName name="ins_valvula_1pulg" localSheetId="2">#REF!</definedName>
    <definedName name="ins_valvula_1pulg" localSheetId="3">#REF!</definedName>
    <definedName name="ins_valvula_1pulg" localSheetId="4">#REF!</definedName>
    <definedName name="ins_valvula_1pulg" localSheetId="5">#REF!</definedName>
    <definedName name="ins_valvula_1pulg" localSheetId="6">#REF!</definedName>
    <definedName name="ins_valvula_1pulg" localSheetId="7">#REF!</definedName>
    <definedName name="ins_valvula_1pulg" localSheetId="0">#REF!</definedName>
    <definedName name="ins_valvula_1pulg">#REF!</definedName>
    <definedName name="ins_valvula_2pulg">[42]INS!$E$105</definedName>
    <definedName name="ins_valvula_3pulg">[42]INS!$E$104</definedName>
    <definedName name="ins_valvula_aire_1pulg">[42]INS!$E$116</definedName>
    <definedName name="ins_valvula_mariposa_1.5pulg">[42]INS!$E$226</definedName>
    <definedName name="ins_valvula_mariposa_2pulg">[42]INS!$E$225</definedName>
    <definedName name="ins_valvula_mariposa_3pulg">[42]INS!$E$224</definedName>
    <definedName name="ins_valvula_mariposa_4pulg">[42]INS!$E$223</definedName>
    <definedName name="ins_valvula_mariposa_6pulg">[42]INS!$E$222</definedName>
    <definedName name="ins_valvula_reguladora_1.5pulg">[42]INS!$E$111</definedName>
    <definedName name="ins_valvula_reguladora_1pulg" localSheetId="2">#REF!</definedName>
    <definedName name="ins_valvula_reguladora_1pulg" localSheetId="3">#REF!</definedName>
    <definedName name="ins_valvula_reguladora_1pulg" localSheetId="4">#REF!</definedName>
    <definedName name="ins_valvula_reguladora_1pulg" localSheetId="5">#REF!</definedName>
    <definedName name="ins_valvula_reguladora_1pulg" localSheetId="6">#REF!</definedName>
    <definedName name="ins_valvula_reguladora_1pulg" localSheetId="7">#REF!</definedName>
    <definedName name="ins_valvula_reguladora_1pulg" localSheetId="0">#REF!</definedName>
    <definedName name="ins_valvula_reguladora_1pulg">#REF!</definedName>
    <definedName name="ins_valvula_reguladora_2pulg">[42]INS!$E$110</definedName>
    <definedName name="ins_valvula_reguladora_4pulg">[42]INS!$E$109</definedName>
    <definedName name="ins_varilla_0.375pulg">[42]INS!$E$49</definedName>
    <definedName name="ins_varilla_0.5pulg">[42]INS!$E$48</definedName>
    <definedName name="ins_yee_pvc_drenaje_2pulg" localSheetId="2">#REF!</definedName>
    <definedName name="ins_yee_pvc_drenaje_2pulg" localSheetId="3">#REF!</definedName>
    <definedName name="ins_yee_pvc_drenaje_2pulg" localSheetId="4">#REF!</definedName>
    <definedName name="ins_yee_pvc_drenaje_2pulg" localSheetId="5">#REF!</definedName>
    <definedName name="ins_yee_pvc_drenaje_2pulg" localSheetId="6">#REF!</definedName>
    <definedName name="ins_yee_pvc_drenaje_2pulg" localSheetId="7">#REF!</definedName>
    <definedName name="ins_yee_pvc_drenaje_2pulg" localSheetId="0">#REF!</definedName>
    <definedName name="ins_yee_pvc_drenaje_2pulg">#REF!</definedName>
    <definedName name="ins_yee_pvc_drenaje_2X2pulg">[42]INS!$E$166</definedName>
    <definedName name="ins_yee_pvc_drenaje_3pulg" localSheetId="2">#REF!</definedName>
    <definedName name="ins_yee_pvc_drenaje_3pulg" localSheetId="3">#REF!</definedName>
    <definedName name="ins_yee_pvc_drenaje_3pulg" localSheetId="4">#REF!</definedName>
    <definedName name="ins_yee_pvc_drenaje_3pulg" localSheetId="5">#REF!</definedName>
    <definedName name="ins_yee_pvc_drenaje_3pulg" localSheetId="6">#REF!</definedName>
    <definedName name="ins_yee_pvc_drenaje_3pulg" localSheetId="7">#REF!</definedName>
    <definedName name="ins_yee_pvc_drenaje_3pulg" localSheetId="0">#REF!</definedName>
    <definedName name="ins_yee_pvc_drenaje_3pulg">#REF!</definedName>
    <definedName name="ins_yee_pvc_drenaje_3X2pulg">[42]INS!$E$165</definedName>
    <definedName name="ins_yee_pvc_drenaje_3X3pulg">[42]INS!$E$164</definedName>
    <definedName name="ins_yee_pvc_drenaje_4pulg" localSheetId="2">#REF!</definedName>
    <definedName name="ins_yee_pvc_drenaje_4pulg" localSheetId="3">#REF!</definedName>
    <definedName name="ins_yee_pvc_drenaje_4pulg" localSheetId="4">#REF!</definedName>
    <definedName name="ins_yee_pvc_drenaje_4pulg" localSheetId="5">#REF!</definedName>
    <definedName name="ins_yee_pvc_drenaje_4pulg" localSheetId="6">#REF!</definedName>
    <definedName name="ins_yee_pvc_drenaje_4pulg" localSheetId="7">#REF!</definedName>
    <definedName name="ins_yee_pvc_drenaje_4pulg" localSheetId="0">#REF!</definedName>
    <definedName name="ins_yee_pvc_drenaje_4pulg">#REF!</definedName>
    <definedName name="ins_yee_pvc_drenaje_4X2pulg">[42]INS!$E$163</definedName>
    <definedName name="ins_yee_pvc_drenaje_4X3pulg">[42]INS!$E$162</definedName>
    <definedName name="ins_yee_pvc_drenaje_4X4pulg">[42]INS!$E$161</definedName>
    <definedName name="ins_yee_pvc_drenaje_6X4pulg">[42]INS!$E$160</definedName>
    <definedName name="inseemmu" localSheetId="2">'[25]Ana-elect.'!#REF!</definedName>
    <definedName name="inseemmu" localSheetId="3">'[25]Ana-elect.'!#REF!</definedName>
    <definedName name="inseemmu" localSheetId="4">'[25]Ana-elect.'!#REF!</definedName>
    <definedName name="inseemmu" localSheetId="5">'[25]Ana-elect.'!#REF!</definedName>
    <definedName name="inseemmu" localSheetId="6">'[25]Ana-elect.'!#REF!</definedName>
    <definedName name="inseemmu" localSheetId="7">'[25]Ana-elect.'!#REF!</definedName>
    <definedName name="inseemmu">'[25]Ana-elect.'!#REF!</definedName>
    <definedName name="INST.ELECTRICA.EXTERIOR" localSheetId="2">#REF!</definedName>
    <definedName name="INST.ELECTRICA.EXTERIOR" localSheetId="3">#REF!</definedName>
    <definedName name="INST.ELECTRICA.EXTERIOR" localSheetId="4">#REF!</definedName>
    <definedName name="INST.ELECTRICA.EXTERIOR" localSheetId="5">#REF!</definedName>
    <definedName name="INST.ELECTRICA.EXTERIOR" localSheetId="6">#REF!</definedName>
    <definedName name="INST.ELECTRICA.EXTERIOR" localSheetId="7">#REF!</definedName>
    <definedName name="INST.ELECTRICA.EXTERIOR">#REF!</definedName>
    <definedName name="Inst.Sanitaria.1erN" localSheetId="2">#REF!</definedName>
    <definedName name="Inst.Sanitaria.1erN" localSheetId="4">#REF!</definedName>
    <definedName name="Inst.Sanitaria.1erN" localSheetId="7">#REF!</definedName>
    <definedName name="Inst.Sanitaria.1erN">#REF!</definedName>
    <definedName name="Inst.Sanitaria.1erN." localSheetId="2">#REF!</definedName>
    <definedName name="Inst.Sanitaria.1erN." localSheetId="4">#REF!</definedName>
    <definedName name="Inst.Sanitaria.1erN." localSheetId="7">#REF!</definedName>
    <definedName name="Inst.Sanitaria.1erN.">#REF!</definedName>
    <definedName name="Inst.Sanitaria.2do.3ery4toN" localSheetId="2">#REF!</definedName>
    <definedName name="Inst.Sanitaria.2do.3ery4toN" localSheetId="4">#REF!</definedName>
    <definedName name="Inst.Sanitaria.2do.3ery4toN" localSheetId="7">#REF!</definedName>
    <definedName name="Inst.Sanitaria.2do.3ery4toN">#REF!</definedName>
    <definedName name="Inst.sanitaria3er.4toy5toN" localSheetId="2">#REF!</definedName>
    <definedName name="Inst.sanitaria3er.4toy5toN" localSheetId="4">#REF!</definedName>
    <definedName name="Inst.sanitaria3er.4toy5toN" localSheetId="7">#REF!</definedName>
    <definedName name="Inst.sanitaria3er.4toy5toN">#REF!</definedName>
    <definedName name="instalacion.electrica.principal">[62]Resumen!$D$23</definedName>
    <definedName name="Instalacion.sanitaria.Entrepiso" localSheetId="2">#REF!</definedName>
    <definedName name="Instalacion.sanitaria.Entrepiso" localSheetId="3">#REF!</definedName>
    <definedName name="Instalacion.sanitaria.Entrepiso" localSheetId="4">#REF!</definedName>
    <definedName name="Instalacion.sanitaria.Entrepiso" localSheetId="5">#REF!</definedName>
    <definedName name="Instalacion.sanitaria.Entrepiso" localSheetId="6">#REF!</definedName>
    <definedName name="Instalacion.sanitaria.Entrepiso" localSheetId="7">#REF!</definedName>
    <definedName name="Instalacion.sanitaria.Entrepiso">#REF!</definedName>
    <definedName name="INSTVENT" localSheetId="2">#REF!</definedName>
    <definedName name="INSTVENT" localSheetId="4">#REF!</definedName>
    <definedName name="INSTVENT" localSheetId="7">#REF!</definedName>
    <definedName name="INSTVENT">#REF!</definedName>
    <definedName name="INSUMOS" localSheetId="2">'[92]LISTA DE MATERIALES'!#REF!</definedName>
    <definedName name="INSUMOS" localSheetId="4">'[92]LISTA DE MATERIALES'!#REF!</definedName>
    <definedName name="INSUMOS" localSheetId="7">'[92]LISTA DE MATERIALES'!#REF!</definedName>
    <definedName name="INSUMOS">'[92]LISTA DE MATERIALES'!#REF!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>#REF!</definedName>
    <definedName name="INT3W" localSheetId="2">'[25]Ana-elect.'!#REF!</definedName>
    <definedName name="INT3W" localSheetId="3">'[25]Ana-elect.'!#REF!</definedName>
    <definedName name="INT3W" localSheetId="4">'[25]Ana-elect.'!#REF!</definedName>
    <definedName name="INT3W" localSheetId="5">'[25]Ana-elect.'!#REF!</definedName>
    <definedName name="INT3W" localSheetId="6">'[25]Ana-elect.'!#REF!</definedName>
    <definedName name="INT3W" localSheetId="7">'[25]Ana-elect.'!#REF!</definedName>
    <definedName name="INT3W">'[25]Ana-elect.'!#REF!</definedName>
    <definedName name="INT4W" localSheetId="2">'[25]Ana-elect.'!#REF!</definedName>
    <definedName name="INT4W" localSheetId="4">'[25]Ana-elect.'!#REF!</definedName>
    <definedName name="INT4W" localSheetId="7">'[25]Ana-elect.'!#REF!</definedName>
    <definedName name="INT4W">'[25]Ana-elect.'!#REF!</definedName>
    <definedName name="INTDOB" localSheetId="2">'[25]Ana-elect.'!#REF!</definedName>
    <definedName name="INTDOB" localSheetId="4">'[25]Ana-elect.'!#REF!</definedName>
    <definedName name="INTDOB" localSheetId="7">'[25]Ana-elect.'!#REF!</definedName>
    <definedName name="INTDOB">'[25]Ana-elect.'!#REF!</definedName>
    <definedName name="intercom" localSheetId="2">'[25]Ana-elect.'!#REF!</definedName>
    <definedName name="intercom" localSheetId="4">'[25]Ana-elect.'!#REF!</definedName>
    <definedName name="intercom" localSheetId="7">'[25]Ana-elect.'!#REF!</definedName>
    <definedName name="intercom">'[25]Ana-elect.'!#REF!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0">#REF!</definedName>
    <definedName name="Interest_Rate">#REF!</definedName>
    <definedName name="interr1">[74]Analisis!$E$1009</definedName>
    <definedName name="interr2">[74]Analisis!$E$1020</definedName>
    <definedName name="interr3v">[74]Analisis!$E$1031</definedName>
    <definedName name="INTERRUPTOR3VIAS" localSheetId="2">#REF!</definedName>
    <definedName name="INTERRUPTOR3VIAS" localSheetId="3">#REF!</definedName>
    <definedName name="INTERRUPTOR3VIAS" localSheetId="4">#REF!</definedName>
    <definedName name="INTERRUPTOR3VIAS" localSheetId="5">#REF!</definedName>
    <definedName name="INTERRUPTOR3VIAS" localSheetId="6">#REF!</definedName>
    <definedName name="INTERRUPTOR3VIAS" localSheetId="7">#REF!</definedName>
    <definedName name="INTERRUPTOR3VIAS" localSheetId="0">#REF!</definedName>
    <definedName name="INTERRUPTOR3VIAS">#REF!</definedName>
    <definedName name="INTERRUPTOR4VIAS" localSheetId="2">#REF!</definedName>
    <definedName name="INTERRUPTOR4VIAS" localSheetId="3">#REF!</definedName>
    <definedName name="INTERRUPTOR4VIAS" localSheetId="4">#REF!</definedName>
    <definedName name="INTERRUPTOR4VIAS" localSheetId="5">#REF!</definedName>
    <definedName name="INTERRUPTOR4VIAS" localSheetId="6">#REF!</definedName>
    <definedName name="INTERRUPTOR4VIAS" localSheetId="7">#REF!</definedName>
    <definedName name="INTERRUPTOR4VIAS" localSheetId="0">#REF!</definedName>
    <definedName name="INTERRUPTOR4VIAS">#REF!</definedName>
    <definedName name="INTERRUPTORDOBLE" localSheetId="2">#REF!</definedName>
    <definedName name="INTERRUPTORDOBLE" localSheetId="3">#REF!</definedName>
    <definedName name="INTERRUPTORDOBLE" localSheetId="4">#REF!</definedName>
    <definedName name="INTERRUPTORDOBLE" localSheetId="5">#REF!</definedName>
    <definedName name="INTERRUPTORDOBLE" localSheetId="6">#REF!</definedName>
    <definedName name="INTERRUPTORDOBLE" localSheetId="7">#REF!</definedName>
    <definedName name="INTERRUPTORDOBLE" localSheetId="0">#REF!</definedName>
    <definedName name="INTERRUPTORDOBLE">#REF!</definedName>
    <definedName name="INTERRUPTORPILOTO" localSheetId="2">#REF!</definedName>
    <definedName name="INTERRUPTORPILOTO" localSheetId="4">#REF!</definedName>
    <definedName name="INTERRUPTORPILOTO" localSheetId="7">#REF!</definedName>
    <definedName name="INTERRUPTORPILOTO">#REF!</definedName>
    <definedName name="INTERRUPTORSENCILLO" localSheetId="2">#REF!</definedName>
    <definedName name="INTERRUPTORSENCILLO" localSheetId="3">#REF!</definedName>
    <definedName name="INTERRUPTORSENCILLO" localSheetId="4">#REF!</definedName>
    <definedName name="INTERRUPTORSENCILLO" localSheetId="5">#REF!</definedName>
    <definedName name="INTERRUPTORSENCILLO" localSheetId="6">#REF!</definedName>
    <definedName name="INTERRUPTORSENCILLO" localSheetId="7">#REF!</definedName>
    <definedName name="INTERRUPTORSENCILLO" localSheetId="0">#REF!</definedName>
    <definedName name="INTERRUPTORSENCILLO">#REF!</definedName>
    <definedName name="INTERRUPTORTRIPLE" localSheetId="2">#REF!</definedName>
    <definedName name="INTERRUPTORTRIPLE" localSheetId="3">#REF!</definedName>
    <definedName name="INTERRUPTORTRIPLE" localSheetId="4">#REF!</definedName>
    <definedName name="INTERRUPTORTRIPLE" localSheetId="5">#REF!</definedName>
    <definedName name="INTERRUPTORTRIPLE" localSheetId="6">#REF!</definedName>
    <definedName name="INTERRUPTORTRIPLE" localSheetId="7">#REF!</definedName>
    <definedName name="INTERRUPTORTRIPLE" localSheetId="0">#REF!</definedName>
    <definedName name="INTERRUPTORTRIPLE">#REF!</definedName>
    <definedName name="ints" localSheetId="2">#REF!</definedName>
    <definedName name="ints" localSheetId="4">#REF!</definedName>
    <definedName name="ints" localSheetId="7">#REF!</definedName>
    <definedName name="ints">#REF!</definedName>
    <definedName name="INTSEN" localSheetId="2">'[25]Ana-elect.'!#REF!</definedName>
    <definedName name="INTSEN" localSheetId="4">'[25]Ana-elect.'!#REF!</definedName>
    <definedName name="INTSEN" localSheetId="7">'[25]Ana-elect.'!#REF!</definedName>
    <definedName name="INTSEN">'[25]Ana-elect.'!#REF!</definedName>
    <definedName name="itabo">#REF!</definedName>
    <definedName name="itbi" localSheetId="2">#REF!</definedName>
    <definedName name="itbi" localSheetId="3">#REF!</definedName>
    <definedName name="itbi" localSheetId="4">#REF!</definedName>
    <definedName name="itbi" localSheetId="5">#REF!</definedName>
    <definedName name="itbi" localSheetId="6">#REF!</definedName>
    <definedName name="itbi" localSheetId="7">#REF!</definedName>
    <definedName name="itbi">#REF!</definedName>
    <definedName name="ITBIS" localSheetId="2">#REF!</definedName>
    <definedName name="ITBIS" localSheetId="3">#REF!</definedName>
    <definedName name="ITBIS" localSheetId="4">#REF!</definedName>
    <definedName name="ITBIS" localSheetId="5">#REF!</definedName>
    <definedName name="ITBIS" localSheetId="6">#REF!</definedName>
    <definedName name="ITBIS" localSheetId="7">#REF!</definedName>
    <definedName name="ITBIS" localSheetId="0">#REF!</definedName>
    <definedName name="ITBIS">#REF!</definedName>
    <definedName name="Itbis_carp2in">[133]via!$F$1178</definedName>
    <definedName name="ITBS" localSheetId="2">#REF!</definedName>
    <definedName name="ITBS" localSheetId="4">#REF!</definedName>
    <definedName name="ITBS" localSheetId="7">#REF!</definedName>
    <definedName name="ITBS">#REF!</definedName>
    <definedName name="itebis" localSheetId="2">#REF!</definedName>
    <definedName name="itebis" localSheetId="4">#REF!</definedName>
    <definedName name="itebis" localSheetId="5">#REF!</definedName>
    <definedName name="itebis" localSheetId="6">#REF!</definedName>
    <definedName name="itebis" localSheetId="7">#REF!</definedName>
    <definedName name="itebis">#REF!</definedName>
    <definedName name="Item2">#N/A</definedName>
    <definedName name="Izado_de_Tabletas" localSheetId="2">[59]Insumos!#REF!</definedName>
    <definedName name="Izado_de_Tabletas" localSheetId="4">[59]Insumos!#REF!</definedName>
    <definedName name="Izado_de_Tabletas" localSheetId="7">[59]Insumos!#REF!</definedName>
    <definedName name="Izado_de_Tabletas">[59]Insumos!#REF!</definedName>
    <definedName name="Izado_de_Tabletas_2">#N/A</definedName>
    <definedName name="Izado_de_Tabletas_3">#N/A</definedName>
    <definedName name="IZAJE" localSheetId="2">#REF!</definedName>
    <definedName name="IZAJE" localSheetId="3">#REF!</definedName>
    <definedName name="IZAJE" localSheetId="4">#REF!</definedName>
    <definedName name="IZAJE" localSheetId="5">#REF!</definedName>
    <definedName name="IZAJE" localSheetId="6">#REF!</definedName>
    <definedName name="IZAJE" localSheetId="7">#REF!</definedName>
    <definedName name="IZAJE">#REF!</definedName>
    <definedName name="IZAJE_2">"$#REF!.$#REF!$#REF!"</definedName>
    <definedName name="IZAJE_3">"$#REF!.$#REF!$#REF!"</definedName>
    <definedName name="Izaje_de_Vigas_Postensadas" localSheetId="2">[59]Insumos!#REF!</definedName>
    <definedName name="Izaje_de_Vigas_Postensadas" localSheetId="3">[59]Insumos!#REF!</definedName>
    <definedName name="Izaje_de_Vigas_Postensadas" localSheetId="4">[59]Insumos!#REF!</definedName>
    <definedName name="Izaje_de_Vigas_Postensadas" localSheetId="5">[59]Insumos!#REF!</definedName>
    <definedName name="Izaje_de_Vigas_Postensadas" localSheetId="6">[59]Insumos!#REF!</definedName>
    <definedName name="Izaje_de_Vigas_Postensadas" localSheetId="7">[59]Insumos!#REF!</definedName>
    <definedName name="Izaje_de_Vigas_Postensadas" localSheetId="0">[59]Insumos!#REF!</definedName>
    <definedName name="Izaje_de_Vigas_Postensadas">[59]Insumos!#REF!</definedName>
    <definedName name="Izaje_de_Vigas_Postensadas_2">#N/A</definedName>
    <definedName name="Izaje_de_Vigas_Postensadas_3">#N/A</definedName>
    <definedName name="JAGS" localSheetId="2">#REF!</definedName>
    <definedName name="JAGS" localSheetId="3">#REF!</definedName>
    <definedName name="JAGS" localSheetId="4">#REF!</definedName>
    <definedName name="JAGS" localSheetId="5">#REF!</definedName>
    <definedName name="JAGS" localSheetId="6">#REF!</definedName>
    <definedName name="JAGS" localSheetId="7">#REF!</definedName>
    <definedName name="JAGS">#REF!</definedName>
    <definedName name="Jamba.caoba" localSheetId="2">#REF!</definedName>
    <definedName name="Jamba.caoba" localSheetId="4">#REF!</definedName>
    <definedName name="Jamba.caoba" localSheetId="7">#REF!</definedName>
    <definedName name="Jamba.caoba">#REF!</definedName>
    <definedName name="jjgfsdc" localSheetId="2">#REF!</definedName>
    <definedName name="jjgfsdc" localSheetId="4">#REF!</definedName>
    <definedName name="jjgfsdc" localSheetId="7">#REF!</definedName>
    <definedName name="jjgfsdc">#REF!</definedName>
    <definedName name="jminimo">#REF!</definedName>
    <definedName name="junta.water.stop" localSheetId="3">[105]Análisis!$D$1570</definedName>
    <definedName name="junta.water.stop" localSheetId="4">[105]Análisis!$D$1570</definedName>
    <definedName name="junta.water.stop" localSheetId="5">[105]Análisis!$D$1570</definedName>
    <definedName name="junta.water.stop" localSheetId="6">[105]Análisis!$D$1570</definedName>
    <definedName name="junta.water.stop" localSheetId="7">[105]Análisis!$D$1570</definedName>
    <definedName name="junta.water.stop" localSheetId="0">[105]Análisis!$D$1570</definedName>
    <definedName name="junta.water.stop">[106]Análisis!$D$1570</definedName>
    <definedName name="JUNTACERA" localSheetId="2">#REF!</definedName>
    <definedName name="JUNTACERA" localSheetId="3">#REF!</definedName>
    <definedName name="JUNTACERA" localSheetId="4">#REF!</definedName>
    <definedName name="JUNTACERA" localSheetId="5">#REF!</definedName>
    <definedName name="JUNTACERA" localSheetId="6">#REF!</definedName>
    <definedName name="JUNTACERA" localSheetId="7">#REF!</definedName>
    <definedName name="JUNTACERA" localSheetId="0">#REF!</definedName>
    <definedName name="JUNTACERA">#REF!</definedName>
    <definedName name="kerosene">#REF!</definedName>
    <definedName name="kglb">0.453592</definedName>
    <definedName name="kijop" localSheetId="2">#REF!</definedName>
    <definedName name="kijop" localSheetId="3">#REF!</definedName>
    <definedName name="kijop" localSheetId="4">#REF!</definedName>
    <definedName name="kijop" localSheetId="5">#REF!</definedName>
    <definedName name="kijop" localSheetId="6">#REF!</definedName>
    <definedName name="kijop" localSheetId="7">#REF!</definedName>
    <definedName name="kijop" localSheetId="0">#REF!</definedName>
    <definedName name="kijop">#REF!</definedName>
    <definedName name="Kilometro">[53]EQUIPOS!$I$25</definedName>
    <definedName name="komatsu">'[46]Listado Equipos a utilizar'!#REF!</definedName>
    <definedName name="Kurt" localSheetId="2">#REF!</definedName>
    <definedName name="Kurt" localSheetId="3">#REF!</definedName>
    <definedName name="Kurt" localSheetId="4">#REF!</definedName>
    <definedName name="Kurt" localSheetId="5">#REF!</definedName>
    <definedName name="Kurt" localSheetId="6">#REF!</definedName>
    <definedName name="Kurt" localSheetId="7">#REF!</definedName>
    <definedName name="Kurt">#REF!</definedName>
    <definedName name="L" localSheetId="2">#REF!</definedName>
    <definedName name="L" localSheetId="4">#REF!</definedName>
    <definedName name="L" localSheetId="7">#REF!</definedName>
    <definedName name="L">#REF!</definedName>
    <definedName name="LABORATORIO" localSheetId="2">#REF!</definedName>
    <definedName name="LABORATORIO" localSheetId="3">#REF!</definedName>
    <definedName name="LABORATORIO" localSheetId="4">#REF!</definedName>
    <definedName name="LABORATORIO" localSheetId="5">#REF!</definedName>
    <definedName name="LABORATORIO" localSheetId="6">#REF!</definedName>
    <definedName name="LABORATORIO" localSheetId="7">#REF!</definedName>
    <definedName name="LABORATORIO" localSheetId="0">#REF!</definedName>
    <definedName name="LABORATORIO">#REF!</definedName>
    <definedName name="Ladrillos.2x4x8pulg.">[62]Insumos!$E$112</definedName>
    <definedName name="LAMP">[35]Materiales!$E$57</definedName>
    <definedName name="LAMP1">[44]Analisis!$F$421</definedName>
    <definedName name="lamp2" localSheetId="2">'[34]Pres. '!#REF!</definedName>
    <definedName name="lamp2" localSheetId="3">'[34]Pres. '!#REF!</definedName>
    <definedName name="lamp2" localSheetId="4">'[34]Pres. '!#REF!</definedName>
    <definedName name="lamp2" localSheetId="5">'[34]Pres. '!#REF!</definedName>
    <definedName name="lamp2" localSheetId="6">'[34]Pres. '!#REF!</definedName>
    <definedName name="lamp2" localSheetId="7">'[34]Pres. '!#REF!</definedName>
    <definedName name="lamp2" localSheetId="0">'[34]Pres. '!#REF!</definedName>
    <definedName name="lamp2">'[34]Pres. '!#REF!</definedName>
    <definedName name="lamp4" localSheetId="2">'[34]Pres. '!#REF!</definedName>
    <definedName name="lamp4" localSheetId="3">'[34]Pres. '!#REF!</definedName>
    <definedName name="lamp4" localSheetId="4">'[34]Pres. '!#REF!</definedName>
    <definedName name="lamp4" localSheetId="5">'[34]Pres. '!#REF!</definedName>
    <definedName name="lamp4" localSheetId="6">'[34]Pres. '!#REF!</definedName>
    <definedName name="lamp4" localSheetId="7">'[34]Pres. '!#REF!</definedName>
    <definedName name="lamp4">'[34]Pres. '!#REF!</definedName>
    <definedName name="lamp4x40">'[123]Pres. Adic.Y'!$E$44</definedName>
    <definedName name="LAMPARAS" localSheetId="2">#REF!</definedName>
    <definedName name="LAMPARAS" localSheetId="3">#REF!</definedName>
    <definedName name="LAMPARAS" localSheetId="4">#REF!</definedName>
    <definedName name="LAMPARAS" localSheetId="5">#REF!</definedName>
    <definedName name="LAMPARAS" localSheetId="6">#REF!</definedName>
    <definedName name="LAMPARAS" localSheetId="7">#REF!</definedName>
    <definedName name="LAMPARAS" localSheetId="0">#REF!</definedName>
    <definedName name="LAMPARAS">#REF!</definedName>
    <definedName name="LAMPARAS_DE_1500W_220V">[82]INSU!$B$41</definedName>
    <definedName name="LAMPSECADOR">[35]Materiales!$E$60</definedName>
    <definedName name="LARRASTRE4SDR41MCONTRA" localSheetId="2">#REF!</definedName>
    <definedName name="LARRASTRE4SDR41MCONTRA" localSheetId="3">#REF!</definedName>
    <definedName name="LARRASTRE4SDR41MCONTRA" localSheetId="4">#REF!</definedName>
    <definedName name="LARRASTRE4SDR41MCONTRA" localSheetId="5">#REF!</definedName>
    <definedName name="LARRASTRE4SDR41MCONTRA" localSheetId="6">#REF!</definedName>
    <definedName name="LARRASTRE4SDR41MCONTRA" localSheetId="7">#REF!</definedName>
    <definedName name="LARRASTRE4SDR41MCONTRA">#REF!</definedName>
    <definedName name="LARRASTRE6SDR41MCONTRA" localSheetId="2">#REF!</definedName>
    <definedName name="LARRASTRE6SDR41MCONTRA" localSheetId="4">#REF!</definedName>
    <definedName name="LARRASTRE6SDR41MCONTRA" localSheetId="7">#REF!</definedName>
    <definedName name="LARRASTRE6SDR41MCONTRA">#REF!</definedName>
    <definedName name="Last_Row">#N/A</definedName>
    <definedName name="LATEX" localSheetId="2">#REF!</definedName>
    <definedName name="LATEX" localSheetId="4">#REF!</definedName>
    <definedName name="LATEX" localSheetId="7">#REF!</definedName>
    <definedName name="LATEX" localSheetId="0">#REF!</definedName>
    <definedName name="LATEX">#REF!</definedName>
    <definedName name="Lav" localSheetId="2">#REF!</definedName>
    <definedName name="Lav" localSheetId="4">#REF!</definedName>
    <definedName name="Lav" localSheetId="7">#REF!</definedName>
    <definedName name="Lav">#REF!</definedName>
    <definedName name="Lav.American.Standar.Saona" localSheetId="2">#REF!</definedName>
    <definedName name="Lav.American.Standar.Saona" localSheetId="4">#REF!</definedName>
    <definedName name="Lav.American.Standar.Saona" localSheetId="7">#REF!</definedName>
    <definedName name="Lav.American.Standar.Saona">#REF!</definedName>
    <definedName name="lav_mec">[78]PRECIOS!$E$56</definedName>
    <definedName name="lava" localSheetId="2">'[34]Pres. '!#REF!</definedName>
    <definedName name="lava" localSheetId="3">'[34]Pres. '!#REF!</definedName>
    <definedName name="lava" localSheetId="4">'[34]Pres. '!#REF!</definedName>
    <definedName name="lava" localSheetId="5">'[34]Pres. '!#REF!</definedName>
    <definedName name="lava" localSheetId="6">'[34]Pres. '!#REF!</definedName>
    <definedName name="lava" localSheetId="7">'[34]Pres. '!#REF!</definedName>
    <definedName name="lava" localSheetId="0">'[34]Pres. '!#REF!</definedName>
    <definedName name="lava">'[34]Pres. '!#REF!</definedName>
    <definedName name="Lavac" localSheetId="2">#REF!</definedName>
    <definedName name="Lavac" localSheetId="3">#REF!</definedName>
    <definedName name="Lavac" localSheetId="4">#REF!</definedName>
    <definedName name="Lavac" localSheetId="5">#REF!</definedName>
    <definedName name="Lavac" localSheetId="6">#REF!</definedName>
    <definedName name="Lavac" localSheetId="7">#REF!</definedName>
    <definedName name="Lavac">#REF!</definedName>
    <definedName name="lavade">[74]Analisis!$E$1332</definedName>
    <definedName name="LAVADERODOBLE">[35]Materiales!$E$566</definedName>
    <definedName name="LAVADEROS" localSheetId="2">#REF!</definedName>
    <definedName name="LAVADEROS" localSheetId="3">#REF!</definedName>
    <definedName name="LAVADEROS" localSheetId="4">#REF!</definedName>
    <definedName name="LAVADEROS" localSheetId="5">#REF!</definedName>
    <definedName name="LAVADEROS" localSheetId="6">#REF!</definedName>
    <definedName name="LAVADEROS" localSheetId="7">#REF!</definedName>
    <definedName name="LAVADEROS">#REF!</definedName>
    <definedName name="LAVADEROSENCILLO" localSheetId="2">#REF!</definedName>
    <definedName name="LAVADEROSENCILLO" localSheetId="3">#REF!</definedName>
    <definedName name="LAVADEROSENCILLO" localSheetId="4">#REF!</definedName>
    <definedName name="LAVADEROSENCILLO" localSheetId="5">#REF!</definedName>
    <definedName name="LAVADEROSENCILLO" localSheetId="6">#REF!</definedName>
    <definedName name="LAVADEROSENCILLO" localSheetId="7">#REF!</definedName>
    <definedName name="LAVADEROSENCILLO" localSheetId="0">#REF!</definedName>
    <definedName name="LAVADEROSENCILLO">#REF!</definedName>
    <definedName name="Lavado.Marmol" localSheetId="2">#REF!</definedName>
    <definedName name="Lavado.Marmol" localSheetId="4">#REF!</definedName>
    <definedName name="Lavado.Marmol" localSheetId="7">#REF!</definedName>
    <definedName name="Lavado.Marmol">#REF!</definedName>
    <definedName name="lavamano.rondalyn" localSheetId="2">#REF!</definedName>
    <definedName name="lavamano.rondalyn" localSheetId="4">#REF!</definedName>
    <definedName name="lavamano.rondalyn" localSheetId="7">#REF!</definedName>
    <definedName name="lavamano.rondalyn">#REF!</definedName>
    <definedName name="LAVAMANOC">'[25]Ana-Sanit.'!$F$265</definedName>
    <definedName name="LAVAMANOS">[35]Materiales!$E$568</definedName>
    <definedName name="LAVAMANOSC">[43]Analisis!$F$572</definedName>
    <definedName name="LAVAMANOSCAMBIO">[132]Analisis!$F$549</definedName>
    <definedName name="Lavame" localSheetId="2">#REF!</definedName>
    <definedName name="Lavame" localSheetId="3">#REF!</definedName>
    <definedName name="Lavame" localSheetId="4">#REF!</definedName>
    <definedName name="Lavame" localSheetId="5">#REF!</definedName>
    <definedName name="Lavame" localSheetId="6">#REF!</definedName>
    <definedName name="Lavame" localSheetId="7">#REF!</definedName>
    <definedName name="Lavame">#REF!</definedName>
    <definedName name="Lavape" localSheetId="2">#REF!</definedName>
    <definedName name="Lavape" localSheetId="4">#REF!</definedName>
    <definedName name="Lavape" localSheetId="7">#REF!</definedName>
    <definedName name="Lavape">#REF!</definedName>
    <definedName name="LAVGRA1BCO" localSheetId="2">#REF!</definedName>
    <definedName name="LAVGRA1BCO" localSheetId="4">#REF!</definedName>
    <definedName name="LAVGRA1BCO" localSheetId="7">#REF!</definedName>
    <definedName name="LAVGRA1BCO">#REF!</definedName>
    <definedName name="LAVGRA1BCOPVC" localSheetId="2">#REF!</definedName>
    <definedName name="LAVGRA1BCOPVC" localSheetId="4">#REF!</definedName>
    <definedName name="LAVGRA1BCOPVC" localSheetId="7">#REF!</definedName>
    <definedName name="LAVGRA1BCOPVC">#REF!</definedName>
    <definedName name="LAVGRA2BCO" localSheetId="2">#REF!</definedName>
    <definedName name="LAVGRA2BCO" localSheetId="4">#REF!</definedName>
    <definedName name="LAVGRA2BCO" localSheetId="7">#REF!</definedName>
    <definedName name="LAVGRA2BCO">#REF!</definedName>
    <definedName name="LAVGRA2BCOPVC" localSheetId="2">#REF!</definedName>
    <definedName name="LAVGRA2BCOPVC" localSheetId="4">#REF!</definedName>
    <definedName name="LAVGRA2BCOPVC" localSheetId="7">#REF!</definedName>
    <definedName name="LAVGRA2BCOPVC">#REF!</definedName>
    <definedName name="Lavm" localSheetId="2">#REF!</definedName>
    <definedName name="Lavm" localSheetId="4">#REF!</definedName>
    <definedName name="Lavm" localSheetId="7">#REF!</definedName>
    <definedName name="Lavm">#REF!</definedName>
    <definedName name="LAVM1917BCO" localSheetId="2">#REF!</definedName>
    <definedName name="LAVM1917BCO" localSheetId="4">#REF!</definedName>
    <definedName name="LAVM1917BCO" localSheetId="7">#REF!</definedName>
    <definedName name="LAVM1917BCO">#REF!</definedName>
    <definedName name="LAVM1917BCOPVC" localSheetId="2">#REF!</definedName>
    <definedName name="LAVM1917BCOPVC" localSheetId="4">#REF!</definedName>
    <definedName name="LAVM1917BCOPVC" localSheetId="7">#REF!</definedName>
    <definedName name="LAVM1917BCOPVC">#REF!</definedName>
    <definedName name="LAVM1917COL" localSheetId="2">#REF!</definedName>
    <definedName name="LAVM1917COL" localSheetId="4">#REF!</definedName>
    <definedName name="LAVM1917COL" localSheetId="7">#REF!</definedName>
    <definedName name="LAVM1917COL">#REF!</definedName>
    <definedName name="LAVM1917COLPVC" localSheetId="2">#REF!</definedName>
    <definedName name="LAVM1917COLPVC" localSheetId="4">#REF!</definedName>
    <definedName name="LAVM1917COLPVC" localSheetId="7">#REF!</definedName>
    <definedName name="LAVM1917COLPVC">#REF!</definedName>
    <definedName name="LAVMOVABCO" localSheetId="2">#REF!</definedName>
    <definedName name="LAVMOVABCO" localSheetId="4">#REF!</definedName>
    <definedName name="LAVMOVABCO" localSheetId="7">#REF!</definedName>
    <definedName name="LAVMOVABCO">#REF!</definedName>
    <definedName name="LAVMOVABCOPVC" localSheetId="2">#REF!</definedName>
    <definedName name="LAVMOVABCOPVC" localSheetId="4">#REF!</definedName>
    <definedName name="LAVMOVABCOPVC" localSheetId="7">#REF!</definedName>
    <definedName name="LAVMOVABCOPVC">#REF!</definedName>
    <definedName name="LAVMOVACOL" localSheetId="2">#REF!</definedName>
    <definedName name="LAVMOVACOL" localSheetId="4">#REF!</definedName>
    <definedName name="LAVMOVACOL" localSheetId="7">#REF!</definedName>
    <definedName name="LAVMOVACOL">#REF!</definedName>
    <definedName name="LAVMOVACOLPVC" localSheetId="2">#REF!</definedName>
    <definedName name="LAVMOVACOLPVC" localSheetId="4">#REF!</definedName>
    <definedName name="LAVMOVACOLPVC" localSheetId="7">#REF!</definedName>
    <definedName name="LAVMOVACOLPVC">#REF!</definedName>
    <definedName name="LAVMSERBCO" localSheetId="2">#REF!</definedName>
    <definedName name="LAVMSERBCO" localSheetId="3">#REF!</definedName>
    <definedName name="LAVMSERBCO" localSheetId="4">#REF!</definedName>
    <definedName name="LAVMSERBCO" localSheetId="5">#REF!</definedName>
    <definedName name="LAVMSERBCO" localSheetId="6">#REF!</definedName>
    <definedName name="LAVMSERBCO" localSheetId="7">#REF!</definedName>
    <definedName name="LAVMSERBCO" localSheetId="0">#REF!</definedName>
    <definedName name="LAVMSERBCO">#REF!</definedName>
    <definedName name="LAVMSERBCOPVC" localSheetId="2">#REF!</definedName>
    <definedName name="LAVMSERBCOPVC" localSheetId="4">#REF!</definedName>
    <definedName name="LAVMSERBCOPVC" localSheetId="7">#REF!</definedName>
    <definedName name="LAVMSERBCOPVC">#REF!</definedName>
    <definedName name="LAVOVAEMPBCOCONTRA" localSheetId="2">#REF!</definedName>
    <definedName name="LAVOVAEMPBCOCONTRA" localSheetId="4">#REF!</definedName>
    <definedName name="LAVOVAEMPBCOCONTRA" localSheetId="7">#REF!</definedName>
    <definedName name="LAVOVAEMPBCOCONTRA">#REF!</definedName>
    <definedName name="lbalmbre18">'[96]Analisis Unit. '!$F$39</definedName>
    <definedName name="lbkg" localSheetId="2">#REF!</definedName>
    <definedName name="lbkg" localSheetId="4">#REF!</definedName>
    <definedName name="lbkg" localSheetId="7">#REF!</definedName>
    <definedName name="lbkg">#REF!</definedName>
    <definedName name="Ligado_y_vaciado" localSheetId="2">[59]Insumos!#REF!</definedName>
    <definedName name="Ligado_y_vaciado" localSheetId="4">[59]Insumos!#REF!</definedName>
    <definedName name="Ligado_y_vaciado" localSheetId="7">[59]Insumos!#REF!</definedName>
    <definedName name="Ligado_y_vaciado">[59]Insumos!#REF!</definedName>
    <definedName name="Ligado_y_vaciado_2">#N/A</definedName>
    <definedName name="Ligado_y_vaciado_3">#N/A</definedName>
    <definedName name="Ligado_y_Vaciado_a_Mano">[50]Insumos!$B$136:$D$136</definedName>
    <definedName name="Ligado_y_Vaciado_con_ligadora_y_Winche" localSheetId="2">[21]Insumos!#REF!</definedName>
    <definedName name="Ligado_y_Vaciado_con_ligadora_y_Winche" localSheetId="3">[21]Insumos!#REF!</definedName>
    <definedName name="Ligado_y_Vaciado_con_ligadora_y_Winche" localSheetId="4">[21]Insumos!#REF!</definedName>
    <definedName name="Ligado_y_Vaciado_con_ligadora_y_Winche" localSheetId="5">[21]Insumos!#REF!</definedName>
    <definedName name="Ligado_y_Vaciado_con_ligadora_y_Winche" localSheetId="6">[21]Insumos!#REF!</definedName>
    <definedName name="Ligado_y_Vaciado_con_ligadora_y_Winche" localSheetId="7">[21]Insumos!#REF!</definedName>
    <definedName name="Ligado_y_Vaciado_con_ligadora_y_Winche" localSheetId="0">[21]Insumos!#REF!</definedName>
    <definedName name="Ligado_y_Vaciado_con_ligadora_y_Winche">[21]Insumos!#REF!</definedName>
    <definedName name="Ligado_y_Vaciado_Hormigón_Industrial_____20_M3" localSheetId="2">[21]Insumos!#REF!</definedName>
    <definedName name="Ligado_y_Vaciado_Hormigón_Industrial_____20_M3" localSheetId="3">[21]Insumos!#REF!</definedName>
    <definedName name="Ligado_y_Vaciado_Hormigón_Industrial_____20_M3" localSheetId="4">[21]Insumos!#REF!</definedName>
    <definedName name="Ligado_y_Vaciado_Hormigón_Industrial_____20_M3" localSheetId="5">[21]Insumos!#REF!</definedName>
    <definedName name="Ligado_y_Vaciado_Hormigón_Industrial_____20_M3" localSheetId="6">[21]Insumos!#REF!</definedName>
    <definedName name="Ligado_y_Vaciado_Hormigón_Industrial_____20_M3" localSheetId="7">[21]Insumos!#REF!</definedName>
    <definedName name="Ligado_y_Vaciado_Hormigón_Industrial_____20_M3">[21]Insumos!#REF!</definedName>
    <definedName name="Ligado_y_Vaciado_Hormigón_Industrial_____4_M3" localSheetId="2">[21]Insumos!#REF!</definedName>
    <definedName name="Ligado_y_Vaciado_Hormigón_Industrial_____4_M3" localSheetId="4">[21]Insumos!#REF!</definedName>
    <definedName name="Ligado_y_Vaciado_Hormigón_Industrial_____4_M3" localSheetId="7">[21]Insumos!#REF!</definedName>
    <definedName name="Ligado_y_Vaciado_Hormigón_Industrial_____4_M3">[21]Insumos!#REF!</definedName>
    <definedName name="Ligado_y_Vaciado_Hormigón_Industrial___10__20_M3" localSheetId="2">[21]Insumos!#REF!</definedName>
    <definedName name="Ligado_y_Vaciado_Hormigón_Industrial___10__20_M3" localSheetId="4">[21]Insumos!#REF!</definedName>
    <definedName name="Ligado_y_Vaciado_Hormigón_Industrial___10__20_M3" localSheetId="7">[21]Insumos!#REF!</definedName>
    <definedName name="Ligado_y_Vaciado_Hormigón_Industrial___10__20_M3">[21]Insumos!#REF!</definedName>
    <definedName name="Ligado_y_Vaciado_Hormigón_Industrial___4__10_M3" localSheetId="2">[21]Insumos!#REF!</definedName>
    <definedName name="Ligado_y_Vaciado_Hormigón_Industrial___4__10_M3" localSheetId="4">[21]Insumos!#REF!</definedName>
    <definedName name="Ligado_y_Vaciado_Hormigón_Industrial___4__10_M3" localSheetId="7">[21]Insumos!#REF!</definedName>
    <definedName name="Ligado_y_Vaciado_Hormigón_Industrial___4__10_M3">[21]Insumos!#REF!</definedName>
    <definedName name="ligadohormigon">[53]OBRAMANO!#REF!</definedName>
    <definedName name="LIGADORA" localSheetId="2">#REF!</definedName>
    <definedName name="LIGADORA" localSheetId="3">#REF!</definedName>
    <definedName name="LIGADORA" localSheetId="4">#REF!</definedName>
    <definedName name="LIGADORA" localSheetId="5">#REF!</definedName>
    <definedName name="LIGADORA" localSheetId="6">#REF!</definedName>
    <definedName name="LIGADORA" localSheetId="7">#REF!</definedName>
    <definedName name="LIGADORA" localSheetId="0">#REF!</definedName>
    <definedName name="LIGADORA">#REF!</definedName>
    <definedName name="Ligadora_de_1_funda" localSheetId="2">[59]Insumos!#REF!</definedName>
    <definedName name="Ligadora_de_1_funda" localSheetId="3">[59]Insumos!#REF!</definedName>
    <definedName name="Ligadora_de_1_funda" localSheetId="4">[59]Insumos!#REF!</definedName>
    <definedName name="Ligadora_de_1_funda" localSheetId="5">[59]Insumos!#REF!</definedName>
    <definedName name="Ligadora_de_1_funda" localSheetId="6">[59]Insumos!#REF!</definedName>
    <definedName name="Ligadora_de_1_funda" localSheetId="7">[59]Insumos!#REF!</definedName>
    <definedName name="Ligadora_de_1_funda">[59]Insumos!#REF!</definedName>
    <definedName name="Ligadora_de_1_funda_2">#N/A</definedName>
    <definedName name="Ligadora_de_1_funda_3">#N/A</definedName>
    <definedName name="Ligadora_de_2_funda" localSheetId="2">[59]Insumos!#REF!</definedName>
    <definedName name="Ligadora_de_2_funda" localSheetId="3">[59]Insumos!#REF!</definedName>
    <definedName name="Ligadora_de_2_funda" localSheetId="4">[59]Insumos!#REF!</definedName>
    <definedName name="Ligadora_de_2_funda" localSheetId="5">[59]Insumos!#REF!</definedName>
    <definedName name="Ligadora_de_2_funda" localSheetId="6">[59]Insumos!#REF!</definedName>
    <definedName name="Ligadora_de_2_funda" localSheetId="7">[59]Insumos!#REF!</definedName>
    <definedName name="Ligadora_de_2_funda">[59]Insumos!#REF!</definedName>
    <definedName name="Ligadora_de_2_funda_2">#N/A</definedName>
    <definedName name="Ligadora_de_2_funda_3">#N/A</definedName>
    <definedName name="LIGALIGA" localSheetId="2">#REF!</definedName>
    <definedName name="LIGALIGA" localSheetId="3">#REF!</definedName>
    <definedName name="LIGALIGA" localSheetId="4">#REF!</definedName>
    <definedName name="LIGALIGA" localSheetId="5">#REF!</definedName>
    <definedName name="LIGALIGA" localSheetId="6">#REF!</definedName>
    <definedName name="LIGALIGA" localSheetId="7">#REF!</definedName>
    <definedName name="LIGALIGA" localSheetId="0">#REF!</definedName>
    <definedName name="LIGALIGA">#REF!</definedName>
    <definedName name="ligawinche" localSheetId="2">#REF!</definedName>
    <definedName name="ligawinche" localSheetId="4">#REF!</definedName>
    <definedName name="ligawinche" localSheetId="7">#REF!</definedName>
    <definedName name="ligawinche">#REF!</definedName>
    <definedName name="LIMPESC" localSheetId="2">#REF!</definedName>
    <definedName name="LIMPESC" localSheetId="4">#REF!</definedName>
    <definedName name="LIMPESC" localSheetId="7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 localSheetId="2">#REF!</definedName>
    <definedName name="LIMPSALCERA" localSheetId="4">#REF!</definedName>
    <definedName name="LIMPSALCERA" localSheetId="7">#REF!</definedName>
    <definedName name="LIMPSALCERA">#REF!</definedName>
    <definedName name="LIMPTUBOCPVC14" localSheetId="2">#REF!</definedName>
    <definedName name="LIMPTUBOCPVC14" localSheetId="4">#REF!</definedName>
    <definedName name="LIMPTUBOCPVC14" localSheetId="7">#REF!</definedName>
    <definedName name="LIMPTUBOCPVC14">#REF!</definedName>
    <definedName name="LIMPTUBOCPVCPINTA" localSheetId="2">#REF!</definedName>
    <definedName name="LIMPTUBOCPVCPINTA" localSheetId="4">#REF!</definedName>
    <definedName name="LIMPTUBOCPVCPINTA" localSheetId="7">#REF!</definedName>
    <definedName name="LIMPTUBOCPVCPINTA">#REF!</definedName>
    <definedName name="LIMPZOC" localSheetId="2">#REF!</definedName>
    <definedName name="LIMPZOC" localSheetId="4">#REF!</definedName>
    <definedName name="LIMPZOC" localSheetId="7">#REF!</definedName>
    <definedName name="LIMPZOC">#REF!</definedName>
    <definedName name="LINE" localSheetId="2" hidden="1">'[36]ANALISIS STO DGO'!#REF!</definedName>
    <definedName name="LINE" localSheetId="4" hidden="1">'[36]ANALISIS STO DGO'!#REF!</definedName>
    <definedName name="LINE" localSheetId="7" hidden="1">'[36]ANALISIS STO DGO'!#REF!</definedName>
    <definedName name="LINE" hidden="1">'[36]ANALISIS STO DGO'!#REF!</definedName>
    <definedName name="Linea.Conex.Acueducto" localSheetId="2">#REF!</definedName>
    <definedName name="Linea.Conex.Acueducto" localSheetId="3">#REF!</definedName>
    <definedName name="Linea.Conex.Acueducto" localSheetId="4">#REF!</definedName>
    <definedName name="Linea.Conex.Acueducto" localSheetId="5">#REF!</definedName>
    <definedName name="Linea.Conex.Acueducto" localSheetId="6">#REF!</definedName>
    <definedName name="Linea.Conex.Acueducto" localSheetId="7">#REF!</definedName>
    <definedName name="Linea.Conex.Acueducto">#REF!</definedName>
    <definedName name="linea.impulsion.drenaje.sanitario">[62]Resumen!$D$29</definedName>
    <definedName name="LINEA_DE_CONDUC">#N/A</definedName>
    <definedName name="lineout" localSheetId="2" hidden="1">'[36]ANALISIS STO DGO'!#REF!</definedName>
    <definedName name="lineout" localSheetId="3" hidden="1">'[36]ANALISIS STO DGO'!#REF!</definedName>
    <definedName name="lineout" localSheetId="4" hidden="1">'[36]ANALISIS STO DGO'!#REF!</definedName>
    <definedName name="lineout" localSheetId="5" hidden="1">'[36]ANALISIS STO DGO'!#REF!</definedName>
    <definedName name="lineout" localSheetId="6" hidden="1">'[36]ANALISIS STO DGO'!#REF!</definedName>
    <definedName name="lineout" localSheetId="7" hidden="1">'[36]ANALISIS STO DGO'!#REF!</definedName>
    <definedName name="lineout" localSheetId="0" hidden="1">'[36]ANALISIS STO DGO'!#REF!</definedName>
    <definedName name="lineout" hidden="1">'[36]ANALISIS STO DGO'!#REF!</definedName>
    <definedName name="lista" localSheetId="2">#REF!</definedName>
    <definedName name="lista" localSheetId="3">#REF!</definedName>
    <definedName name="lista" localSheetId="4">#REF!</definedName>
    <definedName name="lista" localSheetId="5">#REF!</definedName>
    <definedName name="lista" localSheetId="6">#REF!</definedName>
    <definedName name="lista" localSheetId="7">#REF!</definedName>
    <definedName name="lista">#REF!</definedName>
    <definedName name="LISTADO" localSheetId="2">#REF!</definedName>
    <definedName name="LISTADO" localSheetId="4">#REF!</definedName>
    <definedName name="LISTADO" localSheetId="7">#REF!</definedName>
    <definedName name="LISTADO">#REF!</definedName>
    <definedName name="Listelos_de_20_Cms_en_Baños">[50]Insumos!$B$44:$D$44</definedName>
    <definedName name="lkjsd" localSheetId="2">'[34]Pres. '!#REF!</definedName>
    <definedName name="lkjsd" localSheetId="3">'[34]Pres. '!#REF!</definedName>
    <definedName name="lkjsd" localSheetId="4">'[34]Pres. '!#REF!</definedName>
    <definedName name="lkjsd" localSheetId="5">'[34]Pres. '!#REF!</definedName>
    <definedName name="lkjsd" localSheetId="6">'[34]Pres. '!#REF!</definedName>
    <definedName name="lkjsd" localSheetId="7">'[34]Pres. '!#REF!</definedName>
    <definedName name="lkjsd" localSheetId="0">'[34]Pres. '!#REF!</definedName>
    <definedName name="lkjsd">'[34]Pres. '!#REF!</definedName>
    <definedName name="llaveacero" localSheetId="2">[117]Análisis!#REF!</definedName>
    <definedName name="llaveacero" localSheetId="3">[118]Análisis!#REF!</definedName>
    <definedName name="llaveacero" localSheetId="4">[118]Análisis!#REF!</definedName>
    <definedName name="llaveacero" localSheetId="5">[118]Análisis!#REF!</definedName>
    <definedName name="llaveacero" localSheetId="6">[118]Análisis!#REF!</definedName>
    <definedName name="llaveacero" localSheetId="7">[117]Análisis!#REF!</definedName>
    <definedName name="llaveacero">[118]Análisis!#REF!</definedName>
    <definedName name="llaveacondicionamientohinca" localSheetId="2">[77]Análisis!#REF!</definedName>
    <definedName name="llaveacondicionamientohinca" localSheetId="4">[77]Análisis!#REF!</definedName>
    <definedName name="llaveacondicionamientohinca" localSheetId="7">[77]Análisis!#REF!</definedName>
    <definedName name="llaveacondicionamientohinca">[77]Análisis!#REF!</definedName>
    <definedName name="llaveacondicionamientohinca_2">#N/A</definedName>
    <definedName name="llaveacondicionamientohinca_3">#N/A</definedName>
    <definedName name="llaveagregado" localSheetId="2">[117]Análisis!#REF!</definedName>
    <definedName name="llaveagregado" localSheetId="4">[118]Análisis!#REF!</definedName>
    <definedName name="llaveagregado" localSheetId="7">[117]Análisis!#REF!</definedName>
    <definedName name="llaveagregado">[118]Análisis!#REF!</definedName>
    <definedName name="llaveagua" localSheetId="2">[117]Análisis!#REF!</definedName>
    <definedName name="llaveagua" localSheetId="4">[118]Análisis!#REF!</definedName>
    <definedName name="llaveagua" localSheetId="7">[117]Análisis!#REF!</definedName>
    <definedName name="llaveagua">[118]Análisis!#REF!</definedName>
    <definedName name="llavealambre" localSheetId="2">[117]Análisis!#REF!</definedName>
    <definedName name="llavealambre" localSheetId="4">[118]Análisis!#REF!</definedName>
    <definedName name="llavealambre" localSheetId="7">[117]Análisis!#REF!</definedName>
    <definedName name="llavealambre">[118]Análisis!#REF!</definedName>
    <definedName name="llaveanclajedepilotes" localSheetId="2">[117]Análisis!#REF!</definedName>
    <definedName name="llaveanclajedepilotes" localSheetId="4">[118]Análisis!#REF!</definedName>
    <definedName name="llaveanclajedepilotes" localSheetId="7">[117]Análisis!#REF!</definedName>
    <definedName name="llaveanclajedepilotes">[118]Análisis!#REF!</definedName>
    <definedName name="LLAVEANGULAR" localSheetId="2">#REF!</definedName>
    <definedName name="LLAVEANGULAR" localSheetId="3">#REF!</definedName>
    <definedName name="LLAVEANGULAR" localSheetId="4">#REF!</definedName>
    <definedName name="LLAVEANGULAR" localSheetId="5">#REF!</definedName>
    <definedName name="LLAVEANGULAR" localSheetId="6">#REF!</definedName>
    <definedName name="LLAVEANGULAR" localSheetId="7">#REF!</definedName>
    <definedName name="LLAVEANGULAR" localSheetId="0">#REF!</definedName>
    <definedName name="LLAVEANGULAR">#REF!</definedName>
    <definedName name="LLAVEANGULAR1_2O3_8">[35]Materiales!$E$572</definedName>
    <definedName name="llavecablepostensado" localSheetId="2">[117]Análisis!#REF!</definedName>
    <definedName name="llavecablepostensado" localSheetId="3">[118]Análisis!#REF!</definedName>
    <definedName name="llavecablepostensado" localSheetId="4">[118]Análisis!#REF!</definedName>
    <definedName name="llavecablepostensado" localSheetId="5">[118]Análisis!#REF!</definedName>
    <definedName name="llavecablepostensado" localSheetId="6">[118]Análisis!#REF!</definedName>
    <definedName name="llavecablepostensado" localSheetId="7">[117]Análisis!#REF!</definedName>
    <definedName name="llavecablepostensado" localSheetId="0">[117]Análisis!#REF!</definedName>
    <definedName name="llavecablepostensado">[118]Análisis!#REF!</definedName>
    <definedName name="llavecastingbed" localSheetId="2">[117]Análisis!#REF!</definedName>
    <definedName name="llavecastingbed" localSheetId="3">[118]Análisis!#REF!</definedName>
    <definedName name="llavecastingbed" localSheetId="4">[118]Análisis!#REF!</definedName>
    <definedName name="llavecastingbed" localSheetId="5">[118]Análisis!#REF!</definedName>
    <definedName name="llavecastingbed" localSheetId="6">[118]Análisis!#REF!</definedName>
    <definedName name="llavecastingbed" localSheetId="7">[117]Análisis!#REF!</definedName>
    <definedName name="llavecastingbed">[118]Análisis!#REF!</definedName>
    <definedName name="llavecemento" localSheetId="2">[117]Análisis!#REF!</definedName>
    <definedName name="llavecemento" localSheetId="4">[118]Análisis!#REF!</definedName>
    <definedName name="llavecemento" localSheetId="7">[117]Análisis!#REF!</definedName>
    <definedName name="llavecemento">[118]Análisis!#REF!</definedName>
    <definedName name="LLAVECHORRO1_2">[35]Materiales!$E$573</definedName>
    <definedName name="llaveclavos" localSheetId="2">[117]Análisis!#REF!</definedName>
    <definedName name="llaveclavos" localSheetId="3">[118]Análisis!#REF!</definedName>
    <definedName name="llaveclavos" localSheetId="4">[118]Análisis!#REF!</definedName>
    <definedName name="llaveclavos" localSheetId="5">[118]Análisis!#REF!</definedName>
    <definedName name="llaveclavos" localSheetId="6">[118]Análisis!#REF!</definedName>
    <definedName name="llaveclavos" localSheetId="7">[117]Análisis!#REF!</definedName>
    <definedName name="llaveclavos" localSheetId="0">[117]Análisis!#REF!</definedName>
    <definedName name="llaveclavos">[118]Análisis!#REF!</definedName>
    <definedName name="llavecuradoyaditivo" localSheetId="2">[117]Análisis!#REF!</definedName>
    <definedName name="llavecuradoyaditivo" localSheetId="3">[118]Análisis!#REF!</definedName>
    <definedName name="llavecuradoyaditivo" localSheetId="4">[118]Análisis!#REF!</definedName>
    <definedName name="llavecuradoyaditivo" localSheetId="5">[118]Análisis!#REF!</definedName>
    <definedName name="llavecuradoyaditivo" localSheetId="6">[118]Análisis!#REF!</definedName>
    <definedName name="llavecuradoyaditivo" localSheetId="7">[117]Análisis!#REF!</definedName>
    <definedName name="llavecuradoyaditivo">[118]Análisis!#REF!</definedName>
    <definedName name="llaveempalmepilotes" localSheetId="2">[117]Análisis!#REF!</definedName>
    <definedName name="llaveempalmepilotes" localSheetId="4">[118]Análisis!#REF!</definedName>
    <definedName name="llaveempalmepilotes" localSheetId="7">[117]Análisis!#REF!</definedName>
    <definedName name="llaveempalmepilotes">[118]Análisis!#REF!</definedName>
    <definedName name="LLAVEEMPOTRAR12" localSheetId="2">#REF!</definedName>
    <definedName name="LLAVEEMPOTRAR12" localSheetId="3">#REF!</definedName>
    <definedName name="LLAVEEMPOTRAR12" localSheetId="4">#REF!</definedName>
    <definedName name="LLAVEEMPOTRAR12" localSheetId="5">#REF!</definedName>
    <definedName name="LLAVEEMPOTRAR12" localSheetId="6">#REF!</definedName>
    <definedName name="LLAVEEMPOTRAR12" localSheetId="7">#REF!</definedName>
    <definedName name="LLAVEEMPOTRAR12" localSheetId="0">#REF!</definedName>
    <definedName name="LLAVEEMPOTRAR12">#REF!</definedName>
    <definedName name="llavehincapilotes" localSheetId="2">[117]Análisis!#REF!</definedName>
    <definedName name="llavehincapilotes" localSheetId="3">[118]Análisis!#REF!</definedName>
    <definedName name="llavehincapilotes" localSheetId="4">[118]Análisis!#REF!</definedName>
    <definedName name="llavehincapilotes" localSheetId="5">[118]Análisis!#REF!</definedName>
    <definedName name="llavehincapilotes" localSheetId="6">[118]Análisis!#REF!</definedName>
    <definedName name="llavehincapilotes" localSheetId="7">[117]Análisis!#REF!</definedName>
    <definedName name="llavehincapilotes" localSheetId="0">[117]Análisis!#REF!</definedName>
    <definedName name="llavehincapilotes">[118]Análisis!#REF!</definedName>
    <definedName name="llaveizadotabletas" localSheetId="2">[117]Análisis!#REF!</definedName>
    <definedName name="llaveizadotabletas" localSheetId="3">[118]Análisis!#REF!</definedName>
    <definedName name="llaveizadotabletas" localSheetId="4">[118]Análisis!#REF!</definedName>
    <definedName name="llaveizadotabletas" localSheetId="5">[118]Análisis!#REF!</definedName>
    <definedName name="llaveizadotabletas" localSheetId="6">[118]Análisis!#REF!</definedName>
    <definedName name="llaveizadotabletas" localSheetId="7">[117]Análisis!#REF!</definedName>
    <definedName name="llaveizadotabletas">[118]Análisis!#REF!</definedName>
    <definedName name="llaveizajevigaspostensadas" localSheetId="2">[77]Análisis!#REF!</definedName>
    <definedName name="llaveizajevigaspostensadas" localSheetId="4">[77]Análisis!#REF!</definedName>
    <definedName name="llaveizajevigaspostensadas" localSheetId="7">[77]Análisis!#REF!</definedName>
    <definedName name="llaveizajevigaspostensadas">[77]Análisis!#REF!</definedName>
    <definedName name="llaveizajevigaspostensadas_2">#N/A</definedName>
    <definedName name="llaveizajevigaspostensadas_3">#N/A</definedName>
    <definedName name="llaveligadoyvaciado" localSheetId="2">[77]Análisis!#REF!</definedName>
    <definedName name="llaveligadoyvaciado" localSheetId="4">[77]Análisis!#REF!</definedName>
    <definedName name="llaveligadoyvaciado" localSheetId="7">[77]Análisis!#REF!</definedName>
    <definedName name="llaveligadoyvaciado">[77]Análisis!#REF!</definedName>
    <definedName name="llaveligadoyvaciado_2">#N/A</definedName>
    <definedName name="llaveligadoyvaciado_3">#N/A</definedName>
    <definedName name="llavemadera" localSheetId="2">[77]Análisis!#REF!</definedName>
    <definedName name="llavemadera" localSheetId="4">[77]Análisis!#REF!</definedName>
    <definedName name="llavemadera" localSheetId="7">[77]Análisis!#REF!</definedName>
    <definedName name="llavemadera">[77]Análisis!#REF!</definedName>
    <definedName name="llavemadera_2">#N/A</definedName>
    <definedName name="llavemadera_3">#N/A</definedName>
    <definedName name="llavemanejocemento" localSheetId="2">[77]Análisis!#REF!</definedName>
    <definedName name="llavemanejocemento" localSheetId="4">[77]Análisis!#REF!</definedName>
    <definedName name="llavemanejocemento" localSheetId="7">[77]Análisis!#REF!</definedName>
    <definedName name="llavemanejocemento">[77]Análisis!#REF!</definedName>
    <definedName name="llavemanejocemento_2">#N/A</definedName>
    <definedName name="llavemanejocemento_3">#N/A</definedName>
    <definedName name="llavemanejopilotes" localSheetId="2">[77]Análisis!#REF!</definedName>
    <definedName name="llavemanejopilotes" localSheetId="4">[77]Análisis!#REF!</definedName>
    <definedName name="llavemanejopilotes" localSheetId="7">[77]Análisis!#REF!</definedName>
    <definedName name="llavemanejopilotes">[77]Análisis!#REF!</definedName>
    <definedName name="llavemanejopilotes_2">#N/A</definedName>
    <definedName name="llavemanejopilotes_3">#N/A</definedName>
    <definedName name="llavemoacero" localSheetId="2">[77]Análisis!#REF!</definedName>
    <definedName name="llavemoacero" localSheetId="4">[77]Análisis!#REF!</definedName>
    <definedName name="llavemoacero" localSheetId="7">[77]Análisis!#REF!</definedName>
    <definedName name="llavemoacero">[77]Análisis!#REF!</definedName>
    <definedName name="llavemoacero_2">#N/A</definedName>
    <definedName name="llavemoacero_3">#N/A</definedName>
    <definedName name="llavemomadera" localSheetId="2">[77]Análisis!#REF!</definedName>
    <definedName name="llavemomadera" localSheetId="4">[77]Análisis!#REF!</definedName>
    <definedName name="llavemomadera" localSheetId="7">[77]Análisis!#REF!</definedName>
    <definedName name="llavemomadera">[77]Análisis!#REF!</definedName>
    <definedName name="llavemomadera_2">#N/A</definedName>
    <definedName name="llavemomadera_3">#N/A</definedName>
    <definedName name="LLAVEORINALPEQ" localSheetId="2">#REF!</definedName>
    <definedName name="LLAVEORINALPEQ" localSheetId="3">#REF!</definedName>
    <definedName name="LLAVEORINALPEQ" localSheetId="4">#REF!</definedName>
    <definedName name="LLAVEORINALPEQ" localSheetId="5">#REF!</definedName>
    <definedName name="LLAVEORINALPEQ" localSheetId="6">#REF!</definedName>
    <definedName name="LLAVEORINALPEQ" localSheetId="7">#REF!</definedName>
    <definedName name="LLAVEORINALPEQ" localSheetId="0">#REF!</definedName>
    <definedName name="LLAVEORINALPEQ">#REF!</definedName>
    <definedName name="llavep" localSheetId="2">#REF!</definedName>
    <definedName name="llavep" localSheetId="4">#REF!</definedName>
    <definedName name="llavep" localSheetId="7">#REF!</definedName>
    <definedName name="llavep">#REF!</definedName>
    <definedName name="LLAVES" localSheetId="2">#REF!</definedName>
    <definedName name="LLAVES" localSheetId="3">#REF!</definedName>
    <definedName name="LLAVES" localSheetId="4">#REF!</definedName>
    <definedName name="LLAVES" localSheetId="5">#REF!</definedName>
    <definedName name="LLAVES" localSheetId="6">#REF!</definedName>
    <definedName name="LLAVES" localSheetId="7">#REF!</definedName>
    <definedName name="LLAVES" localSheetId="0">#REF!</definedName>
    <definedName name="LLAVES">#REF!</definedName>
    <definedName name="LLAVESENCCROM" localSheetId="2">#REF!</definedName>
    <definedName name="LLAVESENCCROM" localSheetId="4">#REF!</definedName>
    <definedName name="LLAVESENCCROM" localSheetId="7">#REF!</definedName>
    <definedName name="LLAVESENCCROM">#REF!</definedName>
    <definedName name="llavetratamientomoldes" localSheetId="2">[77]Análisis!#REF!</definedName>
    <definedName name="llavetratamientomoldes" localSheetId="4">[77]Análisis!#REF!</definedName>
    <definedName name="llavetratamientomoldes" localSheetId="7">[77]Análisis!#REF!</definedName>
    <definedName name="llavetratamientomoldes">[77]Análisis!#REF!</definedName>
    <definedName name="llavetratamientomoldes_2">#N/A</definedName>
    <definedName name="llavetratamientomoldes_3">#N/A</definedName>
    <definedName name="LLAVIN" localSheetId="2">#REF!</definedName>
    <definedName name="LLAVIN" localSheetId="3">#REF!</definedName>
    <definedName name="LLAVIN" localSheetId="4">#REF!</definedName>
    <definedName name="LLAVIN" localSheetId="5">#REF!</definedName>
    <definedName name="LLAVIN" localSheetId="6">#REF!</definedName>
    <definedName name="LLAVIN" localSheetId="7">#REF!</definedName>
    <definedName name="LLAVIN" localSheetId="0">#REF!</definedName>
    <definedName name="LLAVIN">#REF!</definedName>
    <definedName name="LLAVINCOR" localSheetId="2">#REF!</definedName>
    <definedName name="LLAVINCOR" localSheetId="4">#REF!</definedName>
    <definedName name="LLAVINCOR" localSheetId="7">#REF!</definedName>
    <definedName name="LLAVINCOR">#REF!</definedName>
    <definedName name="LLENADOHUECOS" localSheetId="2">#REF!</definedName>
    <definedName name="LLENADOHUECOS" localSheetId="4">#REF!</definedName>
    <definedName name="LLENADOHUECOS" localSheetId="7">#REF!</definedName>
    <definedName name="LLENADOHUECOS">#REF!</definedName>
    <definedName name="LLENADOHUECOS20">[35]M.O.!$C$114</definedName>
    <definedName name="LLENADOHUECOS40">[35]M.O.!$C$115</definedName>
    <definedName name="LLENADOHUECOS60" localSheetId="2">#REF!</definedName>
    <definedName name="LLENADOHUECOS60" localSheetId="3">#REF!</definedName>
    <definedName name="LLENADOHUECOS60" localSheetId="4">#REF!</definedName>
    <definedName name="LLENADOHUECOS60" localSheetId="5">#REF!</definedName>
    <definedName name="LLENADOHUECOS60" localSheetId="6">#REF!</definedName>
    <definedName name="LLENADOHUECOS60" localSheetId="7">#REF!</definedName>
    <definedName name="LLENADOHUECOS60" localSheetId="0">#REF!</definedName>
    <definedName name="LLENADOHUECOS60">#REF!</definedName>
    <definedName name="LLENADOHUECOS80">[35]M.O.!$C$117</definedName>
    <definedName name="LMEMBAJADOR" localSheetId="2">#REF!</definedName>
    <definedName name="LMEMBAJADOR" localSheetId="3">#REF!</definedName>
    <definedName name="LMEMBAJADOR" localSheetId="4">#REF!</definedName>
    <definedName name="LMEMBAJADOR" localSheetId="5">#REF!</definedName>
    <definedName name="LMEMBAJADOR" localSheetId="6">#REF!</definedName>
    <definedName name="LMEMBAJADOR" localSheetId="7">#REF!</definedName>
    <definedName name="LMEMBAJADOR" localSheetId="0">#REF!</definedName>
    <definedName name="LMEMBAJADOR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0">#REF!</definedName>
    <definedName name="Loan_Amount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0">#REF!</definedName>
    <definedName name="Loan_Start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0">#REF!</definedName>
    <definedName name="Loan_Years">#REF!</definedName>
    <definedName name="LOBBY" localSheetId="2">#REF!</definedName>
    <definedName name="LOBBY" localSheetId="4">#REF!</definedName>
    <definedName name="LOBBY" localSheetId="7">#REF!</definedName>
    <definedName name="LOBBY">#REF!</definedName>
    <definedName name="Lobby.Col.C1" localSheetId="2">[67]Análisis!#REF!</definedName>
    <definedName name="Lobby.Col.C1" localSheetId="4">[67]Análisis!#REF!</definedName>
    <definedName name="Lobby.Col.C1" localSheetId="7">[67]Análisis!#REF!</definedName>
    <definedName name="Lobby.Col.C1">[67]Análisis!#REF!</definedName>
    <definedName name="Lobby.Col.C2" localSheetId="2">[67]Análisis!#REF!</definedName>
    <definedName name="Lobby.Col.C2" localSheetId="4">[67]Análisis!#REF!</definedName>
    <definedName name="Lobby.Col.C2" localSheetId="7">[67]Análisis!#REF!</definedName>
    <definedName name="Lobby.Col.C2">[67]Análisis!#REF!</definedName>
    <definedName name="Lobby.Col.C3" localSheetId="2">[67]Análisis!#REF!</definedName>
    <definedName name="Lobby.Col.C3" localSheetId="4">[67]Análisis!#REF!</definedName>
    <definedName name="Lobby.Col.C3" localSheetId="7">[67]Análisis!#REF!</definedName>
    <definedName name="Lobby.Col.C3">[67]Análisis!#REF!</definedName>
    <definedName name="Lobby.Col.C4" localSheetId="2">[67]Análisis!#REF!</definedName>
    <definedName name="Lobby.Col.C4" localSheetId="4">[67]Análisis!#REF!</definedName>
    <definedName name="Lobby.Col.C4" localSheetId="7">[67]Análisis!#REF!</definedName>
    <definedName name="Lobby.Col.C4">[67]Análisis!#REF!</definedName>
    <definedName name="Lobby.losa.estrepiso" localSheetId="2">[67]Análisis!#REF!</definedName>
    <definedName name="Lobby.losa.estrepiso" localSheetId="4">[67]Análisis!#REF!</definedName>
    <definedName name="Lobby.losa.estrepiso" localSheetId="7">[67]Análisis!#REF!</definedName>
    <definedName name="Lobby.losa.estrepiso">[67]Análisis!#REF!</definedName>
    <definedName name="Lobby.Viga.V1" localSheetId="2">[67]Análisis!#REF!</definedName>
    <definedName name="Lobby.Viga.V1" localSheetId="4">[67]Análisis!#REF!</definedName>
    <definedName name="Lobby.Viga.V1" localSheetId="7">[67]Análisis!#REF!</definedName>
    <definedName name="Lobby.Viga.V1">[67]Análisis!#REF!</definedName>
    <definedName name="Lobby.Viga.V10" localSheetId="2">[67]Análisis!#REF!</definedName>
    <definedName name="Lobby.Viga.V10" localSheetId="4">[67]Análisis!#REF!</definedName>
    <definedName name="Lobby.Viga.V10" localSheetId="7">[67]Análisis!#REF!</definedName>
    <definedName name="Lobby.Viga.V10">[67]Análisis!#REF!</definedName>
    <definedName name="Lobby.Viga.V11" localSheetId="2">[67]Análisis!#REF!</definedName>
    <definedName name="Lobby.Viga.V11" localSheetId="4">[67]Análisis!#REF!</definedName>
    <definedName name="Lobby.Viga.V11" localSheetId="7">[67]Análisis!#REF!</definedName>
    <definedName name="Lobby.Viga.V11">[67]Análisis!#REF!</definedName>
    <definedName name="Lobby.Viga.V1A" localSheetId="2">[67]Análisis!#REF!</definedName>
    <definedName name="Lobby.Viga.V1A" localSheetId="4">[67]Análisis!#REF!</definedName>
    <definedName name="Lobby.Viga.V1A" localSheetId="7">[67]Análisis!#REF!</definedName>
    <definedName name="Lobby.Viga.V1A">[67]Análisis!#REF!</definedName>
    <definedName name="Lobby.Viga.V2." localSheetId="2">[67]Análisis!#REF!</definedName>
    <definedName name="Lobby.Viga.V2." localSheetId="4">[67]Análisis!#REF!</definedName>
    <definedName name="Lobby.Viga.V2." localSheetId="7">[67]Análisis!#REF!</definedName>
    <definedName name="Lobby.Viga.V2.">[67]Análisis!#REF!</definedName>
    <definedName name="Lobby.Viga.V3" localSheetId="2">[67]Análisis!#REF!</definedName>
    <definedName name="Lobby.Viga.V3" localSheetId="4">[67]Análisis!#REF!</definedName>
    <definedName name="Lobby.Viga.V3" localSheetId="7">[67]Análisis!#REF!</definedName>
    <definedName name="Lobby.Viga.V3">[67]Análisis!#REF!</definedName>
    <definedName name="Lobby.viga.V4" localSheetId="2">[67]Análisis!#REF!</definedName>
    <definedName name="Lobby.viga.V4" localSheetId="4">[67]Análisis!#REF!</definedName>
    <definedName name="Lobby.viga.V4" localSheetId="7">[67]Análisis!#REF!</definedName>
    <definedName name="Lobby.viga.V4">[67]Análisis!#REF!</definedName>
    <definedName name="Lobby.Viga.V4A" localSheetId="2">[67]Análisis!#REF!</definedName>
    <definedName name="Lobby.Viga.V4A" localSheetId="4">[67]Análisis!#REF!</definedName>
    <definedName name="Lobby.Viga.V4A" localSheetId="7">[67]Análisis!#REF!</definedName>
    <definedName name="Lobby.Viga.V4A">[67]Análisis!#REF!</definedName>
    <definedName name="Lobby.Viga.V6" localSheetId="2">[67]Análisis!#REF!</definedName>
    <definedName name="Lobby.Viga.V6" localSheetId="4">[67]Análisis!#REF!</definedName>
    <definedName name="Lobby.Viga.V6" localSheetId="7">[67]Análisis!#REF!</definedName>
    <definedName name="Lobby.Viga.V6">[67]Análisis!#REF!</definedName>
    <definedName name="Lobby.Viga.V7" localSheetId="2">[67]Análisis!#REF!</definedName>
    <definedName name="Lobby.Viga.V7" localSheetId="4">[67]Análisis!#REF!</definedName>
    <definedName name="Lobby.Viga.V7" localSheetId="7">[67]Análisis!#REF!</definedName>
    <definedName name="Lobby.Viga.V7">[67]Análisis!#REF!</definedName>
    <definedName name="Lobby.Viga.V8" localSheetId="2">[67]Análisis!#REF!</definedName>
    <definedName name="Lobby.Viga.V8" localSheetId="4">[67]Análisis!#REF!</definedName>
    <definedName name="Lobby.Viga.V8" localSheetId="7">[67]Análisis!#REF!</definedName>
    <definedName name="Lobby.Viga.V8">[67]Análisis!#REF!</definedName>
    <definedName name="Lobby.Viga.V9" localSheetId="2">[67]Análisis!#REF!</definedName>
    <definedName name="Lobby.Viga.V9" localSheetId="4">[67]Análisis!#REF!</definedName>
    <definedName name="Lobby.Viga.V9" localSheetId="7">[67]Análisis!#REF!</definedName>
    <definedName name="Lobby.Viga.V9">[67]Análisis!#REF!</definedName>
    <definedName name="Lobby.Viga.V9A" localSheetId="2">[67]Análisis!#REF!</definedName>
    <definedName name="Lobby.Viga.V9A" localSheetId="4">[67]Análisis!#REF!</definedName>
    <definedName name="Lobby.Viga.V9A" localSheetId="7">[67]Análisis!#REF!</definedName>
    <definedName name="Lobby.Viga.V9A">[67]Análisis!#REF!</definedName>
    <definedName name="Lobby.Zap.Zc1" localSheetId="2">[67]Análisis!#REF!</definedName>
    <definedName name="Lobby.Zap.Zc1" localSheetId="4">[67]Análisis!#REF!</definedName>
    <definedName name="Lobby.Zap.Zc1" localSheetId="7">[67]Análisis!#REF!</definedName>
    <definedName name="Lobby.Zap.Zc1">[67]Análisis!#REF!</definedName>
    <definedName name="Lobby.Zap.Zc2" localSheetId="2">[67]Análisis!#REF!</definedName>
    <definedName name="Lobby.Zap.Zc2" localSheetId="4">[67]Análisis!#REF!</definedName>
    <definedName name="Lobby.Zap.Zc2" localSheetId="7">[67]Análisis!#REF!</definedName>
    <definedName name="Lobby.Zap.Zc2">[67]Análisis!#REF!</definedName>
    <definedName name="Lobby.Zap.Zc3" localSheetId="2">[67]Análisis!#REF!</definedName>
    <definedName name="Lobby.Zap.Zc3" localSheetId="4">[67]Análisis!#REF!</definedName>
    <definedName name="Lobby.Zap.Zc3" localSheetId="7">[67]Análisis!#REF!</definedName>
    <definedName name="Lobby.Zap.Zc3">[67]Análisis!#REF!</definedName>
    <definedName name="Lobby.Zap.Zc4" localSheetId="2">[67]Análisis!#REF!</definedName>
    <definedName name="Lobby.Zap.Zc4" localSheetId="4">[67]Análisis!#REF!</definedName>
    <definedName name="Lobby.Zap.Zc4" localSheetId="7">[67]Análisis!#REF!</definedName>
    <definedName name="Lobby.Zap.Zc4">[67]Análisis!#REF!</definedName>
    <definedName name="Lobby.Zap.Zc9" localSheetId="2">[67]Análisis!#REF!</definedName>
    <definedName name="Lobby.Zap.Zc9" localSheetId="4">[67]Análisis!#REF!</definedName>
    <definedName name="Lobby.Zap.Zc9" localSheetId="7">[67]Análisis!#REF!</definedName>
    <definedName name="Lobby.Zap.Zc9">[67]Análisis!#REF!</definedName>
    <definedName name="LOENTREPISO" localSheetId="2">#REF!</definedName>
    <definedName name="LOENTREPISO" localSheetId="3">#REF!</definedName>
    <definedName name="LOENTREPISO" localSheetId="4">#REF!</definedName>
    <definedName name="LOENTREPISO" localSheetId="5">#REF!</definedName>
    <definedName name="LOENTREPISO" localSheetId="6">#REF!</definedName>
    <definedName name="LOENTREPISO" localSheetId="7">#REF!</definedName>
    <definedName name="LOENTREPISO">#REF!</definedName>
    <definedName name="lomaba1" localSheetId="2">[25]Volumenes!#REF!</definedName>
    <definedName name="lomaba1" localSheetId="3">[25]Volumenes!#REF!</definedName>
    <definedName name="lomaba1" localSheetId="4">[25]Volumenes!#REF!</definedName>
    <definedName name="lomaba1" localSheetId="5">[25]Volumenes!#REF!</definedName>
    <definedName name="lomaba1" localSheetId="6">[25]Volumenes!#REF!</definedName>
    <definedName name="lomaba1" localSheetId="7">[25]Volumenes!#REF!</definedName>
    <definedName name="lomaba1">[25]Volumenes!#REF!</definedName>
    <definedName name="lomaba2" localSheetId="2">[25]Volumenes!#REF!</definedName>
    <definedName name="lomaba2" localSheetId="3">[25]Volumenes!#REF!</definedName>
    <definedName name="lomaba2" localSheetId="4">[25]Volumenes!#REF!</definedName>
    <definedName name="lomaba2" localSheetId="5">[25]Volumenes!#REF!</definedName>
    <definedName name="lomaba2" localSheetId="6">[25]Volumenes!#REF!</definedName>
    <definedName name="lomaba2" localSheetId="7">[25]Volumenes!#REF!</definedName>
    <definedName name="lomaba2">[25]Volumenes!#REF!</definedName>
    <definedName name="lomaba3" localSheetId="2">[25]Volumenes!#REF!</definedName>
    <definedName name="lomaba3" localSheetId="4">[25]Volumenes!#REF!</definedName>
    <definedName name="lomaba3" localSheetId="7">[25]Volumenes!#REF!</definedName>
    <definedName name="lomaba3">[25]Volumenes!#REF!</definedName>
    <definedName name="lomabacaset" localSheetId="2">[25]Volumenes!#REF!</definedName>
    <definedName name="lomabacaset" localSheetId="4">[25]Volumenes!#REF!</definedName>
    <definedName name="lomabacaset" localSheetId="7">[25]Volumenes!#REF!</definedName>
    <definedName name="lomabacaset">[25]Volumenes!#REF!</definedName>
    <definedName name="lomaciz3" localSheetId="2">[25]Volumenes!#REF!</definedName>
    <definedName name="lomaciz3" localSheetId="4">[25]Volumenes!#REF!</definedName>
    <definedName name="lomaciz3" localSheetId="7">[25]Volumenes!#REF!</definedName>
    <definedName name="lomaciz3">[25]Volumenes!#REF!</definedName>
    <definedName name="LOMACIZA" localSheetId="2">#REF!</definedName>
    <definedName name="LOMACIZA" localSheetId="3">#REF!</definedName>
    <definedName name="LOMACIZA" localSheetId="4">#REF!</definedName>
    <definedName name="LOMACIZA" localSheetId="5">#REF!</definedName>
    <definedName name="LOMACIZA" localSheetId="6">#REF!</definedName>
    <definedName name="LOMACIZA" localSheetId="7">#REF!</definedName>
    <definedName name="LOMACIZA">#REF!</definedName>
    <definedName name="los" localSheetId="2">'[34]Pres. '!#REF!</definedName>
    <definedName name="los" localSheetId="3">'[34]Pres. '!#REF!</definedName>
    <definedName name="los" localSheetId="4">'[34]Pres. '!#REF!</definedName>
    <definedName name="los" localSheetId="5">'[34]Pres. '!#REF!</definedName>
    <definedName name="los" localSheetId="6">'[34]Pres. '!#REF!</definedName>
    <definedName name="los" localSheetId="7">'[34]Pres. '!#REF!</definedName>
    <definedName name="los">'[34]Pres. '!#REF!</definedName>
    <definedName name="losa" localSheetId="2">#REF!</definedName>
    <definedName name="losa" localSheetId="3">#REF!</definedName>
    <definedName name="losa" localSheetId="4">#REF!</definedName>
    <definedName name="losa" localSheetId="5">#REF!</definedName>
    <definedName name="losa" localSheetId="6">#REF!</definedName>
    <definedName name="losa" localSheetId="7">#REF!</definedName>
    <definedName name="losa">#REF!</definedName>
    <definedName name="Losa.1er.Entrepiso.Villas" localSheetId="2">#REF!</definedName>
    <definedName name="Losa.1er.Entrepiso.Villas" localSheetId="4">#REF!</definedName>
    <definedName name="Losa.1er.Entrepiso.Villas" localSheetId="7">#REF!</definedName>
    <definedName name="Losa.1er.Entrepiso.Villas">#REF!</definedName>
    <definedName name="Losa.1erN" localSheetId="2">#REF!</definedName>
    <definedName name="Losa.1erN" localSheetId="4">#REF!</definedName>
    <definedName name="Losa.1erN" localSheetId="7">#REF!</definedName>
    <definedName name="Losa.1erN">#REF!</definedName>
    <definedName name="Losa.1erN.Mod.I" localSheetId="2">#REF!</definedName>
    <definedName name="Losa.1erN.Mod.I" localSheetId="4">#REF!</definedName>
    <definedName name="Losa.1erN.Mod.I" localSheetId="7">#REF!</definedName>
    <definedName name="Losa.1erN.Mod.I">#REF!</definedName>
    <definedName name="Losa.2do.Entrepiso.Villas" localSheetId="2">#REF!</definedName>
    <definedName name="Losa.2do.Entrepiso.Villas" localSheetId="4">#REF!</definedName>
    <definedName name="Losa.2do.Entrepiso.Villas" localSheetId="7">#REF!</definedName>
    <definedName name="Losa.2do.Entrepiso.Villas">#REF!</definedName>
    <definedName name="Losa.2doN" localSheetId="2">#REF!</definedName>
    <definedName name="Losa.2doN" localSheetId="4">#REF!</definedName>
    <definedName name="Losa.2doN" localSheetId="7">#REF!</definedName>
    <definedName name="Losa.2doN">#REF!</definedName>
    <definedName name="Losa.2doN.Mod.I" localSheetId="2">#REF!</definedName>
    <definedName name="Losa.2doN.Mod.I" localSheetId="4">#REF!</definedName>
    <definedName name="Losa.2doN.Mod.I" localSheetId="7">#REF!</definedName>
    <definedName name="Losa.2doN.Mod.I">#REF!</definedName>
    <definedName name="Losa.3erN" localSheetId="2">#REF!</definedName>
    <definedName name="Losa.3erN" localSheetId="4">#REF!</definedName>
    <definedName name="Losa.3erN" localSheetId="7">#REF!</definedName>
    <definedName name="Losa.3erN">#REF!</definedName>
    <definedName name="Losa.3erN.Mod.I" localSheetId="2">#REF!</definedName>
    <definedName name="Losa.3erN.Mod.I" localSheetId="4">#REF!</definedName>
    <definedName name="Losa.3erN.Mod.I" localSheetId="7">#REF!</definedName>
    <definedName name="Losa.3erN.Mod.I">#REF!</definedName>
    <definedName name="Losa.4toN.Mod.I" localSheetId="2">#REF!</definedName>
    <definedName name="Losa.4toN.Mod.I" localSheetId="4">#REF!</definedName>
    <definedName name="Losa.4toN.Mod.I" localSheetId="7">#REF!</definedName>
    <definedName name="Losa.4toN.Mod.I">#REF!</definedName>
    <definedName name="Losa.Aligerada" localSheetId="2">#REF!</definedName>
    <definedName name="Losa.Aligerada" localSheetId="4">#REF!</definedName>
    <definedName name="Losa.Aligerada" localSheetId="7">#REF!</definedName>
    <definedName name="Losa.Aligerada">#REF!</definedName>
    <definedName name="losa.Cierre.Columnas.Villas" localSheetId="2">#REF!</definedName>
    <definedName name="losa.Cierre.Columnas.Villas" localSheetId="4">#REF!</definedName>
    <definedName name="losa.Cierre.Columnas.Villas" localSheetId="7">#REF!</definedName>
    <definedName name="losa.Cierre.Columnas.Villas">#REF!</definedName>
    <definedName name="Losa.Cierre.encimeras.Villas" localSheetId="2">#REF!</definedName>
    <definedName name="Losa.Cierre.encimeras.Villas" localSheetId="4">#REF!</definedName>
    <definedName name="Losa.Cierre.encimeras.Villas" localSheetId="7">#REF!</definedName>
    <definedName name="Losa.Cierre.encimeras.Villas">#REF!</definedName>
    <definedName name="losa.de.piso.10cm.m2">[104]Análisis!$D$242</definedName>
    <definedName name="losa.edif.Oficinas" localSheetId="2">#REF!</definedName>
    <definedName name="losa.edif.Oficinas" localSheetId="3">#REF!</definedName>
    <definedName name="losa.edif.Oficinas" localSheetId="4">#REF!</definedName>
    <definedName name="losa.edif.Oficinas" localSheetId="5">#REF!</definedName>
    <definedName name="losa.edif.Oficinas" localSheetId="6">#REF!</definedName>
    <definedName name="losa.edif.Oficinas" localSheetId="7">#REF!</definedName>
    <definedName name="losa.edif.Oficinas">#REF!</definedName>
    <definedName name="losa.edif.parqueo" localSheetId="2">#REF!</definedName>
    <definedName name="losa.edif.parqueo" localSheetId="4">#REF!</definedName>
    <definedName name="losa.edif.parqueo" localSheetId="7">#REF!</definedName>
    <definedName name="losa.edif.parqueo">#REF!</definedName>
    <definedName name="losa.entrepiso.villas" localSheetId="2">#REF!</definedName>
    <definedName name="losa.entrepiso.villas" localSheetId="4">#REF!</definedName>
    <definedName name="losa.entrepiso.villas" localSheetId="7">#REF!</definedName>
    <definedName name="losa.entrepiso.villas">#REF!</definedName>
    <definedName name="Losa.Fondo">[62]Análisis!$D$241</definedName>
    <definedName name="losa.fundacion.15cm" localSheetId="2">#REF!</definedName>
    <definedName name="losa.fundacion.15cm" localSheetId="3">#REF!</definedName>
    <definedName name="losa.fundacion.15cm" localSheetId="4">#REF!</definedName>
    <definedName name="losa.fundacion.15cm" localSheetId="5">#REF!</definedName>
    <definedName name="losa.fundacion.15cm" localSheetId="6">#REF!</definedName>
    <definedName name="losa.fundacion.15cm" localSheetId="7">#REF!</definedName>
    <definedName name="losa.fundacion.15cm">#REF!</definedName>
    <definedName name="losa.fundacion.20cm">[104]Análisis!$D$503</definedName>
    <definedName name="Losa.Horm.Arm.Administracion" localSheetId="2">#REF!</definedName>
    <definedName name="Losa.Horm.Arm.Administracion" localSheetId="3">#REF!</definedName>
    <definedName name="Losa.Horm.Arm.Administracion" localSheetId="4">#REF!</definedName>
    <definedName name="Losa.Horm.Arm.Administracion" localSheetId="5">#REF!</definedName>
    <definedName name="Losa.Horm.Arm.Administracion" localSheetId="6">#REF!</definedName>
    <definedName name="Losa.Horm.Arm.Administracion" localSheetId="7">#REF!</definedName>
    <definedName name="Losa.Horm.Arm.Administracion">#REF!</definedName>
    <definedName name="Losa.Horm.Arm.Piso.Estanque" localSheetId="2">#REF!</definedName>
    <definedName name="Losa.Horm.Arm.Piso.Estanque" localSheetId="4">#REF!</definedName>
    <definedName name="Losa.Horm.Arm.Piso.Estanque" localSheetId="7">#REF!</definedName>
    <definedName name="Losa.Horm.Arm.Piso.Estanque">#REF!</definedName>
    <definedName name="Losa.horm.Visto.Area.Noble" localSheetId="2">#REF!</definedName>
    <definedName name="Losa.horm.Visto.Area.Noble" localSheetId="4">#REF!</definedName>
    <definedName name="Losa.horm.Visto.Area.Noble" localSheetId="7">#REF!</definedName>
    <definedName name="Losa.horm.Visto.Area.Noble">#REF!</definedName>
    <definedName name="Losa.Horm.Visto.Comedor" localSheetId="2">#REF!</definedName>
    <definedName name="Losa.Horm.Visto.Comedor" localSheetId="4">#REF!</definedName>
    <definedName name="Losa.Horm.Visto.Comedor" localSheetId="7">#REF!</definedName>
    <definedName name="Losa.Horm.Visto.Comedor">#REF!</definedName>
    <definedName name="Losa.Horm.Visto.Espectaculos" localSheetId="2">#REF!</definedName>
    <definedName name="Losa.Horm.Visto.Espectaculos" localSheetId="4">#REF!</definedName>
    <definedName name="Losa.Horm.Visto.Espectaculos" localSheetId="7">#REF!</definedName>
    <definedName name="Losa.Horm.Visto.Espectaculos">#REF!</definedName>
    <definedName name="Losa.Maciza.12cm.3.8a25AD" localSheetId="2">#REF!</definedName>
    <definedName name="Losa.Maciza.12cm.3.8a25AD" localSheetId="4">#REF!</definedName>
    <definedName name="Losa.Maciza.12cm.3.8a25AD" localSheetId="7">#REF!</definedName>
    <definedName name="Losa.Maciza.12cm.3.8a25AD">#REF!</definedName>
    <definedName name="Losa.Piso.0.08">[62]Análisis!$D$274</definedName>
    <definedName name="Losa.Piso.10cm" localSheetId="2">#REF!</definedName>
    <definedName name="Losa.Piso.10cm" localSheetId="3">#REF!</definedName>
    <definedName name="Losa.Piso.10cm" localSheetId="4">#REF!</definedName>
    <definedName name="Losa.Piso.10cm" localSheetId="5">#REF!</definedName>
    <definedName name="Losa.Piso.10cm" localSheetId="6">#REF!</definedName>
    <definedName name="Losa.Piso.10cm" localSheetId="7">#REF!</definedName>
    <definedName name="Losa.Piso.10cm">#REF!</definedName>
    <definedName name="Losa.Piso.15cm.Cocina" localSheetId="2">#REF!</definedName>
    <definedName name="Losa.Piso.15cm.Cocina" localSheetId="4">#REF!</definedName>
    <definedName name="Losa.Piso.15cm.Cocina" localSheetId="7">#REF!</definedName>
    <definedName name="Losa.Piso.15cm.Cocina">#REF!</definedName>
    <definedName name="Losa.piso.8cm">[95]Análisis!$N$439</definedName>
    <definedName name="Losa.plana.12cm" localSheetId="2">[67]Análisis!#REF!</definedName>
    <definedName name="Losa.plana.12cm" localSheetId="3">[67]Análisis!#REF!</definedName>
    <definedName name="Losa.plana.12cm" localSheetId="4">[67]Análisis!#REF!</definedName>
    <definedName name="Losa.plana.12cm" localSheetId="5">[67]Análisis!#REF!</definedName>
    <definedName name="Losa.plana.12cm" localSheetId="6">[67]Análisis!#REF!</definedName>
    <definedName name="Losa.plana.12cm" localSheetId="7">[67]Análisis!#REF!</definedName>
    <definedName name="Losa.plana.12cm">[67]Análisis!#REF!</definedName>
    <definedName name="losa.plasbau.panel10.8" localSheetId="2">#REF!</definedName>
    <definedName name="losa.plasbau.panel10.8" localSheetId="3">#REF!</definedName>
    <definedName name="losa.plasbau.panel10.8" localSheetId="4">#REF!</definedName>
    <definedName name="losa.plasbau.panel10.8" localSheetId="5">#REF!</definedName>
    <definedName name="losa.plasbau.panel10.8" localSheetId="6">#REF!</definedName>
    <definedName name="losa.plasbau.panel10.8" localSheetId="7">#REF!</definedName>
    <definedName name="losa.plasbau.panel10.8">#REF!</definedName>
    <definedName name="losa.plasbau.panel10.8.sin.malla" localSheetId="2">#REF!</definedName>
    <definedName name="losa.plasbau.panel10.8.sin.malla" localSheetId="4">#REF!</definedName>
    <definedName name="losa.plasbau.panel10.8.sin.malla" localSheetId="7">#REF!</definedName>
    <definedName name="losa.plasbau.panel10.8.sin.malla">#REF!</definedName>
    <definedName name="losa.plasbau.panel10.8.sin.malla.en.techo.incl" localSheetId="2">#REF!</definedName>
    <definedName name="losa.plasbau.panel10.8.sin.malla.en.techo.incl" localSheetId="4">#REF!</definedName>
    <definedName name="losa.plasbau.panel10.8.sin.malla.en.techo.incl" localSheetId="7">#REF!</definedName>
    <definedName name="losa.plasbau.panel10.8.sin.malla.en.techo.incl">#REF!</definedName>
    <definedName name="losa.plasbau.panel14.4" localSheetId="2">#REF!</definedName>
    <definedName name="losa.plasbau.panel14.4" localSheetId="4">#REF!</definedName>
    <definedName name="losa.plasbau.panel14.4" localSheetId="7">#REF!</definedName>
    <definedName name="losa.plasbau.panel14.4">#REF!</definedName>
    <definedName name="losa.plasbau.panel14.4sin.malla" localSheetId="2">#REF!</definedName>
    <definedName name="losa.plasbau.panel14.4sin.malla" localSheetId="4">#REF!</definedName>
    <definedName name="losa.plasbau.panel14.4sin.malla" localSheetId="7">#REF!</definedName>
    <definedName name="losa.plasbau.panel14.4sin.malla">#REF!</definedName>
    <definedName name="Losa.techo.Cocina" localSheetId="2">#REF!</definedName>
    <definedName name="Losa.techo.Cocina" localSheetId="4">#REF!</definedName>
    <definedName name="Losa.techo.Cocina" localSheetId="7">#REF!</definedName>
    <definedName name="Losa.techo.Cocina">#REF!</definedName>
    <definedName name="Losa.techo.Inclinada">[62]Análisis!$D$256</definedName>
    <definedName name="losa.techo.Villa" localSheetId="2">#REF!</definedName>
    <definedName name="losa.techo.Villa" localSheetId="3">#REF!</definedName>
    <definedName name="losa.techo.Villa" localSheetId="4">#REF!</definedName>
    <definedName name="losa.techo.Villa" localSheetId="5">#REF!</definedName>
    <definedName name="losa.techo.Villa" localSheetId="6">#REF!</definedName>
    <definedName name="losa.techo.Villa" localSheetId="7">#REF!</definedName>
    <definedName name="losa.techo.Villa">#REF!</definedName>
    <definedName name="Losa.Techo.Villas" localSheetId="2">#REF!</definedName>
    <definedName name="Losa.Techo.Villas" localSheetId="4">#REF!</definedName>
    <definedName name="Losa.Techo.Villas" localSheetId="7">#REF!</definedName>
    <definedName name="Losa.Techo.Villas">#REF!</definedName>
    <definedName name="losa.vuelo" localSheetId="2">#REF!</definedName>
    <definedName name="losa.vuelo" localSheetId="4">#REF!</definedName>
    <definedName name="losa.vuelo" localSheetId="7">#REF!</definedName>
    <definedName name="losa.vuelo">#REF!</definedName>
    <definedName name="LOSA0.05" localSheetId="2">#REF!</definedName>
    <definedName name="LOSA0.05" localSheetId="4">#REF!</definedName>
    <definedName name="LOSA0.05" localSheetId="7">#REF!</definedName>
    <definedName name="LOSA0.05">#REF!</definedName>
    <definedName name="LOSA12" localSheetId="2">#REF!</definedName>
    <definedName name="LOSA12" localSheetId="4">#REF!</definedName>
    <definedName name="LOSA12" localSheetId="7">#REF!</definedName>
    <definedName name="LOSA12">#REF!</definedName>
    <definedName name="Losa1erN.Mod.II" localSheetId="2">#REF!</definedName>
    <definedName name="Losa1erN.Mod.II" localSheetId="4">#REF!</definedName>
    <definedName name="Losa1erN.Mod.II" localSheetId="7">#REF!</definedName>
    <definedName name="Losa1erN.Mod.II">#REF!</definedName>
    <definedName name="LOSA20" localSheetId="2">#REF!</definedName>
    <definedName name="LOSA20" localSheetId="4">#REF!</definedName>
    <definedName name="LOSA20" localSheetId="7">#REF!</definedName>
    <definedName name="LOSA20">#REF!</definedName>
    <definedName name="Losa2doN.Mod.II" localSheetId="2">#REF!</definedName>
    <definedName name="Losa2doN.Mod.II" localSheetId="4">#REF!</definedName>
    <definedName name="Losa2doN.Mod.II" localSheetId="7">#REF!</definedName>
    <definedName name="Losa2doN.Mod.II">#REF!</definedName>
    <definedName name="LOSA30" localSheetId="2">#REF!</definedName>
    <definedName name="LOSA30" localSheetId="4">#REF!</definedName>
    <definedName name="LOSA30" localSheetId="7">#REF!</definedName>
    <definedName name="LOSA30">#REF!</definedName>
    <definedName name="Losa3erN.Mod.II" localSheetId="2">#REF!</definedName>
    <definedName name="Losa3erN.Mod.II" localSheetId="4">#REF!</definedName>
    <definedName name="Losa3erN.Mod.II" localSheetId="7">#REF!</definedName>
    <definedName name="Losa3erN.Mod.II">#REF!</definedName>
    <definedName name="Losa4toN.Mod.II" localSheetId="2">#REF!</definedName>
    <definedName name="Losa4toN.Mod.II" localSheetId="4">#REF!</definedName>
    <definedName name="Losa4toN.Mod.II" localSheetId="7">#REF!</definedName>
    <definedName name="Losa4toN.Mod.II">#REF!</definedName>
    <definedName name="Loseta.cemento.25x25" localSheetId="2">#REF!</definedName>
    <definedName name="Loseta.cemento.25x25" localSheetId="4">#REF!</definedName>
    <definedName name="Loseta.cemento.25x25" localSheetId="7">#REF!</definedName>
    <definedName name="Loseta.cemento.25x25">#REF!</definedName>
    <definedName name="Loseta.Quary.Tile" localSheetId="2">#REF!</definedName>
    <definedName name="Loseta.Quary.Tile" localSheetId="4">#REF!</definedName>
    <definedName name="Loseta.Quary.Tile" localSheetId="7">#REF!</definedName>
    <definedName name="Loseta.Quary.Tile">#REF!</definedName>
    <definedName name="Losetas_30x30_Italianas___S_350" localSheetId="2">[21]Insumos!#REF!</definedName>
    <definedName name="Losetas_30x30_Italianas___S_350" localSheetId="4">[21]Insumos!#REF!</definedName>
    <definedName name="Losetas_30x30_Italianas___S_350" localSheetId="7">[21]Insumos!#REF!</definedName>
    <definedName name="Losetas_30x30_Italianas___S_350">[21]Insumos!#REF!</definedName>
    <definedName name="Losetas_33x33_Italianas____Granito_Rosa" localSheetId="2">[21]Insumos!#REF!</definedName>
    <definedName name="Losetas_33x33_Italianas____Granito_Rosa" localSheetId="4">[21]Insumos!#REF!</definedName>
    <definedName name="Losetas_33x33_Italianas____Granito_Rosa" localSheetId="7">[21]Insumos!#REF!</definedName>
    <definedName name="Losetas_33x33_Italianas____Granito_Rosa">[21]Insumos!#REF!</definedName>
    <definedName name="Losetas_de_Barro_exagonal_Grande_C_Transp." localSheetId="2">[21]Insumos!#REF!</definedName>
    <definedName name="Losetas_de_Barro_exagonal_Grande_C_Transp." localSheetId="4">[21]Insumos!#REF!</definedName>
    <definedName name="Losetas_de_Barro_exagonal_Grande_C_Transp." localSheetId="7">[21]Insumos!#REF!</definedName>
    <definedName name="Losetas_de_Barro_exagonal_Grande_C_Transp.">[21]Insumos!#REF!</definedName>
    <definedName name="Losetas_de_Barro_Feria_Grande_C_Transp." localSheetId="2">[21]Insumos!#REF!</definedName>
    <definedName name="Losetas_de_Barro_Feria_Grande_C_Transp." localSheetId="4">[21]Insumos!#REF!</definedName>
    <definedName name="Losetas_de_Barro_Feria_Grande_C_Transp." localSheetId="7">[21]Insumos!#REF!</definedName>
    <definedName name="Losetas_de_Barro_Feria_Grande_C_Transp.">[21]Insumos!#REF!</definedName>
    <definedName name="LUBRICANTE" localSheetId="2">#REF!</definedName>
    <definedName name="LUBRICANTE" localSheetId="3">#REF!</definedName>
    <definedName name="LUBRICANTE" localSheetId="4">#REF!</definedName>
    <definedName name="LUBRICANTE" localSheetId="5">#REF!</definedName>
    <definedName name="LUBRICANTE" localSheetId="6">#REF!</definedName>
    <definedName name="LUBRICANTE" localSheetId="7">#REF!</definedName>
    <definedName name="LUBRICANTE" localSheetId="0">#REF!</definedName>
    <definedName name="LUBRICANTE">#REF!</definedName>
    <definedName name="lubricantes">[27]Materiales!$K$15</definedName>
    <definedName name="Luces.Camino" localSheetId="2">#REF!</definedName>
    <definedName name="Luces.Camino" localSheetId="3">#REF!</definedName>
    <definedName name="Luces.Camino" localSheetId="4">#REF!</definedName>
    <definedName name="Luces.Camino" localSheetId="5">#REF!</definedName>
    <definedName name="Luces.Camino" localSheetId="6">#REF!</definedName>
    <definedName name="Luces.Camino" localSheetId="7">#REF!</definedName>
    <definedName name="Luces.Camino">#REF!</definedName>
    <definedName name="luz" localSheetId="2">#REF!</definedName>
    <definedName name="luz" localSheetId="4">#REF!</definedName>
    <definedName name="luz" localSheetId="7">#REF!</definedName>
    <definedName name="luz">#REF!</definedName>
    <definedName name="LUZCENITAL" localSheetId="2">#REF!</definedName>
    <definedName name="LUZCENITAL" localSheetId="4">#REF!</definedName>
    <definedName name="LUZCENITAL" localSheetId="7">#REF!</definedName>
    <definedName name="LUZCENITAL">#REF!</definedName>
    <definedName name="luzg">[74]Analisis!$E$993</definedName>
    <definedName name="LUZPARQEMT" localSheetId="2">#REF!</definedName>
    <definedName name="LUZPARQEMT" localSheetId="3">#REF!</definedName>
    <definedName name="LUZPARQEMT" localSheetId="4">#REF!</definedName>
    <definedName name="LUZPARQEMT" localSheetId="5">#REF!</definedName>
    <definedName name="LUZPARQEMT" localSheetId="6">#REF!</definedName>
    <definedName name="LUZPARQEMT" localSheetId="7">#REF!</definedName>
    <definedName name="LUZPARQEMT">#REF!</definedName>
    <definedName name="M" localSheetId="2">[1]Presup.!#REF!</definedName>
    <definedName name="M" localSheetId="3">[1]Presup.!#REF!</definedName>
    <definedName name="M" localSheetId="4">[1]Presup.!#REF!</definedName>
    <definedName name="M" localSheetId="5">[1]Presup.!#REF!</definedName>
    <definedName name="M" localSheetId="6">[1]Presup.!#REF!</definedName>
    <definedName name="M" localSheetId="7">[1]Presup.!#REF!</definedName>
    <definedName name="M">[1]Presup.!#REF!</definedName>
    <definedName name="M.O._acero">'[51]LISTA DE PRECIO'!$C$12</definedName>
    <definedName name="M.O._acero_malla">'[51]LISTA DE PRECIO'!$C$13</definedName>
    <definedName name="M.O._Colocación_Cables_Postensados" localSheetId="2">[59]Insumos!#REF!</definedName>
    <definedName name="M.O._Colocación_Cables_Postensados" localSheetId="3">[59]Insumos!#REF!</definedName>
    <definedName name="M.O._Colocación_Cables_Postensados" localSheetId="4">[59]Insumos!#REF!</definedName>
    <definedName name="M.O._Colocación_Cables_Postensados" localSheetId="5">[59]Insumos!#REF!</definedName>
    <definedName name="M.O._Colocación_Cables_Postensados" localSheetId="6">[59]Insumos!#REF!</definedName>
    <definedName name="M.O._Colocación_Cables_Postensados" localSheetId="7">[59]Insumos!#REF!</definedName>
    <definedName name="M.O._Colocación_Cables_Postensados">[59]Insumos!#REF!</definedName>
    <definedName name="M.O._Colocación_Cables_Postensados_2">#N/A</definedName>
    <definedName name="M.O._Colocación_Cables_Postensados_3">#N/A</definedName>
    <definedName name="M.O._Colocación_Tabletas_Prefabricados" localSheetId="2">[59]Insumos!#REF!</definedName>
    <definedName name="M.O._Colocación_Tabletas_Prefabricados" localSheetId="3">[59]Insumos!#REF!</definedName>
    <definedName name="M.O._Colocación_Tabletas_Prefabricados" localSheetId="4">[59]Insumos!#REF!</definedName>
    <definedName name="M.O._Colocación_Tabletas_Prefabricados" localSheetId="5">[59]Insumos!#REF!</definedName>
    <definedName name="M.O._Colocación_Tabletas_Prefabricados" localSheetId="6">[59]Insumos!#REF!</definedName>
    <definedName name="M.O._Colocación_Tabletas_Prefabricados" localSheetId="7">[59]Insumos!#REF!</definedName>
    <definedName name="M.O._Colocación_Tabletas_Prefabricados">[59]Insumos!#REF!</definedName>
    <definedName name="M.O._Colocación_Tabletas_Prefabricados_2">#N/A</definedName>
    <definedName name="M.O._Colocación_Tabletas_Prefabricados_3">#N/A</definedName>
    <definedName name="M.O._Confección_Moldes" localSheetId="2">[59]Insumos!#REF!</definedName>
    <definedName name="M.O._Confección_Moldes" localSheetId="4">[59]Insumos!#REF!</definedName>
    <definedName name="M.O._Confección_Moldes" localSheetId="7">[59]Insumos!#REF!</definedName>
    <definedName name="M.O._Confección_Moldes">[59]Insumos!#REF!</definedName>
    <definedName name="M.O._Confección_Moldes_2">#N/A</definedName>
    <definedName name="M.O._Confección_Moldes_3">#N/A</definedName>
    <definedName name="M.O._Vigas_Postensadas__Incl._Cast." localSheetId="2">[59]Insumos!#REF!</definedName>
    <definedName name="M.O._Vigas_Postensadas__Incl._Cast." localSheetId="4">[59]Insumos!#REF!</definedName>
    <definedName name="M.O._Vigas_Postensadas__Incl._Cast." localSheetId="7">[59]Insumos!#REF!</definedName>
    <definedName name="M.O._Vigas_Postensadas__Incl._Cast.">[59]Insumos!#REF!</definedName>
    <definedName name="M.O._Vigas_Postensadas__Incl._Cast._2">#N/A</definedName>
    <definedName name="M.O._Vigas_Postensadas__Incl._Cast._3">#N/A</definedName>
    <definedName name="M.O.Acero.Escalera" localSheetId="2">#REF!</definedName>
    <definedName name="M.O.Acero.Escalera" localSheetId="3">#REF!</definedName>
    <definedName name="M.O.Acero.Escalera" localSheetId="4">#REF!</definedName>
    <definedName name="M.O.Acero.Escalera" localSheetId="5">#REF!</definedName>
    <definedName name="M.O.Acero.Escalera" localSheetId="6">#REF!</definedName>
    <definedName name="M.O.Acero.Escalera" localSheetId="7">#REF!</definedName>
    <definedName name="M.O.Acero.Escalera">#REF!</definedName>
    <definedName name="M.O.Acero.losa.Aligerada" localSheetId="2">#REF!</definedName>
    <definedName name="M.O.Acero.losa.Aligerada" localSheetId="4">#REF!</definedName>
    <definedName name="M.O.Acero.losa.Aligerada" localSheetId="7">#REF!</definedName>
    <definedName name="M.O.Acero.losa.Aligerada">#REF!</definedName>
    <definedName name="M.O.acero.Viga.Amarre" localSheetId="2">#REF!</definedName>
    <definedName name="M.O.acero.Viga.Amarre" localSheetId="4">#REF!</definedName>
    <definedName name="M.O.acero.Viga.Amarre" localSheetId="7">#REF!</definedName>
    <definedName name="M.O.acero.Viga.Amarre">#REF!</definedName>
    <definedName name="M.O.acero.vigasydinteles" localSheetId="2">#REF!</definedName>
    <definedName name="M.O.acero.vigasydinteles" localSheetId="4">#REF!</definedName>
    <definedName name="M.O.acero.vigasydinteles" localSheetId="7">#REF!</definedName>
    <definedName name="M.O.acero.vigasydinteles">#REF!</definedName>
    <definedName name="M.O.acero.zap.Muro" localSheetId="2">#REF!</definedName>
    <definedName name="M.O.acero.zap.Muro" localSheetId="4">#REF!</definedName>
    <definedName name="M.O.acero.zap.Muro" localSheetId="7">#REF!</definedName>
    <definedName name="M.O.acero.zap.Muro">#REF!</definedName>
    <definedName name="M.O.Colc.Mármol30x60" localSheetId="2">#REF!</definedName>
    <definedName name="M.O.Colc.Mármol30x60" localSheetId="4">#REF!</definedName>
    <definedName name="M.O.Colc.Mármol30x60" localSheetId="7">#REF!</definedName>
    <definedName name="M.O.Colc.Mármol30x60">#REF!</definedName>
    <definedName name="M.O.colo.Malla" localSheetId="2">#REF!</definedName>
    <definedName name="M.O.colo.Malla" localSheetId="4">#REF!</definedName>
    <definedName name="M.O.colo.Malla" localSheetId="7">#REF!</definedName>
    <definedName name="M.O.colo.Malla">#REF!</definedName>
    <definedName name="M.O.Coloc.Piso.cemento25x25" localSheetId="2">#REF!</definedName>
    <definedName name="M.O.Coloc.Piso.cemento25x25" localSheetId="4">#REF!</definedName>
    <definedName name="M.O.Coloc.Piso.cemento25x25" localSheetId="7">#REF!</definedName>
    <definedName name="M.O.Coloc.Piso.cemento25x25">#REF!</definedName>
    <definedName name="M.O.Coloc.Zocalo.cem.7x25cem." localSheetId="2">#REF!</definedName>
    <definedName name="M.O.Coloc.Zocalo.cem.7x25cem." localSheetId="4">#REF!</definedName>
    <definedName name="M.O.Coloc.Zocalo.cem.7x25cem." localSheetId="7">#REF!</definedName>
    <definedName name="M.O.Coloc.Zocalo.cem.7x25cem.">#REF!</definedName>
    <definedName name="M.O.Colocacion_de_Panel_Plastbau">'[51]LISTA DE PRECIO'!$C$14</definedName>
    <definedName name="M.O.Estrias" localSheetId="2">#REF!</definedName>
    <definedName name="M.O.Estrias" localSheetId="3">#REF!</definedName>
    <definedName name="M.O.Estrias" localSheetId="4">#REF!</definedName>
    <definedName name="M.O.Estrias" localSheetId="5">#REF!</definedName>
    <definedName name="M.O.Estrias" localSheetId="6">#REF!</definedName>
    <definedName name="M.O.Estrias" localSheetId="7">#REF!</definedName>
    <definedName name="M.O.Estrias">#REF!</definedName>
    <definedName name="M.O.Excavación.en.cal." localSheetId="2">#REF!</definedName>
    <definedName name="M.O.Excavación.en.cal." localSheetId="4">#REF!</definedName>
    <definedName name="M.O.Excavación.en.cal." localSheetId="7">#REF!</definedName>
    <definedName name="M.O.Excavación.en.cal.">#REF!</definedName>
    <definedName name="M.o.granito.en.piso">[62]Insumos!$E$91</definedName>
    <definedName name="M.O.Panete.pared.exterior" localSheetId="2">#REF!</definedName>
    <definedName name="M.O.Panete.pared.exterior" localSheetId="3">#REF!</definedName>
    <definedName name="M.O.Panete.pared.exterior" localSheetId="4">#REF!</definedName>
    <definedName name="M.O.Panete.pared.exterior" localSheetId="5">#REF!</definedName>
    <definedName name="M.O.Panete.pared.exterior" localSheetId="6">#REF!</definedName>
    <definedName name="M.O.Panete.pared.exterior" localSheetId="7">#REF!</definedName>
    <definedName name="M.O.Panete.pared.exterior">#REF!</definedName>
    <definedName name="M.O.Panete.techo.inclinado" localSheetId="2">#REF!</definedName>
    <definedName name="M.O.Panete.techo.inclinado" localSheetId="4">#REF!</definedName>
    <definedName name="M.O.Panete.techo.inclinado" localSheetId="7">#REF!</definedName>
    <definedName name="M.O.Panete.techo.inclinado">#REF!</definedName>
    <definedName name="M.O.Pañete.exterior" localSheetId="2">#REF!</definedName>
    <definedName name="M.O.Pañete.exterior" localSheetId="4">#REF!</definedName>
    <definedName name="M.O.Pañete.exterior" localSheetId="7">#REF!</definedName>
    <definedName name="M.O.Pañete.exterior">#REF!</definedName>
    <definedName name="M.O.Pintura.Exteriores" localSheetId="2">#REF!</definedName>
    <definedName name="M.O.Pintura.Exteriores" localSheetId="4">#REF!</definedName>
    <definedName name="M.O.Pintura.Exteriores" localSheetId="7">#REF!</definedName>
    <definedName name="M.O.Pintura.Exteriores">#REF!</definedName>
    <definedName name="M.O.Pintura.Int.">'[80]Costos Mano de Obra'!$O$52</definedName>
    <definedName name="M.O.Quicio.cem.7x25cm" localSheetId="2">#REF!</definedName>
    <definedName name="M.O.Quicio.cem.7x25cm" localSheetId="3">#REF!</definedName>
    <definedName name="M.O.Quicio.cem.7x25cm" localSheetId="4">#REF!</definedName>
    <definedName name="M.O.Quicio.cem.7x25cm" localSheetId="5">#REF!</definedName>
    <definedName name="M.O.Quicio.cem.7x25cm" localSheetId="6">#REF!</definedName>
    <definedName name="M.O.Quicio.cem.7x25cm" localSheetId="7">#REF!</definedName>
    <definedName name="M.O.Quicio.cem.7x25cm">#REF!</definedName>
    <definedName name="M.O.vaciado.columnas" localSheetId="2">#REF!</definedName>
    <definedName name="M.O.vaciado.columnas" localSheetId="4">#REF!</definedName>
    <definedName name="M.O.vaciado.columnas" localSheetId="7">#REF!</definedName>
    <definedName name="M.O.vaciado.columnas">#REF!</definedName>
    <definedName name="M.O.vaciado.dinteles" localSheetId="2">#REF!</definedName>
    <definedName name="M.O.vaciado.dinteles" localSheetId="4">#REF!</definedName>
    <definedName name="M.O.vaciado.dinteles" localSheetId="7">#REF!</definedName>
    <definedName name="M.O.vaciado.dinteles">#REF!</definedName>
    <definedName name="M.O.vaciado.vigas" localSheetId="2">#REF!</definedName>
    <definedName name="M.O.vaciado.vigas" localSheetId="4">#REF!</definedName>
    <definedName name="M.O.vaciado.vigas" localSheetId="7">#REF!</definedName>
    <definedName name="M.O.vaciado.vigas">#REF!</definedName>
    <definedName name="M.O.vaciado.zapata" localSheetId="2">#REF!</definedName>
    <definedName name="M.O.vaciado.zapata" localSheetId="4">#REF!</definedName>
    <definedName name="M.O.vaciado.zapata" localSheetId="7">#REF!</definedName>
    <definedName name="M.O.vaciado.zapata">#REF!</definedName>
    <definedName name="M_O_Armadura_Columna">[50]Insumos!$B$78:$D$78</definedName>
    <definedName name="M_O_Armadura_Dintel_y_Viga">[50]Insumos!$B$79:$D$79</definedName>
    <definedName name="M_O_Cantos">[50]Insumos!$B$99:$D$99</definedName>
    <definedName name="M_O_Carpintero_2da._Categoría">[50]Insumos!$B$96:$D$96</definedName>
    <definedName name="M_O_Cerámica_Italiana_en_Pared">[50]Insumos!$B$102:$D$102</definedName>
    <definedName name="M_O_Colocación_Adoquines">[50]Insumos!$B$104:$D$104</definedName>
    <definedName name="M_O_Colocación_de_Bloques_de_4">[50]Insumos!$B$105:$D$105</definedName>
    <definedName name="M_O_Colocación_de_Bloques_de_6">[50]Insumos!$B$106:$D$106</definedName>
    <definedName name="M_O_Colocación_de_Bloques_de_8">[50]Insumos!$B$107:$D$107</definedName>
    <definedName name="M_O_Colocación_Listelos">[50]Insumos!$B$114:$D$114</definedName>
    <definedName name="M_O_Colocación_Piso_Cerámica_Criolla">[50]Insumos!$B$108:$D$108</definedName>
    <definedName name="M_O_Colocación_Piso_de_Granito_40_X_40">[50]Insumos!$B$111:$D$111</definedName>
    <definedName name="M_O_Colocación_Zócalos_de_Cerámica">[50]Insumos!$B$113:$D$113</definedName>
    <definedName name="M_O_Confección_de_Andamios">[50]Insumos!$B$115:$D$115</definedName>
    <definedName name="M_O_Construcción_Acera_Frotada_y_Violinada">[50]Insumos!$B$116:$D$116</definedName>
    <definedName name="M_O_Corte_y_Amarre_de_Varilla">[50]Insumos!$B$119:$D$119</definedName>
    <definedName name="M_O_Elaboración__Vaciado_y_Frotado_Losa_de_Piso" localSheetId="2">[21]Insumos!#REF!</definedName>
    <definedName name="M_O_Elaboración__Vaciado_y_Frotado_Losa_de_Piso" localSheetId="3">[21]Insumos!#REF!</definedName>
    <definedName name="M_O_Elaboración__Vaciado_y_Frotado_Losa_de_Piso" localSheetId="4">[21]Insumos!#REF!</definedName>
    <definedName name="M_O_Elaboración__Vaciado_y_Frotado_Losa_de_Piso" localSheetId="5">[21]Insumos!#REF!</definedName>
    <definedName name="M_O_Elaboración__Vaciado_y_Frotado_Losa_de_Piso" localSheetId="6">[21]Insumos!#REF!</definedName>
    <definedName name="M_O_Elaboración__Vaciado_y_Frotado_Losa_de_Piso" localSheetId="7">[21]Insumos!#REF!</definedName>
    <definedName name="M_O_Elaboración__Vaciado_y_Frotado_Losa_de_Piso" localSheetId="0">[21]Insumos!#REF!</definedName>
    <definedName name="M_O_Elaboración__Vaciado_y_Frotado_Losa_de_Piso">[21]Insumos!#REF!</definedName>
    <definedName name="M_O_Elaboración_Cámara_Inspección">[50]Insumos!$B$120:$D$120</definedName>
    <definedName name="M_O_Elaboración_Trampa_de_Grasa">[50]Insumos!$B$121:$D$121</definedName>
    <definedName name="M_O_Encofrado_y_Desenc._Muros_Cara" localSheetId="2">[21]Insumos!#REF!</definedName>
    <definedName name="M_O_Encofrado_y_Desenc._Muros_Cara" localSheetId="3">[21]Insumos!#REF!</definedName>
    <definedName name="M_O_Encofrado_y_Desenc._Muros_Cara" localSheetId="4">[21]Insumos!#REF!</definedName>
    <definedName name="M_O_Encofrado_y_Desenc._Muros_Cara" localSheetId="5">[21]Insumos!#REF!</definedName>
    <definedName name="M_O_Encofrado_y_Desenc._Muros_Cara" localSheetId="6">[21]Insumos!#REF!</definedName>
    <definedName name="M_O_Encofrado_y_Desenc._Muros_Cara" localSheetId="7">[21]Insumos!#REF!</definedName>
    <definedName name="M_O_Encofrado_y_Desenc._Muros_Cara" localSheetId="0">[21]Insumos!#REF!</definedName>
    <definedName name="M_O_Encofrado_y_Desenc._Muros_Cara">[21]Insumos!#REF!</definedName>
    <definedName name="M_O_Envarillado_de_Escalera">[50]Insumos!$B$81:$D$81</definedName>
    <definedName name="M_O_Fino_de_Techo_Inclinado">[50]Insumos!$B$83:$D$83</definedName>
    <definedName name="M_O_Fino_de_Techo_Plano">[50]Insumos!$B$84:$D$84</definedName>
    <definedName name="M_O_Fraguache" localSheetId="2">[21]Insumos!#REF!</definedName>
    <definedName name="M_O_Fraguache" localSheetId="3">[21]Insumos!#REF!</definedName>
    <definedName name="M_O_Fraguache" localSheetId="4">[21]Insumos!#REF!</definedName>
    <definedName name="M_O_Fraguache" localSheetId="5">[21]Insumos!#REF!</definedName>
    <definedName name="M_O_Fraguache" localSheetId="6">[21]Insumos!#REF!</definedName>
    <definedName name="M_O_Fraguache" localSheetId="7">[21]Insumos!#REF!</definedName>
    <definedName name="M_O_Fraguache" localSheetId="0">[21]Insumos!#REF!</definedName>
    <definedName name="M_O_Fraguache">[21]Insumos!#REF!</definedName>
    <definedName name="M_O_Goteros_Colgantes">[50]Insumos!$B$85:$D$85</definedName>
    <definedName name="M_O_Llenado_de_huecos">[50]Insumos!$B$86:$D$86</definedName>
    <definedName name="M_O_Maestro">[50]Insumos!$B$87:$D$87</definedName>
    <definedName name="M_O_Malla_Eléctro_Soldada" localSheetId="2">[21]Insumos!#REF!</definedName>
    <definedName name="M_O_Malla_Eléctro_Soldada" localSheetId="3">[21]Insumos!#REF!</definedName>
    <definedName name="M_O_Malla_Eléctro_Soldada" localSheetId="4">[21]Insumos!#REF!</definedName>
    <definedName name="M_O_Malla_Eléctro_Soldada" localSheetId="5">[21]Insumos!#REF!</definedName>
    <definedName name="M_O_Malla_Eléctro_Soldada" localSheetId="6">[21]Insumos!#REF!</definedName>
    <definedName name="M_O_Malla_Eléctro_Soldada" localSheetId="7">[21]Insumos!#REF!</definedName>
    <definedName name="M_O_Malla_Eléctro_Soldada" localSheetId="0">[21]Insumos!#REF!</definedName>
    <definedName name="M_O_Malla_Eléctro_Soldada">[21]Insumos!#REF!</definedName>
    <definedName name="M_O_Obrero_Ligado">[50]Insumos!$B$88:$D$88</definedName>
    <definedName name="M_O_Pañete_Maestreado_Exterior">[50]Insumos!$B$91:$D$91</definedName>
    <definedName name="M_O_Pañete_Maestreado_Interior">[50]Insumos!$B$92:$D$92</definedName>
    <definedName name="M_O_Preparación_del_Terreno">[50]Insumos!$B$94:$D$94</definedName>
    <definedName name="M_O_Quintal_Trabajado">[50]Insumos!$B$77:$D$77</definedName>
    <definedName name="M_O_Regado__Compactación__Mojado__Trasl.Mat.__A_M">[50]Insumos!$B$132:$D$132</definedName>
    <definedName name="M_O_Regado_Mojado_y_Apisonado____Material_Granular_y_Arena" localSheetId="2">[21]Insumos!#REF!</definedName>
    <definedName name="M_O_Regado_Mojado_y_Apisonado____Material_Granular_y_Arena" localSheetId="3">[21]Insumos!#REF!</definedName>
    <definedName name="M_O_Regado_Mojado_y_Apisonado____Material_Granular_y_Arena" localSheetId="4">[21]Insumos!#REF!</definedName>
    <definedName name="M_O_Regado_Mojado_y_Apisonado____Material_Granular_y_Arena" localSheetId="5">[21]Insumos!#REF!</definedName>
    <definedName name="M_O_Regado_Mojado_y_Apisonado____Material_Granular_y_Arena" localSheetId="6">[21]Insumos!#REF!</definedName>
    <definedName name="M_O_Regado_Mojado_y_Apisonado____Material_Granular_y_Arena" localSheetId="7">[21]Insumos!#REF!</definedName>
    <definedName name="M_O_Regado_Mojado_y_Apisonado____Material_Granular_y_Arena" localSheetId="0">[21]Insumos!#REF!</definedName>
    <definedName name="M_O_Regado_Mojado_y_Apisonado____Material_Granular_y_Arena">[21]Insumos!#REF!</definedName>
    <definedName name="M_O_Repello" localSheetId="2">[21]Insumos!#REF!</definedName>
    <definedName name="M_O_Repello" localSheetId="3">[21]Insumos!#REF!</definedName>
    <definedName name="M_O_Repello" localSheetId="4">[21]Insumos!#REF!</definedName>
    <definedName name="M_O_Repello" localSheetId="5">[21]Insumos!#REF!</definedName>
    <definedName name="M_O_Repello" localSheetId="6">[21]Insumos!#REF!</definedName>
    <definedName name="M_O_Repello" localSheetId="7">[21]Insumos!#REF!</definedName>
    <definedName name="M_O_Repello">[21]Insumos!#REF!</definedName>
    <definedName name="M_O_Subida_de_Acero_para_Losa">[50]Insumos!$B$82:$D$82</definedName>
    <definedName name="M_O_Subida_de_Materiales">[50]Insumos!$B$95:$D$95</definedName>
    <definedName name="M_O_Técnico_Calificado">[50]Insumos!$B$149:$D$149</definedName>
    <definedName name="M_O_Zabaletas">[50]Insumos!$B$98:$D$98</definedName>
    <definedName name="M2.Carp.Viga.Horm.Visto" localSheetId="2">#REF!</definedName>
    <definedName name="M2.Carp.Viga.Horm.Visto" localSheetId="3">#REF!</definedName>
    <definedName name="M2.Carp.Viga.Horm.Visto" localSheetId="4">#REF!</definedName>
    <definedName name="M2.Carp.Viga.Horm.Visto" localSheetId="5">#REF!</definedName>
    <definedName name="M2.Carp.Viga.Horm.Visto" localSheetId="6">#REF!</definedName>
    <definedName name="M2.Carp.Viga.Horm.Visto" localSheetId="7">#REF!</definedName>
    <definedName name="M2.Carp.Viga.Horm.Visto">#REF!</definedName>
    <definedName name="M2.Carpint.Columna.Conven." localSheetId="2">#REF!</definedName>
    <definedName name="M2.Carpint.Columna.Conven." localSheetId="4">#REF!</definedName>
    <definedName name="M2.Carpint.Columna.Conven." localSheetId="7">#REF!</definedName>
    <definedName name="M2.Carpint.Columna.Conven.">#REF!</definedName>
    <definedName name="M2.carpint.Columna.Horm.Visto" localSheetId="2">#REF!</definedName>
    <definedName name="M2.carpint.Columna.Horm.Visto" localSheetId="4">#REF!</definedName>
    <definedName name="M2.carpint.Columna.Horm.Visto" localSheetId="7">#REF!</definedName>
    <definedName name="M2.carpint.Columna.Horm.Visto">#REF!</definedName>
    <definedName name="M2.Carpint.Viga.Conven." localSheetId="2">#REF!</definedName>
    <definedName name="M2.Carpint.Viga.Conven." localSheetId="4">#REF!</definedName>
    <definedName name="M2.Carpint.Viga.Conven." localSheetId="7">#REF!</definedName>
    <definedName name="M2.Carpint.Viga.Conven.">#REF!</definedName>
    <definedName name="m2ceramica">'[96]Analisis Unit. '!$F$47</definedName>
    <definedName name="m3arena">'[96]Analisis Unit. '!$F$41</definedName>
    <definedName name="m3arepanete">'[96]Analisis Unit. '!$F$44</definedName>
    <definedName name="m3grava">'[96]Analisis Unit. '!$F$42</definedName>
    <definedName name="MA" localSheetId="2">#REF!</definedName>
    <definedName name="MA" localSheetId="3">#REF!</definedName>
    <definedName name="MA" localSheetId="4">#REF!</definedName>
    <definedName name="MA" localSheetId="5">#REF!</definedName>
    <definedName name="MA" localSheetId="6">#REF!</definedName>
    <definedName name="MA" localSheetId="7">#REF!</definedName>
    <definedName name="MA" localSheetId="0">#REF!</definedName>
    <definedName name="MA">#REF!</definedName>
    <definedName name="maaceromalla" localSheetId="2">#REF!</definedName>
    <definedName name="maaceromalla" localSheetId="4">#REF!</definedName>
    <definedName name="maaceromalla" localSheetId="7">#REF!</definedName>
    <definedName name="maaceromalla">#REF!</definedName>
    <definedName name="maaceronormal" localSheetId="2">#REF!</definedName>
    <definedName name="maaceronormal" localSheetId="4">#REF!</definedName>
    <definedName name="maaceronormal" localSheetId="7">#REF!</definedName>
    <definedName name="maaceronormal">#REF!</definedName>
    <definedName name="MACA" localSheetId="2">#REF!</definedName>
    <definedName name="MACA" localSheetId="3">#REF!</definedName>
    <definedName name="MACA" localSheetId="4">#REF!</definedName>
    <definedName name="MACA" localSheetId="5">#REF!</definedName>
    <definedName name="MACA" localSheetId="6">#REF!</definedName>
    <definedName name="MACA" localSheetId="7">#REF!</definedName>
    <definedName name="MACA" localSheetId="0">#REF!</definedName>
    <definedName name="MACA">#REF!</definedName>
    <definedName name="Maco">[40]Equipos!$E$15</definedName>
    <definedName name="MADCOL20X20">[25]Jornal!$D$116</definedName>
    <definedName name="MADCOL30X30" localSheetId="2">#REF!</definedName>
    <definedName name="MADCOL30X30" localSheetId="3">#REF!</definedName>
    <definedName name="MADCOL30X30" localSheetId="4">#REF!</definedName>
    <definedName name="MADCOL30X30" localSheetId="5">#REF!</definedName>
    <definedName name="MADCOL30X30" localSheetId="6">#REF!</definedName>
    <definedName name="MADCOL30X30" localSheetId="7">#REF!</definedName>
    <definedName name="MADCOL30X30">#REF!</definedName>
    <definedName name="MADCOL30X40" localSheetId="2">#REF!</definedName>
    <definedName name="MADCOL30X40" localSheetId="4">#REF!</definedName>
    <definedName name="MADCOL30X40" localSheetId="7">#REF!</definedName>
    <definedName name="MADCOL30X40">#REF!</definedName>
    <definedName name="MADCOL30X50" localSheetId="2">#REF!</definedName>
    <definedName name="MADCOL30X50" localSheetId="4">#REF!</definedName>
    <definedName name="MADCOL30X50" localSheetId="7">#REF!</definedName>
    <definedName name="MADCOL30X50">#REF!</definedName>
    <definedName name="MADCOL30X70" localSheetId="2">#REF!</definedName>
    <definedName name="MADCOL30X70" localSheetId="4">#REF!</definedName>
    <definedName name="MADCOL30X70" localSheetId="7">#REF!</definedName>
    <definedName name="MADCOL30X70">#REF!</definedName>
    <definedName name="MADCOL40X40" localSheetId="2">#REF!</definedName>
    <definedName name="MADCOL40X40" localSheetId="4">#REF!</definedName>
    <definedName name="MADCOL40X40" localSheetId="7">#REF!</definedName>
    <definedName name="MADCOL40X40">#REF!</definedName>
    <definedName name="MADCOL45X45" localSheetId="2">#REF!</definedName>
    <definedName name="MADCOL45X45" localSheetId="4">#REF!</definedName>
    <definedName name="MADCOL45X45" localSheetId="7">#REF!</definedName>
    <definedName name="MADCOL45X45">#REF!</definedName>
    <definedName name="MADCOL45X50" localSheetId="2">#REF!</definedName>
    <definedName name="MADCOL45X50" localSheetId="4">#REF!</definedName>
    <definedName name="MADCOL45X50" localSheetId="7">#REF!</definedName>
    <definedName name="MADCOL45X50">#REF!</definedName>
    <definedName name="MADCOL45X51" localSheetId="2">#REF!</definedName>
    <definedName name="MADCOL45X51" localSheetId="4">#REF!</definedName>
    <definedName name="MADCOL45X51" localSheetId="7">#REF!</definedName>
    <definedName name="MADCOL45X51">#REF!</definedName>
    <definedName name="MADCOL45X75" localSheetId="2">#REF!</definedName>
    <definedName name="MADCOL45X75" localSheetId="4">#REF!</definedName>
    <definedName name="MADCOL45X75" localSheetId="7">#REF!</definedName>
    <definedName name="MADCOL45X75">#REF!</definedName>
    <definedName name="MADCOLRED30" localSheetId="2">#REF!</definedName>
    <definedName name="MADCOLRED30" localSheetId="4">#REF!</definedName>
    <definedName name="MADCOLRED30" localSheetId="7">#REF!</definedName>
    <definedName name="MADCOLRED30">#REF!</definedName>
    <definedName name="MADE" localSheetId="2">#REF!</definedName>
    <definedName name="MADE" localSheetId="4">#REF!</definedName>
    <definedName name="MADE" localSheetId="5">#REF!</definedName>
    <definedName name="MADE" localSheetId="6">#REF!</definedName>
    <definedName name="MADE" localSheetId="7">#REF!</definedName>
    <definedName name="MADE">#REF!</definedName>
    <definedName name="MADEMTECHOHAMALLA" localSheetId="2">#REF!</definedName>
    <definedName name="MADEMTECHOHAMALLA" localSheetId="4">#REF!</definedName>
    <definedName name="MADEMTECHOHAMALLA" localSheetId="7">#REF!</definedName>
    <definedName name="MADEMTECHOHAMALLA">#REF!</definedName>
    <definedName name="MADEMTECHOHAVAR" localSheetId="2">#REF!</definedName>
    <definedName name="MADEMTECHOHAVAR" localSheetId="4">#REF!</definedName>
    <definedName name="MADEMTECHOHAVAR" localSheetId="7">#REF!</definedName>
    <definedName name="MADEMTECHOHAVAR">#REF!</definedName>
    <definedName name="MADERA" localSheetId="2">#REF!</definedName>
    <definedName name="MADERA" localSheetId="4">#REF!</definedName>
    <definedName name="MADERA" localSheetId="7">#REF!</definedName>
    <definedName name="MADERA">#REF!</definedName>
    <definedName name="Madera_2">#N/A</definedName>
    <definedName name="Madera_3">#N/A</definedName>
    <definedName name="MADERAC" localSheetId="2">#REF!</definedName>
    <definedName name="MADERAC" localSheetId="3">#REF!</definedName>
    <definedName name="MADERAC" localSheetId="4">#REF!</definedName>
    <definedName name="MADERAC" localSheetId="5">#REF!</definedName>
    <definedName name="MADERAC" localSheetId="6">#REF!</definedName>
    <definedName name="MADERAC" localSheetId="7">#REF!</definedName>
    <definedName name="MADERAC" localSheetId="0">#REF!</definedName>
    <definedName name="MADERAC">#REF!</definedName>
    <definedName name="MADERAS" localSheetId="2">#REF!</definedName>
    <definedName name="MADERAS" localSheetId="4">#REF!</definedName>
    <definedName name="MADERAS" localSheetId="7">#REF!</definedName>
    <definedName name="MADERAS">#REF!</definedName>
    <definedName name="MADINT15X20" localSheetId="2">#REF!</definedName>
    <definedName name="MADINT15X20" localSheetId="4">#REF!</definedName>
    <definedName name="MADINT15X20" localSheetId="7">#REF!</definedName>
    <definedName name="MADINT15X20">#REF!</definedName>
    <definedName name="MADLO3Y4AG" localSheetId="2">#REF!</definedName>
    <definedName name="MADLO3Y4AG" localSheetId="4">#REF!</definedName>
    <definedName name="MADLO3Y4AG" localSheetId="7">#REF!</definedName>
    <definedName name="MADLO3Y4AG">#REF!</definedName>
    <definedName name="MADLOPLA" localSheetId="2">#REF!</definedName>
    <definedName name="MADLOPLA" localSheetId="4">#REF!</definedName>
    <definedName name="MADLOPLA" localSheetId="7">#REF!</definedName>
    <definedName name="MADLOPLA">#REF!</definedName>
    <definedName name="MADMU" localSheetId="3">[5]Jornal!$D$134</definedName>
    <definedName name="MADMU" localSheetId="4">[5]Jornal!$D$134</definedName>
    <definedName name="MADMU" localSheetId="5">[5]Jornal!$D$134</definedName>
    <definedName name="MADMU" localSheetId="6">[5]Jornal!$D$134</definedName>
    <definedName name="MADMU" localSheetId="7">[5]Jornal!$D$134</definedName>
    <definedName name="MADMU" localSheetId="0">[5]Jornal!$D$134</definedName>
    <definedName name="MADMU">[6]Jornal!$D$134</definedName>
    <definedName name="MADRAMESC" localSheetId="2">#REF!</definedName>
    <definedName name="MADRAMESC" localSheetId="3">#REF!</definedName>
    <definedName name="MADRAMESC" localSheetId="4">#REF!</definedName>
    <definedName name="MADRAMESC" localSheetId="5">#REF!</definedName>
    <definedName name="MADRAMESC" localSheetId="6">#REF!</definedName>
    <definedName name="MADRAMESC" localSheetId="7">#REF!</definedName>
    <definedName name="MADRAMESC">#REF!</definedName>
    <definedName name="MADRAMESC2" localSheetId="2">#REF!</definedName>
    <definedName name="MADRAMESC2" localSheetId="4">#REF!</definedName>
    <definedName name="MADRAMESC2" localSheetId="7">#REF!</definedName>
    <definedName name="MADRAMESC2">#REF!</definedName>
    <definedName name="MADVI25X40" localSheetId="2">#REF!</definedName>
    <definedName name="MADVI25X40" localSheetId="4">#REF!</definedName>
    <definedName name="MADVI25X40" localSheetId="7">#REF!</definedName>
    <definedName name="MADVI25X40">#REF!</definedName>
    <definedName name="MADVI25X50" localSheetId="2">#REF!</definedName>
    <definedName name="MADVI25X50" localSheetId="4">#REF!</definedName>
    <definedName name="MADVI25X50" localSheetId="7">#REF!</definedName>
    <definedName name="MADVI25X50">#REF!</definedName>
    <definedName name="MADVIAM20A40" localSheetId="2">#REF!</definedName>
    <definedName name="MADVIAM20A40" localSheetId="4">#REF!</definedName>
    <definedName name="MADVIAM20A40" localSheetId="7">#REF!</definedName>
    <definedName name="MADVIAM20A40">#REF!</definedName>
    <definedName name="MADVIVAR25X40A65" localSheetId="2">#REF!</definedName>
    <definedName name="MADVIVAR25X40A65" localSheetId="4">#REF!</definedName>
    <definedName name="MADVIVAR25X40A65" localSheetId="7">#REF!</definedName>
    <definedName name="MADVIVAR25X40A65">#REF!</definedName>
    <definedName name="madvizap" localSheetId="2">#REF!</definedName>
    <definedName name="madvizap" localSheetId="4">#REF!</definedName>
    <definedName name="madvizap" localSheetId="7">#REF!</definedName>
    <definedName name="madvizap">#REF!</definedName>
    <definedName name="MAEL" localSheetId="2">#REF!</definedName>
    <definedName name="MAEL" localSheetId="4">#REF!</definedName>
    <definedName name="MAEL" localSheetId="5">#REF!</definedName>
    <definedName name="MAEL" localSheetId="6">#REF!</definedName>
    <definedName name="MAEL" localSheetId="7">#REF!</definedName>
    <definedName name="MAEL">#REF!</definedName>
    <definedName name="MAESTROCARP" localSheetId="2">[73]Ins!#REF!</definedName>
    <definedName name="MAESTROCARP" localSheetId="4">[73]Ins!#REF!</definedName>
    <definedName name="MAESTROCARP" localSheetId="7">[73]Ins!#REF!</definedName>
    <definedName name="MAESTROCARP">[73]Ins!#REF!</definedName>
    <definedName name="MAEX" localSheetId="2">#REF!</definedName>
    <definedName name="MAEX" localSheetId="3">#REF!</definedName>
    <definedName name="MAEX" localSheetId="4">#REF!</definedName>
    <definedName name="MAEX" localSheetId="5">#REF!</definedName>
    <definedName name="MAEX" localSheetId="6">#REF!</definedName>
    <definedName name="MAEX" localSheetId="7">#REF!</definedName>
    <definedName name="MAEX">#REF!</definedName>
    <definedName name="mall" localSheetId="2">'[34]Pres. '!#REF!</definedName>
    <definedName name="mall" localSheetId="3">'[34]Pres. '!#REF!</definedName>
    <definedName name="mall" localSheetId="4">'[34]Pres. '!#REF!</definedName>
    <definedName name="mall" localSheetId="5">'[34]Pres. '!#REF!</definedName>
    <definedName name="mall" localSheetId="6">'[34]Pres. '!#REF!</definedName>
    <definedName name="mall" localSheetId="7">'[34]Pres. '!#REF!</definedName>
    <definedName name="mall">'[34]Pres. '!#REF!</definedName>
    <definedName name="MALLA" localSheetId="2">#REF!</definedName>
    <definedName name="MALLA" localSheetId="3">#REF!</definedName>
    <definedName name="MALLA" localSheetId="4">#REF!</definedName>
    <definedName name="MALLA" localSheetId="5">#REF!</definedName>
    <definedName name="MALLA" localSheetId="6">#REF!</definedName>
    <definedName name="MALLA" localSheetId="7">#REF!</definedName>
    <definedName name="MALLA">#REF!</definedName>
    <definedName name="malla.elec.2.3x2.3.20x20" localSheetId="2">#REF!</definedName>
    <definedName name="malla.elec.2.3x2.3.20x20" localSheetId="4">#REF!</definedName>
    <definedName name="malla.elec.2.3x2.3.20x20" localSheetId="7">#REF!</definedName>
    <definedName name="malla.elec.2.3x2.3.20x20">#REF!</definedName>
    <definedName name="malla.elec.2.3x2.3.20x20.m2" localSheetId="2">#REF!</definedName>
    <definedName name="malla.elec.2.3x2.3.20x20.m2" localSheetId="4">#REF!</definedName>
    <definedName name="malla.elec.2.3x2.3.20x20.m2" localSheetId="7">#REF!</definedName>
    <definedName name="malla.elec.2.3x2.3.20x20.m2">#REF!</definedName>
    <definedName name="Malla.Elect.W2.3.15x15" localSheetId="2">#REF!</definedName>
    <definedName name="Malla.Elect.W2.3.15x15" localSheetId="4">#REF!</definedName>
    <definedName name="Malla.Elect.W2.3.15x15" localSheetId="7">#REF!</definedName>
    <definedName name="Malla.Elect.W2.3.15x15">#REF!</definedName>
    <definedName name="Malla.Elect.W2.3.15x15m2" localSheetId="2">#REF!</definedName>
    <definedName name="Malla.Elect.W2.3.15x15m2" localSheetId="4">#REF!</definedName>
    <definedName name="Malla.Elect.W2.3.15x15m2" localSheetId="7">#REF!</definedName>
    <definedName name="Malla.Elect.W2.3.15x15m2">#REF!</definedName>
    <definedName name="Malla.Elect.W2.5x20" localSheetId="2">#REF!</definedName>
    <definedName name="Malla.Elect.W2.5x20" localSheetId="4">#REF!</definedName>
    <definedName name="Malla.Elect.W2.5x20" localSheetId="7">#REF!</definedName>
    <definedName name="Malla.Elect.W2.5x20">#REF!</definedName>
    <definedName name="Malla_electrosoldada_15x15___W2.9x2.9">'[51]LISTA DE PRECIO'!$C$8</definedName>
    <definedName name="MALLA2.310X10">[35]Materiales!$D$709</definedName>
    <definedName name="MALLA2.315X15">[35]Materiales!$D$708</definedName>
    <definedName name="MALLACICL6HG" localSheetId="2">#REF!</definedName>
    <definedName name="MALLACICL6HG" localSheetId="3">#REF!</definedName>
    <definedName name="MALLACICL6HG" localSheetId="4">#REF!</definedName>
    <definedName name="MALLACICL6HG" localSheetId="5">#REF!</definedName>
    <definedName name="MALLACICL6HG" localSheetId="6">#REF!</definedName>
    <definedName name="MALLACICL6HG" localSheetId="7">#REF!</definedName>
    <definedName name="MALLACICL6HG" localSheetId="0">#REF!</definedName>
    <definedName name="MALLACICL6HG">#REF!</definedName>
    <definedName name="mallaelectrosoldada">[54]I.HORMIGON!$G$11</definedName>
    <definedName name="MALLAS" localSheetId="2">#REF!</definedName>
    <definedName name="MALLAS" localSheetId="3">#REF!</definedName>
    <definedName name="MALLAS" localSheetId="4">#REF!</definedName>
    <definedName name="MALLAS" localSheetId="5">#REF!</definedName>
    <definedName name="MALLAS" localSheetId="6">#REF!</definedName>
    <definedName name="MALLAS" localSheetId="7">#REF!</definedName>
    <definedName name="MALLAS" localSheetId="0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MPARAPINOTRAT" localSheetId="2">#REF!</definedName>
    <definedName name="MAMPARAPINOTRAT" localSheetId="4">#REF!</definedName>
    <definedName name="MAMPARAPINOTRAT" localSheetId="7">#REF!</definedName>
    <definedName name="MAMPARAPINOTRAT">#REF!</definedName>
    <definedName name="MAMPARAPINOTRATM2" localSheetId="2">#REF!</definedName>
    <definedName name="MAMPARAPINOTRATM2" localSheetId="4">#REF!</definedName>
    <definedName name="MAMPARAPINOTRATM2" localSheetId="7">#REF!</definedName>
    <definedName name="MAMPARAPINOTRATM2">#REF!</definedName>
    <definedName name="MANG34NEGRACALENT" localSheetId="2">#REF!</definedName>
    <definedName name="MANG34NEGRACALENT" localSheetId="4">#REF!</definedName>
    <definedName name="MANG34NEGRACALENT" localSheetId="7">#REF!</definedName>
    <definedName name="MANG34NEGRACALENT">#REF!</definedName>
    <definedName name="Mano_de_Obra_Acero" localSheetId="2">[59]Insumos!#REF!</definedName>
    <definedName name="Mano_de_Obra_Acero" localSheetId="4">[59]Insumos!#REF!</definedName>
    <definedName name="Mano_de_Obra_Acero" localSheetId="7">[59]Insumos!#REF!</definedName>
    <definedName name="Mano_de_Obra_Acero">[59]Insumos!#REF!</definedName>
    <definedName name="Mano_de_Obra_Acero_2">#N/A</definedName>
    <definedName name="Mano_de_Obra_Acero_3">#N/A</definedName>
    <definedName name="Mano_de_Obra_Madera" localSheetId="2">#REF!</definedName>
    <definedName name="Mano_de_Obra_Madera" localSheetId="3">#REF!</definedName>
    <definedName name="Mano_de_Obra_Madera" localSheetId="4">#REF!</definedName>
    <definedName name="Mano_de_Obra_Madera" localSheetId="5">#REF!</definedName>
    <definedName name="Mano_de_Obra_Madera" localSheetId="6">#REF!</definedName>
    <definedName name="Mano_de_Obra_Madera" localSheetId="7">#REF!</definedName>
    <definedName name="Mano_de_Obra_Madera">#REF!</definedName>
    <definedName name="Mano_de_Obra_Madera_2">#N/A</definedName>
    <definedName name="Mano_de_Obra_Madera_3">#N/A</definedName>
    <definedName name="MANOBRA" localSheetId="2">#REF!</definedName>
    <definedName name="MANOBRA" localSheetId="3">#REF!</definedName>
    <definedName name="MANOBRA" localSheetId="4">#REF!</definedName>
    <definedName name="MANOBRA" localSheetId="5">#REF!</definedName>
    <definedName name="MANOBRA" localSheetId="6">#REF!</definedName>
    <definedName name="MANOBRA" localSheetId="7">#REF!</definedName>
    <definedName name="MANOBRA">#REF!</definedName>
    <definedName name="MANT">[35]Materiales!$E$38</definedName>
    <definedName name="mantenimientodemoldes" localSheetId="7">[117]Análisis!$H$164</definedName>
    <definedName name="mantenimientodemoldes">[118]Análisis!$H$164</definedName>
    <definedName name="manti">#REF!</definedName>
    <definedName name="mantii">#REF!</definedName>
    <definedName name="mantiii">#REF!</definedName>
    <definedName name="mantiiii">#REF!</definedName>
    <definedName name="MANTTRANSITO">[134]MANT.TRANSITO!$H$27</definedName>
    <definedName name="MAPI" localSheetId="2">#REF!</definedName>
    <definedName name="MAPI" localSheetId="3">#REF!</definedName>
    <definedName name="MAPI" localSheetId="4">#REF!</definedName>
    <definedName name="MAPI" localSheetId="5">#REF!</definedName>
    <definedName name="MAPI" localSheetId="6">#REF!</definedName>
    <definedName name="MAPI" localSheetId="7">#REF!</definedName>
    <definedName name="MAPI" localSheetId="0">#REF!</definedName>
    <definedName name="MAPI">#REF!</definedName>
    <definedName name="MAPL" localSheetId="2">#REF!</definedName>
    <definedName name="MAPL" localSheetId="4">#REF!</definedName>
    <definedName name="MAPL" localSheetId="7">#REF!</definedName>
    <definedName name="MAPL">#REF!</definedName>
    <definedName name="MAQUITO" localSheetId="2">#REF!</definedName>
    <definedName name="MAQUITO" localSheetId="4">#REF!</definedName>
    <definedName name="MAQUITO" localSheetId="7">#REF!</definedName>
    <definedName name="MAQUITO">#REF!</definedName>
    <definedName name="MARCOCA" localSheetId="2">#REF!</definedName>
    <definedName name="MARCOCA" localSheetId="4">#REF!</definedName>
    <definedName name="MARCOCA" localSheetId="7">#REF!</definedName>
    <definedName name="MARCOCA">#REF!</definedName>
    <definedName name="MARCOPI" localSheetId="2">#REF!</definedName>
    <definedName name="MARCOPI" localSheetId="4">#REF!</definedName>
    <definedName name="MARCOPI" localSheetId="7">#REF!</definedName>
    <definedName name="MARCOPI">#REF!</definedName>
    <definedName name="Marcos_de_Pino_Americano" localSheetId="2">[21]Insumos!#REF!</definedName>
    <definedName name="Marcos_de_Pino_Americano" localSheetId="4">[21]Insumos!#REF!</definedName>
    <definedName name="Marcos_de_Pino_Americano" localSheetId="7">[21]Insumos!#REF!</definedName>
    <definedName name="Marcos_de_Pino_Americano">[21]Insumos!#REF!</definedName>
    <definedName name="Marmol" localSheetId="2">#REF!</definedName>
    <definedName name="Marmol" localSheetId="3">#REF!</definedName>
    <definedName name="Marmol" localSheetId="4">#REF!</definedName>
    <definedName name="Marmol" localSheetId="5">#REF!</definedName>
    <definedName name="Marmol" localSheetId="6">#REF!</definedName>
    <definedName name="Marmol" localSheetId="7">#REF!</definedName>
    <definedName name="Marmol">#REF!</definedName>
    <definedName name="Mármol.30x60" localSheetId="2">#REF!</definedName>
    <definedName name="Mármol.30x60" localSheetId="4">#REF!</definedName>
    <definedName name="Mármol.30x60" localSheetId="7">#REF!</definedName>
    <definedName name="Mármol.30x60">#REF!</definedName>
    <definedName name="Marmol.30x60.pared" localSheetId="2">#REF!</definedName>
    <definedName name="Marmol.30x60.pared" localSheetId="4">#REF!</definedName>
    <definedName name="Marmol.30x60.pared" localSheetId="7">#REF!</definedName>
    <definedName name="Marmol.30x60.pared">#REF!</definedName>
    <definedName name="Marmol.A.20x40" localSheetId="2">#REF!</definedName>
    <definedName name="Marmol.A.20x40" localSheetId="4">#REF!</definedName>
    <definedName name="Marmol.A.20x40" localSheetId="7">#REF!</definedName>
    <definedName name="Marmol.A.20x40">#REF!</definedName>
    <definedName name="marmol.A.40x40" localSheetId="2">#REF!</definedName>
    <definedName name="marmol.A.40x40" localSheetId="4">#REF!</definedName>
    <definedName name="marmol.A.40x40" localSheetId="7">#REF!</definedName>
    <definedName name="marmol.A.40x40">#REF!</definedName>
    <definedName name="marmol.B.40x40" localSheetId="2">#REF!</definedName>
    <definedName name="marmol.B.40x40" localSheetId="4">#REF!</definedName>
    <definedName name="marmol.B.40x40" localSheetId="7">#REF!</definedName>
    <definedName name="marmol.B.40x40">#REF!</definedName>
    <definedName name="Marmolina" localSheetId="2">#REF!</definedName>
    <definedName name="Marmolina" localSheetId="4">#REF!</definedName>
    <definedName name="Marmolina" localSheetId="7">#REF!</definedName>
    <definedName name="Marmolina">#REF!</definedName>
    <definedName name="MARMOLITE">[100]Analisis!$E$156</definedName>
    <definedName name="marmolpiso" localSheetId="2">#REF!</definedName>
    <definedName name="marmolpiso" localSheetId="3">#REF!</definedName>
    <definedName name="marmolpiso" localSheetId="4">#REF!</definedName>
    <definedName name="marmolpiso" localSheetId="5">#REF!</definedName>
    <definedName name="marmolpiso" localSheetId="6">#REF!</definedName>
    <definedName name="marmolpiso" localSheetId="7">#REF!</definedName>
    <definedName name="marmolpiso" localSheetId="0">#REF!</definedName>
    <definedName name="marmolpiso">#REF!</definedName>
    <definedName name="martillo">#REF!</definedName>
    <definedName name="masilla.sheetrock">[101]Insumos!$L$40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aterial_Base" localSheetId="2">[21]Insumos!#REF!</definedName>
    <definedName name="Material_Base" localSheetId="3">[21]Insumos!#REF!</definedName>
    <definedName name="Material_Base" localSheetId="4">[21]Insumos!#REF!</definedName>
    <definedName name="Material_Base" localSheetId="5">[21]Insumos!#REF!</definedName>
    <definedName name="Material_Base" localSheetId="6">[21]Insumos!#REF!</definedName>
    <definedName name="Material_Base" localSheetId="7">[21]Insumos!#REF!</definedName>
    <definedName name="Material_Base" localSheetId="0">[21]Insumos!#REF!</definedName>
    <definedName name="Material_Base">[21]Insumos!#REF!</definedName>
    <definedName name="Material_Granular____Cascajo_T_Yubazo" localSheetId="2">[21]Insumos!#REF!</definedName>
    <definedName name="Material_Granular____Cascajo_T_Yubazo" localSheetId="3">[21]Insumos!#REF!</definedName>
    <definedName name="Material_Granular____Cascajo_T_Yubazo" localSheetId="4">[21]Insumos!#REF!</definedName>
    <definedName name="Material_Granular____Cascajo_T_Yubazo" localSheetId="5">[21]Insumos!#REF!</definedName>
    <definedName name="Material_Granular____Cascajo_T_Yubazo" localSheetId="6">[21]Insumos!#REF!</definedName>
    <definedName name="Material_Granular____Cascajo_T_Yubazo" localSheetId="7">[21]Insumos!#REF!</definedName>
    <definedName name="Material_Granular____Cascajo_T_Yubazo">[21]Insumos!#REF!</definedName>
    <definedName name="MATINST" localSheetId="2">#REF!</definedName>
    <definedName name="MATINST" localSheetId="3">#REF!</definedName>
    <definedName name="MATINST" localSheetId="4">#REF!</definedName>
    <definedName name="MATINST" localSheetId="5">#REF!</definedName>
    <definedName name="MATINST" localSheetId="6">#REF!</definedName>
    <definedName name="MATINST" localSheetId="7">#REF!</definedName>
    <definedName name="MATINST" localSheetId="0">#REF!</definedName>
    <definedName name="MATINST">#REF!</definedName>
    <definedName name="MATOCO" localSheetId="2">#REF!</definedName>
    <definedName name="MATOCO" localSheetId="4">#REF!</definedName>
    <definedName name="MATOCO" localSheetId="7">#REF!</definedName>
    <definedName name="MATOCO">#REF!</definedName>
    <definedName name="MAVA" localSheetId="2">#REF!</definedName>
    <definedName name="MAVA" localSheetId="4">#REF!</definedName>
    <definedName name="MAVA" localSheetId="5">#REF!</definedName>
    <definedName name="MAVA" localSheetId="6">#REF!</definedName>
    <definedName name="MAVA" localSheetId="7">#REF!</definedName>
    <definedName name="MAVA">#REF!</definedName>
    <definedName name="MBEX" localSheetId="2">#REF!</definedName>
    <definedName name="MBEX" localSheetId="4">#REF!</definedName>
    <definedName name="MBEX" localSheetId="7">#REF!</definedName>
    <definedName name="MBEX">#REF!</definedName>
    <definedName name="MBR">#REF!</definedName>
    <definedName name="MCEX" localSheetId="2">#REF!</definedName>
    <definedName name="MCEX" localSheetId="4">#REF!</definedName>
    <definedName name="MCEX" localSheetId="7">#REF!</definedName>
    <definedName name="MCEX">#REF!</definedName>
    <definedName name="MDEX" localSheetId="2">#REF!</definedName>
    <definedName name="MDEX" localSheetId="4">#REF!</definedName>
    <definedName name="MDEX" localSheetId="7">#REF!</definedName>
    <definedName name="MDEX">#REF!</definedName>
    <definedName name="MEDESFB23">[64]Mat!$D$62</definedName>
    <definedName name="Ménsula.2doN" localSheetId="2">#REF!</definedName>
    <definedName name="Ménsula.2doN" localSheetId="3">#REF!</definedName>
    <definedName name="Ménsula.2doN" localSheetId="4">#REF!</definedName>
    <definedName name="Ménsula.2doN" localSheetId="5">#REF!</definedName>
    <definedName name="Ménsula.2doN" localSheetId="6">#REF!</definedName>
    <definedName name="Ménsula.2doN" localSheetId="7">#REF!</definedName>
    <definedName name="Ménsula.2doN">#REF!</definedName>
    <definedName name="Ménsula.3er.nivel" localSheetId="2">#REF!</definedName>
    <definedName name="Ménsula.3er.nivel" localSheetId="4">#REF!</definedName>
    <definedName name="Ménsula.3er.nivel" localSheetId="7">#REF!</definedName>
    <definedName name="Ménsula.3er.nivel">#REF!</definedName>
    <definedName name="Ménsula.piso" localSheetId="2">#REF!</definedName>
    <definedName name="Ménsula.piso" localSheetId="4">#REF!</definedName>
    <definedName name="Ménsula.piso" localSheetId="7">#REF!</definedName>
    <definedName name="Ménsula.piso">#REF!</definedName>
    <definedName name="MES">'[126]OPERADORES EQUIPOS'!$I$3</definedName>
    <definedName name="meseta">'[123]Pres. Adic.Y'!$E$79</definedName>
    <definedName name="Meseta.10cm" localSheetId="2">#REF!</definedName>
    <definedName name="Meseta.10cm" localSheetId="3">#REF!</definedName>
    <definedName name="Meseta.10cm" localSheetId="4">#REF!</definedName>
    <definedName name="Meseta.10cm" localSheetId="5">#REF!</definedName>
    <definedName name="Meseta.10cm" localSheetId="6">#REF!</definedName>
    <definedName name="Meseta.10cm" localSheetId="7">#REF!</definedName>
    <definedName name="Meseta.10cm">#REF!</definedName>
    <definedName name="mesetaAI" localSheetId="3">'[135]PRESUPUESTO DE TERMINACION'!$G$85</definedName>
    <definedName name="mesetaAI" localSheetId="4">'[135]PRESUPUESTO DE TERMINACION'!$G$85</definedName>
    <definedName name="mesetaAI" localSheetId="5">'[135]PRESUPUESTO DE TERMINACION'!$G$85</definedName>
    <definedName name="mesetaAI" localSheetId="6">'[135]PRESUPUESTO DE TERMINACION'!$G$85</definedName>
    <definedName name="mesetaAI" localSheetId="7">'[135]PRESUPUESTO DE TERMINACION'!$G$85</definedName>
    <definedName name="mesetaAI" localSheetId="0">'[135]PRESUPUESTO DE TERMINACION'!$G$85</definedName>
    <definedName name="mesetaAI">'[136]PRESUPUESTO DE TERMINACION'!$G$85</definedName>
    <definedName name="Mez" localSheetId="2">#REF!</definedName>
    <definedName name="Mez" localSheetId="3">#REF!</definedName>
    <definedName name="Mez" localSheetId="4">#REF!</definedName>
    <definedName name="Mez" localSheetId="5">#REF!</definedName>
    <definedName name="Mez" localSheetId="6">#REF!</definedName>
    <definedName name="Mez" localSheetId="7">#REF!</definedName>
    <definedName name="Mez">#REF!</definedName>
    <definedName name="Mez.Antillana.bloques">[75]Insumos!$E$30</definedName>
    <definedName name="Mez.Antillana.Pañete">[75]Insumos!$E$31</definedName>
    <definedName name="Mez.Antillana.Pisos">[75]Insumos!$E$32</definedName>
    <definedName name="MEZCALAREPMOR" localSheetId="2">#REF!</definedName>
    <definedName name="MEZCALAREPMOR" localSheetId="3">#REF!</definedName>
    <definedName name="MEZCALAREPMOR" localSheetId="4">#REF!</definedName>
    <definedName name="MEZCALAREPMOR" localSheetId="5">#REF!</definedName>
    <definedName name="MEZCALAREPMOR" localSheetId="6">#REF!</definedName>
    <definedName name="MEZCALAREPMOR" localSheetId="7">#REF!</definedName>
    <definedName name="MEZCALAREPMOR" localSheetId="0">#REF!</definedName>
    <definedName name="MEZCALAREPMOR">#REF!</definedName>
    <definedName name="MEZCBAN" localSheetId="2">#REF!</definedName>
    <definedName name="MEZCBAN" localSheetId="4">#REF!</definedName>
    <definedName name="MEZCBAN" localSheetId="7">#REF!</definedName>
    <definedName name="MEZCBAN">#REF!</definedName>
    <definedName name="MEZCBIDET" localSheetId="2">#REF!</definedName>
    <definedName name="MEZCBIDET" localSheetId="4">#REF!</definedName>
    <definedName name="MEZCBIDET" localSheetId="7">#REF!</definedName>
    <definedName name="MEZCBIDET">#REF!</definedName>
    <definedName name="MEZCFREG" localSheetId="2">#REF!</definedName>
    <definedName name="MEZCFREG" localSheetId="4">#REF!</definedName>
    <definedName name="MEZCFREG" localSheetId="7">#REF!</definedName>
    <definedName name="MEZCFREG">#REF!</definedName>
    <definedName name="Mezcla.1.4.Pisos" localSheetId="2">#REF!</definedName>
    <definedName name="Mezcla.1.4.Pisos" localSheetId="4">#REF!</definedName>
    <definedName name="Mezcla.1.4.Pisos" localSheetId="7">#REF!</definedName>
    <definedName name="Mezcla.1.4.Pisos">#REF!</definedName>
    <definedName name="Mezcla.Careteo" localSheetId="2">#REF!</definedName>
    <definedName name="Mezcla.Careteo" localSheetId="4">#REF!</definedName>
    <definedName name="Mezcla.Careteo" localSheetId="7">#REF!</definedName>
    <definedName name="Mezcla.Careteo">#REF!</definedName>
    <definedName name="Mezcla.Marmolina" localSheetId="2">#REF!</definedName>
    <definedName name="Mezcla.Marmolina" localSheetId="4">#REF!</definedName>
    <definedName name="Mezcla.Marmolina" localSheetId="7">#REF!</definedName>
    <definedName name="Mezcla.Marmolina">#REF!</definedName>
    <definedName name="mezcla.Panete" localSheetId="2">#REF!</definedName>
    <definedName name="mezcla.Panete" localSheetId="4">#REF!</definedName>
    <definedName name="mezcla.Panete" localSheetId="7">#REF!</definedName>
    <definedName name="mezcla.Panete">#REF!</definedName>
    <definedName name="MEZCLA1.3">[100]Analisis!$F$22</definedName>
    <definedName name="Mezcla1.3.Bloque.panete" localSheetId="2">#REF!</definedName>
    <definedName name="Mezcla1.3.Bloque.panete" localSheetId="3">#REF!</definedName>
    <definedName name="Mezcla1.3.Bloque.panete" localSheetId="4">#REF!</definedName>
    <definedName name="Mezcla1.3.Bloque.panete" localSheetId="5">#REF!</definedName>
    <definedName name="Mezcla1.3.Bloque.panete" localSheetId="6">#REF!</definedName>
    <definedName name="Mezcla1.3.Bloque.panete" localSheetId="7">#REF!</definedName>
    <definedName name="Mezcla1.3.Bloque.panete">#REF!</definedName>
    <definedName name="MEZCLA1.4">[100]Analisis!$F$36</definedName>
    <definedName name="MEZCLA125" localSheetId="2">#REF!</definedName>
    <definedName name="MEZCLA125" localSheetId="3">#REF!</definedName>
    <definedName name="MEZCLA125" localSheetId="4">#REF!</definedName>
    <definedName name="MEZCLA125" localSheetId="5">#REF!</definedName>
    <definedName name="MEZCLA125" localSheetId="6">#REF!</definedName>
    <definedName name="MEZCLA125" localSheetId="7">#REF!</definedName>
    <definedName name="MEZCLA125" localSheetId="0">#REF!</definedName>
    <definedName name="MEZCLA125">#REF!</definedName>
    <definedName name="MEZCLA13" localSheetId="2">#REF!</definedName>
    <definedName name="MEZCLA13" localSheetId="3">#REF!</definedName>
    <definedName name="MEZCLA13" localSheetId="4">#REF!</definedName>
    <definedName name="MEZCLA13" localSheetId="5">#REF!</definedName>
    <definedName name="MEZCLA13" localSheetId="6">#REF!</definedName>
    <definedName name="MEZCLA13" localSheetId="7">#REF!</definedName>
    <definedName name="MEZCLA13" localSheetId="0">#REF!</definedName>
    <definedName name="MEZCLA13">#REF!</definedName>
    <definedName name="MEZCLA14" localSheetId="2">#REF!</definedName>
    <definedName name="MEZCLA14" localSheetId="3">#REF!</definedName>
    <definedName name="MEZCLA14" localSheetId="4">#REF!</definedName>
    <definedName name="MEZCLA14" localSheetId="5">#REF!</definedName>
    <definedName name="MEZCLA14" localSheetId="6">#REF!</definedName>
    <definedName name="MEZCLA14" localSheetId="7">#REF!</definedName>
    <definedName name="MEZCLA14" localSheetId="0">#REF!</definedName>
    <definedName name="MEZCLA14">#REF!</definedName>
    <definedName name="MEZCLADORAFREGADERO">[35]Materiales!$E$582</definedName>
    <definedName name="MEZCLAE" localSheetId="2">[127]Analisis!#REF!</definedName>
    <definedName name="MEZCLAE" localSheetId="3">[127]Analisis!#REF!</definedName>
    <definedName name="MEZCLAE" localSheetId="4">[127]Analisis!#REF!</definedName>
    <definedName name="MEZCLAE" localSheetId="5">[127]Analisis!#REF!</definedName>
    <definedName name="MEZCLAE" localSheetId="6">[127]Analisis!#REF!</definedName>
    <definedName name="MEZCLAE" localSheetId="7">[127]Analisis!#REF!</definedName>
    <definedName name="MEZCLAE" localSheetId="0">[127]Analisis!#REF!</definedName>
    <definedName name="MEZCLAE">[127]Analisis!#REF!</definedName>
    <definedName name="MEZCLANATILLA" localSheetId="2">#REF!</definedName>
    <definedName name="MEZCLANATILLA" localSheetId="3">#REF!</definedName>
    <definedName name="MEZCLANATILLA" localSheetId="4">#REF!</definedName>
    <definedName name="MEZCLANATILLA" localSheetId="5">#REF!</definedName>
    <definedName name="MEZCLANATILLA" localSheetId="6">#REF!</definedName>
    <definedName name="MEZCLANATILLA" localSheetId="7">#REF!</definedName>
    <definedName name="MEZCLANATILLA" localSheetId="0">#REF!</definedName>
    <definedName name="MEZCLANATILLA">#REF!</definedName>
    <definedName name="MEZCLAP" localSheetId="2">[127]Analisis!#REF!</definedName>
    <definedName name="MEZCLAP" localSheetId="3">[127]Analisis!#REF!</definedName>
    <definedName name="MEZCLAP" localSheetId="4">[127]Analisis!#REF!</definedName>
    <definedName name="MEZCLAP" localSheetId="5">[127]Analisis!#REF!</definedName>
    <definedName name="MEZCLAP" localSheetId="6">[127]Analisis!#REF!</definedName>
    <definedName name="MEZCLAP" localSheetId="7">[127]Analisis!#REF!</definedName>
    <definedName name="MEZCLAP" localSheetId="0">[127]Analisis!#REF!</definedName>
    <definedName name="MEZCLAP">[127]Analisis!#REF!</definedName>
    <definedName name="MEZCLAV" localSheetId="2">#REF!</definedName>
    <definedName name="MEZCLAV" localSheetId="3">#REF!</definedName>
    <definedName name="MEZCLAV" localSheetId="4">#REF!</definedName>
    <definedName name="MEZCLAV" localSheetId="5">#REF!</definedName>
    <definedName name="MEZCLAV" localSheetId="6">#REF!</definedName>
    <definedName name="MEZCLAV" localSheetId="7">#REF!</definedName>
    <definedName name="MEZCLAV" localSheetId="0">#REF!</definedName>
    <definedName name="MEZCLAV">#REF!</definedName>
    <definedName name="MEZCLLAVSENC">[35]Materiales!$E$585</definedName>
    <definedName name="MEZEMP" localSheetId="2">#REF!</definedName>
    <definedName name="MEZEMP" localSheetId="3">#REF!</definedName>
    <definedName name="MEZEMP" localSheetId="4">#REF!</definedName>
    <definedName name="MEZEMP" localSheetId="5">#REF!</definedName>
    <definedName name="MEZEMP" localSheetId="6">#REF!</definedName>
    <definedName name="MEZEMP" localSheetId="7">#REF!</definedName>
    <definedName name="MEZEMP" localSheetId="0">#REF!</definedName>
    <definedName name="MEZEMP">#REF!</definedName>
    <definedName name="MEZLI" localSheetId="2">#REF!</definedName>
    <definedName name="MEZLI" localSheetId="4">#REF!</definedName>
    <definedName name="MEZLI" localSheetId="7">#REF!</definedName>
    <definedName name="MEZLI">#REF!</definedName>
    <definedName name="MKLLL" localSheetId="2">#REF!</definedName>
    <definedName name="MKLLL" localSheetId="4">#REF!</definedName>
    <definedName name="MKLLL" localSheetId="7">#REF!</definedName>
    <definedName name="MKLLL">#REF!</definedName>
    <definedName name="mlzocalo">'[96]Analisis Unit. '!$F$46</definedName>
    <definedName name="mmmmmmmmmmmmmmmmmmmmmmmmmmmmmmmmmmmmmm" localSheetId="2">#REF!</definedName>
    <definedName name="mmmmmmmmmmmmmmmmmmmmmmmmmmmmmmmmmmmmmm" localSheetId="4">#REF!</definedName>
    <definedName name="mmmmmmmmmmmmmmmmmmmmmmmmmmmmmmmmmmmmmm" localSheetId="5">#REF!</definedName>
    <definedName name="mmmmmmmmmmmmmmmmmmmmmmmmmmmmmmmmmmmmmm" localSheetId="6">#REF!</definedName>
    <definedName name="mmmmmmmmmmmmmmmmmmmmmmmmmmmmmmmmmmmmmm" localSheetId="7">#REF!</definedName>
    <definedName name="mmmmmmmmmmmmmmmmmmmmmmmmmmmmmmmmmmmmmm">#REF!</definedName>
    <definedName name="MO.Acero.Col.Vig.Horm.Visto" localSheetId="2">#REF!</definedName>
    <definedName name="MO.Acero.Col.Vig.Horm.Visto" localSheetId="4">#REF!</definedName>
    <definedName name="MO.Acero.Col.Vig.Horm.Visto" localSheetId="7">#REF!</definedName>
    <definedName name="MO.Acero.Col.Vig.Horm.Visto">#REF!</definedName>
    <definedName name="MO.Acero.General" localSheetId="2">#REF!</definedName>
    <definedName name="MO.Acero.General" localSheetId="4">#REF!</definedName>
    <definedName name="MO.Acero.General" localSheetId="7">#REF!</definedName>
    <definedName name="MO.Acero.General">#REF!</definedName>
    <definedName name="MO.Acero.Zap.Colum.Vigas" localSheetId="2">#REF!</definedName>
    <definedName name="MO.Acero.Zap.Colum.Vigas" localSheetId="4">#REF!</definedName>
    <definedName name="MO.Acero.Zap.Colum.Vigas" localSheetId="7">#REF!</definedName>
    <definedName name="MO.Acero.Zap.Colum.Vigas">#REF!</definedName>
    <definedName name="MO.Ayudante" localSheetId="2">#REF!</definedName>
    <definedName name="MO.Ayudante" localSheetId="4">#REF!</definedName>
    <definedName name="MO.Ayudante" localSheetId="7">#REF!</definedName>
    <definedName name="MO.Ayudante">#REF!</definedName>
    <definedName name="MO.Cantos" localSheetId="2">#REF!</definedName>
    <definedName name="MO.Cantos" localSheetId="4">#REF!</definedName>
    <definedName name="MO.Cantos" localSheetId="7">#REF!</definedName>
    <definedName name="MO.Cantos">#REF!</definedName>
    <definedName name="MO.Careteo.Fraguache" localSheetId="2">#REF!</definedName>
    <definedName name="MO.Careteo.Fraguache" localSheetId="4">#REF!</definedName>
    <definedName name="MO.Careteo.Fraguache" localSheetId="7">#REF!</definedName>
    <definedName name="MO.Careteo.Fraguache">#REF!</definedName>
    <definedName name="mo.cer.pared">'[96]Analisis Unit. '!$F$26</definedName>
    <definedName name="MO.ceram.Pisos" localSheetId="2">#REF!</definedName>
    <definedName name="MO.ceram.Pisos" localSheetId="4">#REF!</definedName>
    <definedName name="MO.ceram.Pisos" localSheetId="7">#REF!</definedName>
    <definedName name="MO.ceram.Pisos">#REF!</definedName>
    <definedName name="MO.Col.Bloques" localSheetId="2">#REF!</definedName>
    <definedName name="MO.Col.Bloques" localSheetId="4">#REF!</definedName>
    <definedName name="MO.Col.Bloques" localSheetId="7">#REF!</definedName>
    <definedName name="MO.Col.Bloques">#REF!</definedName>
    <definedName name="MO.Col.Horm" localSheetId="2">#REF!</definedName>
    <definedName name="MO.Col.Horm" localSheetId="4">#REF!</definedName>
    <definedName name="MO.Col.Horm" localSheetId="7">#REF!</definedName>
    <definedName name="MO.Col.Horm">#REF!</definedName>
    <definedName name="MO.Compactacion.material" localSheetId="2">#REF!</definedName>
    <definedName name="MO.Compactacion.material" localSheetId="4">#REF!</definedName>
    <definedName name="MO.Compactacion.material" localSheetId="7">#REF!</definedName>
    <definedName name="MO.Compactacion.material">#REF!</definedName>
    <definedName name="MO.Deck.Madera" localSheetId="2">#REF!</definedName>
    <definedName name="MO.Deck.Madera" localSheetId="4">#REF!</definedName>
    <definedName name="MO.Deck.Madera" localSheetId="7">#REF!</definedName>
    <definedName name="MO.Deck.Madera">#REF!</definedName>
    <definedName name="MO.ENC.LO.4M">[137]M.O.!$I$327</definedName>
    <definedName name="MO.Escalon.Ceramica" localSheetId="2">#REF!</definedName>
    <definedName name="MO.Escalon.Ceramica" localSheetId="3">#REF!</definedName>
    <definedName name="MO.Escalon.Ceramica" localSheetId="4">#REF!</definedName>
    <definedName name="MO.Escalon.Ceramica" localSheetId="5">#REF!</definedName>
    <definedName name="MO.Escalon.Ceramica" localSheetId="6">#REF!</definedName>
    <definedName name="MO.Escalon.Ceramica" localSheetId="7">#REF!</definedName>
    <definedName name="MO.Escalon.Ceramica">#REF!</definedName>
    <definedName name="MO.Escalon.Madera" localSheetId="2">#REF!</definedName>
    <definedName name="MO.Escalon.Madera" localSheetId="4">#REF!</definedName>
    <definedName name="MO.Escalon.Madera" localSheetId="7">#REF!</definedName>
    <definedName name="MO.Escalon.Madera">#REF!</definedName>
    <definedName name="MO.Fino.Bermuda" localSheetId="2">#REF!</definedName>
    <definedName name="MO.Fino.Bermuda" localSheetId="4">#REF!</definedName>
    <definedName name="MO.Fino.Bermuda" localSheetId="7">#REF!</definedName>
    <definedName name="MO.Fino.Bermuda">#REF!</definedName>
    <definedName name="MO.Fino.Normal" localSheetId="2">#REF!</definedName>
    <definedName name="MO.Fino.Normal" localSheetId="4">#REF!</definedName>
    <definedName name="MO.Fino.Normal" localSheetId="7">#REF!</definedName>
    <definedName name="MO.Fino.Normal">#REF!</definedName>
    <definedName name="MO.Gotero.Colgante" localSheetId="2">#REF!</definedName>
    <definedName name="MO.Gotero.Colgante" localSheetId="4">#REF!</definedName>
    <definedName name="MO.Gotero.Colgante" localSheetId="7">#REF!</definedName>
    <definedName name="MO.Gotero.Colgante">#REF!</definedName>
    <definedName name="MO.Horm.Estampado" localSheetId="2">#REF!</definedName>
    <definedName name="MO.Horm.Estampado" localSheetId="4">#REF!</definedName>
    <definedName name="MO.Horm.Estampado" localSheetId="7">#REF!</definedName>
    <definedName name="MO.Horm.Estampado">#REF!</definedName>
    <definedName name="MO.Malla.Electrosoldada" localSheetId="2">#REF!</definedName>
    <definedName name="MO.Malla.Electrosoldada" localSheetId="4">#REF!</definedName>
    <definedName name="MO.Malla.Electrosoldada" localSheetId="7">#REF!</definedName>
    <definedName name="MO.Malla.Electrosoldada">#REF!</definedName>
    <definedName name="MO.Mochetas" localSheetId="2">#REF!</definedName>
    <definedName name="MO.Mochetas" localSheetId="4">#REF!</definedName>
    <definedName name="MO.Mochetas" localSheetId="7">#REF!</definedName>
    <definedName name="MO.Mochetas">#REF!</definedName>
    <definedName name="MO.Muro.Piedra" localSheetId="2">#REF!</definedName>
    <definedName name="MO.Muro.Piedra" localSheetId="4">#REF!</definedName>
    <definedName name="MO.Muro.Piedra" localSheetId="7">#REF!</definedName>
    <definedName name="MO.Muro.Piedra">#REF!</definedName>
    <definedName name="MO.O.TNC.1">[71]M.O.!$I$50</definedName>
    <definedName name="MO.Panete.Paredes" localSheetId="2">#REF!</definedName>
    <definedName name="MO.Panete.Paredes" localSheetId="3">#REF!</definedName>
    <definedName name="MO.Panete.Paredes" localSheetId="4">#REF!</definedName>
    <definedName name="MO.Panete.Paredes" localSheetId="5">#REF!</definedName>
    <definedName name="MO.Panete.Paredes" localSheetId="6">#REF!</definedName>
    <definedName name="MO.Panete.Paredes" localSheetId="7">#REF!</definedName>
    <definedName name="MO.Panete.Paredes">#REF!</definedName>
    <definedName name="MO.Panete.Techo.Horizontal" localSheetId="2">#REF!</definedName>
    <definedName name="MO.Panete.Techo.Horizontal" localSheetId="4">#REF!</definedName>
    <definedName name="MO.Panete.Techo.Horizontal" localSheetId="7">#REF!</definedName>
    <definedName name="MO.Panete.Techo.Horizontal">#REF!</definedName>
    <definedName name="MO.Pintura.2manos" localSheetId="2">#REF!</definedName>
    <definedName name="MO.Pintura.2manos" localSheetId="4">#REF!</definedName>
    <definedName name="MO.Pintura.2manos" localSheetId="7">#REF!</definedName>
    <definedName name="MO.Pintura.2manos">#REF!</definedName>
    <definedName name="MO.Piso.Cem.Pulido" localSheetId="2">#REF!</definedName>
    <definedName name="MO.Piso.Cem.Pulido" localSheetId="4">#REF!</definedName>
    <definedName name="MO.Piso.Cem.Pulido" localSheetId="7">#REF!</definedName>
    <definedName name="MO.Piso.Cem.Pulido">#REF!</definedName>
    <definedName name="MO.Violines" localSheetId="2">#REF!</definedName>
    <definedName name="MO.Violines" localSheetId="4">#REF!</definedName>
    <definedName name="MO.Violines" localSheetId="7">#REF!</definedName>
    <definedName name="MO.Violines">#REF!</definedName>
    <definedName name="MO.Zabaletas" localSheetId="2">#REF!</definedName>
    <definedName name="MO.Zabaletas" localSheetId="4">#REF!</definedName>
    <definedName name="MO.Zabaletas" localSheetId="7">#REF!</definedName>
    <definedName name="MO.Zabaletas">#REF!</definedName>
    <definedName name="MO.Zoc.Ceramica" localSheetId="2">#REF!</definedName>
    <definedName name="MO.Zoc.Ceramica" localSheetId="4">#REF!</definedName>
    <definedName name="MO.Zoc.Ceramica" localSheetId="7">#REF!</definedName>
    <definedName name="MO.Zoc.Ceramica">#REF!</definedName>
    <definedName name="MOA" localSheetId="3">[5]Jornal!$D$178</definedName>
    <definedName name="MOA" localSheetId="4">[5]Jornal!$D$178</definedName>
    <definedName name="MOA" localSheetId="5">[5]Jornal!$D$178</definedName>
    <definedName name="MOA" localSheetId="6">[5]Jornal!$D$178</definedName>
    <definedName name="MOA" localSheetId="7">[5]Jornal!$D$178</definedName>
    <definedName name="MOA" localSheetId="0">[5]Jornal!$D$178</definedName>
    <definedName name="MOA">[6]Jornal!$D$178</definedName>
    <definedName name="MOACERA">[35]M.O.!$C$41</definedName>
    <definedName name="MOACERO" localSheetId="2">#REF!</definedName>
    <definedName name="MOACERO" localSheetId="3">#REF!</definedName>
    <definedName name="MOACERO" localSheetId="4">#REF!</definedName>
    <definedName name="MOACERO" localSheetId="5">#REF!</definedName>
    <definedName name="MOACERO" localSheetId="6">#REF!</definedName>
    <definedName name="MOACERO" localSheetId="7">#REF!</definedName>
    <definedName name="MOACERO">#REF!</definedName>
    <definedName name="moaceroaltaresitencia" localSheetId="2">#REF!</definedName>
    <definedName name="moaceroaltaresitencia" localSheetId="4">#REF!</definedName>
    <definedName name="moaceroaltaresitencia" localSheetId="7">#REF!</definedName>
    <definedName name="moaceroaltaresitencia">#REF!</definedName>
    <definedName name="moaceronormal">[54]I.HORMIGON!$G$19</definedName>
    <definedName name="MOADO" localSheetId="2">#REF!</definedName>
    <definedName name="MOADO" localSheetId="3">#REF!</definedName>
    <definedName name="MOADO" localSheetId="4">#REF!</definedName>
    <definedName name="MOADO" localSheetId="5">#REF!</definedName>
    <definedName name="MOADO" localSheetId="6">#REF!</definedName>
    <definedName name="MOADO" localSheetId="7">#REF!</definedName>
    <definedName name="MOADO">#REF!</definedName>
    <definedName name="MOAIRE2HP" localSheetId="2">#REF!</definedName>
    <definedName name="MOAIRE2HP" localSheetId="4">#REF!</definedName>
    <definedName name="MOAIRE2HP" localSheetId="7">#REF!</definedName>
    <definedName name="MOAIRE2HP">#REF!</definedName>
    <definedName name="MOALBA" localSheetId="2">#REF!</definedName>
    <definedName name="MOALBA" localSheetId="4">#REF!</definedName>
    <definedName name="MOALBA" localSheetId="5">#REF!</definedName>
    <definedName name="MOALBA" localSheetId="6">#REF!</definedName>
    <definedName name="MOALBA" localSheetId="7">#REF!</definedName>
    <definedName name="MOALBA">#REF!</definedName>
    <definedName name="MOBADEN" localSheetId="2">#REF!</definedName>
    <definedName name="MOBADEN" localSheetId="4">#REF!</definedName>
    <definedName name="MOBADEN" localSheetId="7">#REF!</definedName>
    <definedName name="MOBADEN">#REF!</definedName>
    <definedName name="MOBADENES" localSheetId="2">#REF!</definedName>
    <definedName name="MOBADENES" localSheetId="4">#REF!</definedName>
    <definedName name="MOBADENES" localSheetId="5">#REF!</definedName>
    <definedName name="MOBADENES" localSheetId="6">#REF!</definedName>
    <definedName name="MOBADENES" localSheetId="7">#REF!</definedName>
    <definedName name="MOBADENES">#REF!</definedName>
    <definedName name="MOBASECON" localSheetId="2">#REF!</definedName>
    <definedName name="MOBASECON" localSheetId="4">#REF!</definedName>
    <definedName name="MOBASECON" localSheetId="7">#REF!</definedName>
    <definedName name="MOBASECON">#REF!</definedName>
    <definedName name="MOBL4" localSheetId="2">#REF!</definedName>
    <definedName name="MOBL4" localSheetId="4">#REF!</definedName>
    <definedName name="MOBL4" localSheetId="7">#REF!</definedName>
    <definedName name="MOBL4">#REF!</definedName>
    <definedName name="MOBL5" localSheetId="2">#REF!</definedName>
    <definedName name="MOBL5" localSheetId="4">#REF!</definedName>
    <definedName name="MOBL5" localSheetId="7">#REF!</definedName>
    <definedName name="MOBL5">#REF!</definedName>
    <definedName name="MOBL6">[25]Jornal!$D$55</definedName>
    <definedName name="MOBL8" localSheetId="2">#REF!</definedName>
    <definedName name="MOBL8" localSheetId="3">#REF!</definedName>
    <definedName name="MOBL8" localSheetId="4">#REF!</definedName>
    <definedName name="MOBL8" localSheetId="5">#REF!</definedName>
    <definedName name="MOBL8" localSheetId="6">#REF!</definedName>
    <definedName name="MOBL8" localSheetId="7">#REF!</definedName>
    <definedName name="MOBL8">#REF!</definedName>
    <definedName name="MOBLCA" localSheetId="2">#REF!</definedName>
    <definedName name="MOBLCA" localSheetId="4">#REF!</definedName>
    <definedName name="MOBLCA" localSheetId="7">#REF!</definedName>
    <definedName name="MOBLCA">#REF!</definedName>
    <definedName name="MOBLOQUES" localSheetId="2">#REF!</definedName>
    <definedName name="MOBLOQUES" localSheetId="4">#REF!</definedName>
    <definedName name="MOBLOQUES" localSheetId="5">#REF!</definedName>
    <definedName name="MOBLOQUES" localSheetId="6">#REF!</definedName>
    <definedName name="MOBLOQUES" localSheetId="7">#REF!</definedName>
    <definedName name="MOBLOQUES">#REF!</definedName>
    <definedName name="MOBOTI" localSheetId="2">#REF!</definedName>
    <definedName name="MOBOTI" localSheetId="4">#REF!</definedName>
    <definedName name="MOBOTI" localSheetId="7">#REF!</definedName>
    <definedName name="MOBOTI">#REF!</definedName>
    <definedName name="MOBRAK" localSheetId="2">#REF!</definedName>
    <definedName name="MOBRAK" localSheetId="4">#REF!</definedName>
    <definedName name="MOBRAK" localSheetId="7">#REF!</definedName>
    <definedName name="MOBRAK">#REF!</definedName>
    <definedName name="MOCAL110" localSheetId="2">#REF!</definedName>
    <definedName name="MOCAL110" localSheetId="4">#REF!</definedName>
    <definedName name="MOCAL110" localSheetId="7">#REF!</definedName>
    <definedName name="MOCAL110">#REF!</definedName>
    <definedName name="MOCAL220" localSheetId="2">#REF!</definedName>
    <definedName name="MOCAL220" localSheetId="4">#REF!</definedName>
    <definedName name="MOCAL220" localSheetId="7">#REF!</definedName>
    <definedName name="MOCAL220">#REF!</definedName>
    <definedName name="MOCANTOS">[35]M.O.!$C$51</definedName>
    <definedName name="MOCAPATER" localSheetId="2">#REF!</definedName>
    <definedName name="MOCAPATER" localSheetId="3">#REF!</definedName>
    <definedName name="MOCAPATER" localSheetId="4">#REF!</definedName>
    <definedName name="MOCAPATER" localSheetId="5">#REF!</definedName>
    <definedName name="MOCAPATER" localSheetId="6">#REF!</definedName>
    <definedName name="MOCAPATER" localSheetId="7">#REF!</definedName>
    <definedName name="MOCAPATER" localSheetId="0">#REF!</definedName>
    <definedName name="MOCAPATER">#REF!</definedName>
    <definedName name="MOCARETEO">[35]M.O.!$C$53</definedName>
    <definedName name="MOCARLLA" localSheetId="2">#REF!</definedName>
    <definedName name="MOCARLLA" localSheetId="3">#REF!</definedName>
    <definedName name="MOCARLLA" localSheetId="4">#REF!</definedName>
    <definedName name="MOCARLLA" localSheetId="5">#REF!</definedName>
    <definedName name="MOCARLLA" localSheetId="6">#REF!</definedName>
    <definedName name="MOCARLLA" localSheetId="7">#REF!</definedName>
    <definedName name="MOCARLLA" localSheetId="0">#REF!</definedName>
    <definedName name="MOCARLLA">#REF!</definedName>
    <definedName name="MOCARP" localSheetId="2">#REF!</definedName>
    <definedName name="MOCARP" localSheetId="4">#REF!</definedName>
    <definedName name="MOCARP" localSheetId="5">#REF!</definedName>
    <definedName name="MOCARP" localSheetId="6">#REF!</definedName>
    <definedName name="MOCARP" localSheetId="7">#REF!</definedName>
    <definedName name="MOCARP">#REF!</definedName>
    <definedName name="MOCARPCOLCON" localSheetId="2">#REF!</definedName>
    <definedName name="MOCARPCOLCON" localSheetId="4">#REF!</definedName>
    <definedName name="MOCARPCOLCON" localSheetId="5">#REF!</definedName>
    <definedName name="MOCARPCOLCON" localSheetId="6">#REF!</definedName>
    <definedName name="MOCARPCOLCON" localSheetId="7">#REF!</definedName>
    <definedName name="MOCARPCOLCON">#REF!</definedName>
    <definedName name="MOCARPCOLCUACONF" localSheetId="2">#REF!</definedName>
    <definedName name="MOCARPCOLCUACONF" localSheetId="4">#REF!</definedName>
    <definedName name="MOCARPCOLCUACONF" localSheetId="5">#REF!</definedName>
    <definedName name="MOCARPCOLCUACONF" localSheetId="6">#REF!</definedName>
    <definedName name="MOCARPCOLCUACONF" localSheetId="7">#REF!</definedName>
    <definedName name="MOCARPCOLCUACONF">#REF!</definedName>
    <definedName name="MOCARPCOLCUAINST" localSheetId="2">#REF!</definedName>
    <definedName name="MOCARPCOLCUAINST" localSheetId="4">#REF!</definedName>
    <definedName name="MOCARPCOLCUAINST" localSheetId="5">#REF!</definedName>
    <definedName name="MOCARPCOLCUAINST" localSheetId="6">#REF!</definedName>
    <definedName name="MOCARPCOLCUAINST" localSheetId="7">#REF!</definedName>
    <definedName name="MOCARPCOLCUAINST">#REF!</definedName>
    <definedName name="MOCARPCOLINS" localSheetId="2">#REF!</definedName>
    <definedName name="MOCARPCOLINS" localSheetId="4">#REF!</definedName>
    <definedName name="MOCARPCOLINS" localSheetId="5">#REF!</definedName>
    <definedName name="MOCARPCOLINS" localSheetId="6">#REF!</definedName>
    <definedName name="MOCARPCOLINS" localSheetId="7">#REF!</definedName>
    <definedName name="MOCARPCOLINS">#REF!</definedName>
    <definedName name="MOCARPCOLTAPAS" localSheetId="2">#REF!</definedName>
    <definedName name="MOCARPCOLTAPAS" localSheetId="4">#REF!</definedName>
    <definedName name="MOCARPCOLTAPAS" localSheetId="5">#REF!</definedName>
    <definedName name="MOCARPCOLTAPAS" localSheetId="6">#REF!</definedName>
    <definedName name="MOCARPCOLTAPAS" localSheetId="7">#REF!</definedName>
    <definedName name="MOCARPCOLTAPAS">#REF!</definedName>
    <definedName name="MOCARPDESENC" localSheetId="2">#REF!</definedName>
    <definedName name="MOCARPDESENC" localSheetId="4">#REF!</definedName>
    <definedName name="MOCARPDESENC" localSheetId="5">#REF!</definedName>
    <definedName name="MOCARPDESENC" localSheetId="6">#REF!</definedName>
    <definedName name="MOCARPDESENC" localSheetId="7">#REF!</definedName>
    <definedName name="MOCARPDESENC">#REF!</definedName>
    <definedName name="MOCARPESTVARIAS" localSheetId="2">#REF!</definedName>
    <definedName name="MOCARPESTVARIAS" localSheetId="4">#REF!</definedName>
    <definedName name="MOCARPESTVARIAS" localSheetId="5">#REF!</definedName>
    <definedName name="MOCARPESTVARIAS" localSheetId="6">#REF!</definedName>
    <definedName name="MOCARPESTVARIAS" localSheetId="7">#REF!</definedName>
    <definedName name="MOCARPESTVARIAS">#REF!</definedName>
    <definedName name="MOCARPFALSOPISO" localSheetId="2">#REF!</definedName>
    <definedName name="MOCARPFALSOPISO" localSheetId="4">#REF!</definedName>
    <definedName name="MOCARPFALSOPISO" localSheetId="5">#REF!</definedName>
    <definedName name="MOCARPFALSOPISO" localSheetId="6">#REF!</definedName>
    <definedName name="MOCARPFALSOPISO" localSheetId="7">#REF!</definedName>
    <definedName name="MOCARPFALSOPISO">#REF!</definedName>
    <definedName name="mocarpinteria" localSheetId="7">[117]Análisis!$H$116</definedName>
    <definedName name="mocarpinteria">[118]Análisis!$H$116</definedName>
    <definedName name="MOCARPMUROS" localSheetId="2">#REF!</definedName>
    <definedName name="MOCARPMUROS" localSheetId="3">#REF!</definedName>
    <definedName name="MOCARPMUROS" localSheetId="4">#REF!</definedName>
    <definedName name="MOCARPMUROS" localSheetId="5">#REF!</definedName>
    <definedName name="MOCARPMUROS" localSheetId="6">#REF!</definedName>
    <definedName name="MOCARPMUROS" localSheetId="7">#REF!</definedName>
    <definedName name="MOCARPMUROS" localSheetId="0">#REF!</definedName>
    <definedName name="MOCARPMUROS">#REF!</definedName>
    <definedName name="MOCARPOTROS" localSheetId="2">#REF!</definedName>
    <definedName name="MOCARPOTROS" localSheetId="4">#REF!</definedName>
    <definedName name="MOCARPOTROS" localSheetId="5">#REF!</definedName>
    <definedName name="MOCARPOTROS" localSheetId="6">#REF!</definedName>
    <definedName name="MOCARPOTROS" localSheetId="7">#REF!</definedName>
    <definedName name="MOCARPOTROS">#REF!</definedName>
    <definedName name="MOCARPTC" localSheetId="2">#REF!</definedName>
    <definedName name="MOCARPTC" localSheetId="4">#REF!</definedName>
    <definedName name="MOCARPTC" localSheetId="5">#REF!</definedName>
    <definedName name="MOCARPTC" localSheetId="6">#REF!</definedName>
    <definedName name="MOCARPTC" localSheetId="7">#REF!</definedName>
    <definedName name="MOCARPTC">#REF!</definedName>
    <definedName name="MOCARPTRABTERM" localSheetId="2">#REF!</definedName>
    <definedName name="MOCARPTRABTERM" localSheetId="4">#REF!</definedName>
    <definedName name="MOCARPTRABTERM" localSheetId="5">#REF!</definedName>
    <definedName name="MOCARPTRABTERM" localSheetId="6">#REF!</definedName>
    <definedName name="MOCARPTRABTERM" localSheetId="7">#REF!</definedName>
    <definedName name="MOCARPTRABTERM">#REF!</definedName>
    <definedName name="MOCARPVIGADINT" localSheetId="2">#REF!</definedName>
    <definedName name="MOCARPVIGADINT" localSheetId="4">#REF!</definedName>
    <definedName name="MOCARPVIGADINT" localSheetId="5">#REF!</definedName>
    <definedName name="MOCARPVIGADINT" localSheetId="6">#REF!</definedName>
    <definedName name="MOCARPVIGADINT" localSheetId="7">#REF!</definedName>
    <definedName name="MOCARPVIGADINT">#REF!</definedName>
    <definedName name="MOCER" localSheetId="2">#REF!</definedName>
    <definedName name="MOCER" localSheetId="3">#REF!</definedName>
    <definedName name="MOCER" localSheetId="4">#REF!</definedName>
    <definedName name="MOCER" localSheetId="5">#REF!</definedName>
    <definedName name="MOCER" localSheetId="6">#REF!</definedName>
    <definedName name="MOCER" localSheetId="7">#REF!</definedName>
    <definedName name="MOCER" localSheetId="0">#REF!</definedName>
    <definedName name="MOCER">#REF!</definedName>
    <definedName name="MOCER15A20" localSheetId="2">#REF!</definedName>
    <definedName name="MOCER15A20" localSheetId="3">#REF!</definedName>
    <definedName name="MOCER15A20" localSheetId="4">#REF!</definedName>
    <definedName name="MOCER15A20" localSheetId="5">#REF!</definedName>
    <definedName name="MOCER15A20" localSheetId="6">#REF!</definedName>
    <definedName name="MOCER15A20" localSheetId="7">#REF!</definedName>
    <definedName name="MOCER15A20" localSheetId="0">#REF!</definedName>
    <definedName name="MOCER15A20">#REF!</definedName>
    <definedName name="MOCeram.Paredes" localSheetId="2">#REF!</definedName>
    <definedName name="MOCeram.Paredes" localSheetId="4">#REF!</definedName>
    <definedName name="MOCeram.Paredes" localSheetId="7">#REF!</definedName>
    <definedName name="MOCeram.Paredes">#REF!</definedName>
    <definedName name="MOCERCRI1520PARED">[35]M.O.!$C$189</definedName>
    <definedName name="MOCERIMP1520PARED" localSheetId="2">#REF!</definedName>
    <definedName name="MOCERIMP1520PARED" localSheetId="3">#REF!</definedName>
    <definedName name="MOCERIMP1520PARED" localSheetId="4">#REF!</definedName>
    <definedName name="MOCERIMP1520PARED" localSheetId="5">#REF!</definedName>
    <definedName name="MOCERIMP1520PARED" localSheetId="6">#REF!</definedName>
    <definedName name="MOCERIMP1520PARED" localSheetId="7">#REF!</definedName>
    <definedName name="MOCERIMP1520PARED" localSheetId="0">#REF!</definedName>
    <definedName name="MOCERIMP1520PARED">#REF!</definedName>
    <definedName name="MOCERIMP3040PARED" localSheetId="2">#REF!</definedName>
    <definedName name="MOCERIMP3040PARED" localSheetId="4">#REF!</definedName>
    <definedName name="MOCERIMP3040PARED" localSheetId="7">#REF!</definedName>
    <definedName name="MOCERIMP3040PARED">#REF!</definedName>
    <definedName name="MOCERPLU" localSheetId="2">#REF!</definedName>
    <definedName name="MOCERPLU" localSheetId="4">#REF!</definedName>
    <definedName name="MOCERPLU" localSheetId="7">#REF!</definedName>
    <definedName name="MOCERPLU">#REF!</definedName>
    <definedName name="Mocheta" localSheetId="2">#REF!</definedName>
    <definedName name="Mocheta" localSheetId="4">#REF!</definedName>
    <definedName name="Mocheta" localSheetId="7">#REF!</definedName>
    <definedName name="Mocheta">#REF!</definedName>
    <definedName name="Mocheta.95x.65.h.a" localSheetId="2">#REF!</definedName>
    <definedName name="Mocheta.95x.65.h.a" localSheetId="4">#REF!</definedName>
    <definedName name="Mocheta.95x.65.h.a" localSheetId="7">#REF!</definedName>
    <definedName name="Mocheta.95x.65.h.a">#REF!</definedName>
    <definedName name="Mocheta.caoba" localSheetId="2">#REF!</definedName>
    <definedName name="Mocheta.caoba" localSheetId="4">#REF!</definedName>
    <definedName name="Mocheta.caoba" localSheetId="7">#REF!</definedName>
    <definedName name="Mocheta.caoba">#REF!</definedName>
    <definedName name="Mocheta.Mezcla.Antillana" localSheetId="2">[67]Análisis!#REF!</definedName>
    <definedName name="Mocheta.Mezcla.Antillana" localSheetId="4">[67]Análisis!#REF!</definedName>
    <definedName name="Mocheta.Mezcla.Antillana" localSheetId="7">[67]Análisis!#REF!</definedName>
    <definedName name="Mocheta.Mezcla.Antillana">[67]Análisis!#REF!</definedName>
    <definedName name="mochetas" localSheetId="2">#REF!</definedName>
    <definedName name="mochetas" localSheetId="3">#REF!</definedName>
    <definedName name="mochetas" localSheetId="4">#REF!</definedName>
    <definedName name="mochetas" localSheetId="5">#REF!</definedName>
    <definedName name="mochetas" localSheetId="6">#REF!</definedName>
    <definedName name="mochetas" localSheetId="7">#REF!</definedName>
    <definedName name="mochetas">#REF!</definedName>
    <definedName name="mochetas.8cm.h.a" localSheetId="2">#REF!</definedName>
    <definedName name="mochetas.8cm.h.a" localSheetId="4">#REF!</definedName>
    <definedName name="mochetas.8cm.h.a" localSheetId="7">#REF!</definedName>
    <definedName name="mochetas.8cm.h.a">#REF!</definedName>
    <definedName name="MOCOL20X60" localSheetId="2">#REF!</definedName>
    <definedName name="MOCOL20X60" localSheetId="4">#REF!</definedName>
    <definedName name="MOCOL20X60" localSheetId="7">#REF!</definedName>
    <definedName name="MOCOL20X60">#REF!</definedName>
    <definedName name="MOCOLOCADIC" localSheetId="2">#REF!</definedName>
    <definedName name="MOCOLOCADIC" localSheetId="4">#REF!</definedName>
    <definedName name="MOCOLOCADIC" localSheetId="5">#REF!</definedName>
    <definedName name="MOCOLOCADIC" localSheetId="6">#REF!</definedName>
    <definedName name="MOCOLOCADIC" localSheetId="7">#REF!</definedName>
    <definedName name="MOCOLOCADIC">#REF!</definedName>
    <definedName name="MOCOLTEJ" localSheetId="2">#REF!</definedName>
    <definedName name="MOCOLTEJ" localSheetId="3">#REF!</definedName>
    <definedName name="MOCOLTEJ" localSheetId="4">#REF!</definedName>
    <definedName name="MOCOLTEJ" localSheetId="5">#REF!</definedName>
    <definedName name="MOCOLTEJ" localSheetId="6">#REF!</definedName>
    <definedName name="MOCOLTEJ" localSheetId="7">#REF!</definedName>
    <definedName name="MOCOLTEJ" localSheetId="0">#REF!</definedName>
    <definedName name="MOCOLTEJ">#REF!</definedName>
    <definedName name="MOCONTEN553015" localSheetId="2">#REF!</definedName>
    <definedName name="MOCONTEN553015" localSheetId="4">#REF!</definedName>
    <definedName name="MOCONTEN553015" localSheetId="7">#REF!</definedName>
    <definedName name="MOCONTEN553015">#REF!</definedName>
    <definedName name="MOCONTENES" localSheetId="2">#REF!</definedName>
    <definedName name="MOCONTENES" localSheetId="4">#REF!</definedName>
    <definedName name="MOCONTENES" localSheetId="5">#REF!</definedName>
    <definedName name="MOCONTENES" localSheetId="6">#REF!</definedName>
    <definedName name="MOCONTENES" localSheetId="7">#REF!</definedName>
    <definedName name="MOCONTENES">#REF!</definedName>
    <definedName name="MOCOVI" localSheetId="2">#REF!</definedName>
    <definedName name="MOCOVI" localSheetId="4">#REF!</definedName>
    <definedName name="MOCOVI" localSheetId="7">#REF!</definedName>
    <definedName name="MOCOVI">#REF!</definedName>
    <definedName name="MOCU" localSheetId="2">#REF!</definedName>
    <definedName name="MOCU" localSheetId="4">#REF!</definedName>
    <definedName name="MOCU" localSheetId="5">#REF!</definedName>
    <definedName name="MOCU" localSheetId="6">#REF!</definedName>
    <definedName name="MOCU" localSheetId="7">#REF!</definedName>
    <definedName name="MOCU">#REF!</definedName>
    <definedName name="MODEHABL" localSheetId="2">#REF!</definedName>
    <definedName name="MODEHABL" localSheetId="4">#REF!</definedName>
    <definedName name="MODEHABL" localSheetId="7">#REF!</definedName>
    <definedName name="MODEHABL">#REF!</definedName>
    <definedName name="MODEMCIMPIEDRA" localSheetId="2">#REF!</definedName>
    <definedName name="MODEMCIMPIEDRA" localSheetId="4">#REF!</definedName>
    <definedName name="MODEMCIMPIEDRA" localSheetId="7">#REF!</definedName>
    <definedName name="MODEMCIMPIEDRA">#REF!</definedName>
    <definedName name="MODEMCIMVIEHSIMPLE" localSheetId="2">#REF!</definedName>
    <definedName name="MODEMCIMVIEHSIMPLE" localSheetId="4">#REF!</definedName>
    <definedName name="MODEMCIMVIEHSIMPLE" localSheetId="7">#REF!</definedName>
    <definedName name="MODEMCIMVIEHSIMPLE">#REF!</definedName>
    <definedName name="MODEMMUROHA" localSheetId="2">#REF!</definedName>
    <definedName name="MODEMMUROHA" localSheetId="4">#REF!</definedName>
    <definedName name="MODEMMUROHA" localSheetId="7">#REF!</definedName>
    <definedName name="MODEMMUROHA">#REF!</definedName>
    <definedName name="MODEMMUROPIE" localSheetId="2">#REF!</definedName>
    <definedName name="MODEMMUROPIE" localSheetId="4">#REF!</definedName>
    <definedName name="MODEMMUROPIE" localSheetId="7">#REF!</definedName>
    <definedName name="MODEMMUROPIE">#REF!</definedName>
    <definedName name="MODEMMUROTAPIA" localSheetId="2">#REF!</definedName>
    <definedName name="MODEMMUROTAPIA" localSheetId="4">#REF!</definedName>
    <definedName name="MODEMMUROTAPIA" localSheetId="7">#REF!</definedName>
    <definedName name="MODEMMUROTAPIA">#REF!</definedName>
    <definedName name="MODEMOLER" localSheetId="2">#REF!</definedName>
    <definedName name="MODEMOLER" localSheetId="4">#REF!</definedName>
    <definedName name="MODEMOLER" localSheetId="5">#REF!</definedName>
    <definedName name="MODEMOLER" localSheetId="6">#REF!</definedName>
    <definedName name="MODEMOLER" localSheetId="7">#REF!</definedName>
    <definedName name="MODEMOLER">#REF!</definedName>
    <definedName name="MODEMOLERCIMHA" localSheetId="2">#REF!</definedName>
    <definedName name="MODEMOLERCIMHA" localSheetId="4">#REF!</definedName>
    <definedName name="MODEMOLERCIMHA" localSheetId="7">#REF!</definedName>
    <definedName name="MODEMOLERCIMHA">#REF!</definedName>
    <definedName name="MODEMTECHOTEJA" localSheetId="2">#REF!</definedName>
    <definedName name="MODEMTECHOTEJA" localSheetId="4">#REF!</definedName>
    <definedName name="MODEMTECHOTEJA" localSheetId="7">#REF!</definedName>
    <definedName name="MODEMTECHOTEJA">#REF!</definedName>
    <definedName name="MODESAGUE3Y4">[35]M.O.!$C$647</definedName>
    <definedName name="MODESAGUES" localSheetId="2">#REF!</definedName>
    <definedName name="MODESAGUES" localSheetId="3">#REF!</definedName>
    <definedName name="MODESAGUES" localSheetId="4">#REF!</definedName>
    <definedName name="MODESAGUES" localSheetId="5">#REF!</definedName>
    <definedName name="MODESAGUES" localSheetId="6">#REF!</definedName>
    <definedName name="MODESAGUES" localSheetId="7">#REF!</definedName>
    <definedName name="MODESAGUES" localSheetId="0">#REF!</definedName>
    <definedName name="MODESAGUES">#REF!</definedName>
    <definedName name="MODIMMER" localSheetId="2">#REF!</definedName>
    <definedName name="MODIMMER" localSheetId="4">#REF!</definedName>
    <definedName name="MODIMMER" localSheetId="7">#REF!</definedName>
    <definedName name="MODIMMER">#REF!</definedName>
    <definedName name="MOEBANIST" localSheetId="2">#REF!</definedName>
    <definedName name="MOEBANIST" localSheetId="4">#REF!</definedName>
    <definedName name="MOEBANIST" localSheetId="5">#REF!</definedName>
    <definedName name="MOEBANIST" localSheetId="6">#REF!</definedName>
    <definedName name="MOEBANIST" localSheetId="7">#REF!</definedName>
    <definedName name="MOEBANIST">#REF!</definedName>
    <definedName name="MOELECT" localSheetId="2">#REF!</definedName>
    <definedName name="MOELECT" localSheetId="4">#REF!</definedName>
    <definedName name="MOELECT" localSheetId="5">#REF!</definedName>
    <definedName name="MOELECT" localSheetId="6">#REF!</definedName>
    <definedName name="MOELECT" localSheetId="7">#REF!</definedName>
    <definedName name="MOELECT">#REF!</definedName>
    <definedName name="MOELECTCONAPAR" localSheetId="2">#REF!</definedName>
    <definedName name="MOELECTCONAPAR" localSheetId="4">#REF!</definedName>
    <definedName name="MOELECTCONAPAR" localSheetId="5">#REF!</definedName>
    <definedName name="MOELECTCONAPAR" localSheetId="6">#REF!</definedName>
    <definedName name="MOELECTCONAPAR" localSheetId="7">#REF!</definedName>
    <definedName name="MOELECTCONAPAR">#REF!</definedName>
    <definedName name="MOELECTINTSEG" localSheetId="2">#REF!</definedName>
    <definedName name="MOELECTINTSEG" localSheetId="4">#REF!</definedName>
    <definedName name="MOELECTINTSEG" localSheetId="5">#REF!</definedName>
    <definedName name="MOELECTINTSEG" localSheetId="6">#REF!</definedName>
    <definedName name="MOELECTINTSEG" localSheetId="7">#REF!</definedName>
    <definedName name="MOELECTINTSEG">#REF!</definedName>
    <definedName name="MOELECTRESECO" localSheetId="2">#REF!</definedName>
    <definedName name="MOELECTRESECO" localSheetId="4">#REF!</definedName>
    <definedName name="MOELECTRESECO" localSheetId="5">#REF!</definedName>
    <definedName name="MOELECTRESECO" localSheetId="6">#REF!</definedName>
    <definedName name="MOELECTRESECO" localSheetId="7">#REF!</definedName>
    <definedName name="MOELECTRESECO">#REF!</definedName>
    <definedName name="MOELECTSALECON" localSheetId="2">#REF!</definedName>
    <definedName name="MOELECTSALECON" localSheetId="4">#REF!</definedName>
    <definedName name="MOELECTSALECON" localSheetId="5">#REF!</definedName>
    <definedName name="MOELECTSALECON" localSheetId="6">#REF!</definedName>
    <definedName name="MOELECTSALECON" localSheetId="7">#REF!</definedName>
    <definedName name="MOELECTSALECON">#REF!</definedName>
    <definedName name="MOELECTSALTIM" localSheetId="2">#REF!</definedName>
    <definedName name="MOELECTSALTIM" localSheetId="4">#REF!</definedName>
    <definedName name="MOELECTSALTIM" localSheetId="5">#REF!</definedName>
    <definedName name="MOELECTSALTIM" localSheetId="6">#REF!</definedName>
    <definedName name="MOELECTSALTIM" localSheetId="7">#REF!</definedName>
    <definedName name="MOELECTSALTIM">#REF!</definedName>
    <definedName name="MOELECTSALTUBEXT" localSheetId="2">#REF!</definedName>
    <definedName name="MOELECTSALTUBEXT" localSheetId="4">#REF!</definedName>
    <definedName name="MOELECTSALTUBEXT" localSheetId="5">#REF!</definedName>
    <definedName name="MOELECTSALTUBEXT" localSheetId="6">#REF!</definedName>
    <definedName name="MOELECTSALTUBEXT" localSheetId="7">#REF!</definedName>
    <definedName name="MOELECTSALTUBEXT">#REF!</definedName>
    <definedName name="MOELECTSALTUBOCU" localSheetId="2">#REF!</definedName>
    <definedName name="MOELECTSALTUBOCU" localSheetId="4">#REF!</definedName>
    <definedName name="MOELECTSALTUBOCU" localSheetId="5">#REF!</definedName>
    <definedName name="MOELECTSALTUBOCU" localSheetId="6">#REF!</definedName>
    <definedName name="MOELECTSALTUBOCU" localSheetId="7">#REF!</definedName>
    <definedName name="MOELECTSALTUBOCU">#REF!</definedName>
    <definedName name="MOELECTSALWP" localSheetId="2">#REF!</definedName>
    <definedName name="MOELECTSALWP" localSheetId="4">#REF!</definedName>
    <definedName name="MOELECTSALWP" localSheetId="5">#REF!</definedName>
    <definedName name="MOELECTSALWP" localSheetId="6">#REF!</definedName>
    <definedName name="MOELECTSALWP" localSheetId="7">#REF!</definedName>
    <definedName name="MOELECTSALWP">#REF!</definedName>
    <definedName name="MOEMPANETECOL">[35]M.O.!$C$55</definedName>
    <definedName name="MOEMPANETEEXT" localSheetId="2">#REF!</definedName>
    <definedName name="MOEMPANETEEXT" localSheetId="3">#REF!</definedName>
    <definedName name="MOEMPANETEEXT" localSheetId="4">#REF!</definedName>
    <definedName name="MOEMPANETEEXT" localSheetId="5">#REF!</definedName>
    <definedName name="MOEMPANETEEXT" localSheetId="6">#REF!</definedName>
    <definedName name="MOEMPANETEEXT" localSheetId="7">#REF!</definedName>
    <definedName name="MOEMPANETEEXT" localSheetId="0">#REF!</definedName>
    <definedName name="MOEMPANETEEXT">#REF!</definedName>
    <definedName name="MOEMPANETEINT">[35]M.O.!$C$58</definedName>
    <definedName name="MOEMPANETERASGADO">[35]M.O.!$C$61</definedName>
    <definedName name="MOEMPANETETECHO" localSheetId="2">#REF!</definedName>
    <definedName name="MOEMPANETETECHO" localSheetId="3">#REF!</definedName>
    <definedName name="MOEMPANETETECHO" localSheetId="4">#REF!</definedName>
    <definedName name="MOEMPANETETECHO" localSheetId="5">#REF!</definedName>
    <definedName name="MOEMPANETETECHO" localSheetId="6">#REF!</definedName>
    <definedName name="MOEMPANETETECHO" localSheetId="7">#REF!</definedName>
    <definedName name="MOEMPANETETECHO" localSheetId="0">#REF!</definedName>
    <definedName name="MOEMPANETETECHO">#REF!</definedName>
    <definedName name="MOEMPANETETECHO1">[35]M.O.!$C$63</definedName>
    <definedName name="MOEMPAÑETES" localSheetId="2">#REF!</definedName>
    <definedName name="MOEMPAÑETES" localSheetId="3">#REF!</definedName>
    <definedName name="MOEMPAÑETES" localSheetId="4">#REF!</definedName>
    <definedName name="MOEMPAÑETES" localSheetId="5">#REF!</definedName>
    <definedName name="MOEMPAÑETES" localSheetId="6">#REF!</definedName>
    <definedName name="MOEMPAÑETES" localSheetId="7">#REF!</definedName>
    <definedName name="MOEMPAÑETES" localSheetId="0">#REF!</definedName>
    <definedName name="MOEMPAÑETES">#REF!</definedName>
    <definedName name="MOENCTCANTEP" localSheetId="2">#REF!</definedName>
    <definedName name="MOENCTCANTEP" localSheetId="4">#REF!</definedName>
    <definedName name="MOENCTCANTEP" localSheetId="7">#REF!</definedName>
    <definedName name="MOENCTCANTEP">#REF!</definedName>
    <definedName name="MOENCTCCAVA" localSheetId="2">#REF!</definedName>
    <definedName name="MOENCTCCAVA" localSheetId="4">#REF!</definedName>
    <definedName name="MOENCTCCAVA" localSheetId="7">#REF!</definedName>
    <definedName name="MOENCTCCAVA">#REF!</definedName>
    <definedName name="MOENCTCCOL30" localSheetId="2">#REF!</definedName>
    <definedName name="MOENCTCCOL30" localSheetId="4">#REF!</definedName>
    <definedName name="MOENCTCCOL30" localSheetId="7">#REF!</definedName>
    <definedName name="MOENCTCCOL30">#REF!</definedName>
    <definedName name="MOENCTCCOL4050" localSheetId="2">#REF!</definedName>
    <definedName name="MOENCTCCOL4050" localSheetId="4">#REF!</definedName>
    <definedName name="MOENCTCCOL4050" localSheetId="7">#REF!</definedName>
    <definedName name="MOENCTCCOL4050">#REF!</definedName>
    <definedName name="MOENCTCDINT" localSheetId="2">#REF!</definedName>
    <definedName name="MOENCTCDINT" localSheetId="4">#REF!</definedName>
    <definedName name="MOENCTCDINT" localSheetId="7">#REF!</definedName>
    <definedName name="MOENCTCDINT">#REF!</definedName>
    <definedName name="MOENCTCLOSA3AGUA" localSheetId="2">#REF!</definedName>
    <definedName name="MOENCTCLOSA3AGUA" localSheetId="4">#REF!</definedName>
    <definedName name="MOENCTCLOSA3AGUA" localSheetId="7">#REF!</definedName>
    <definedName name="MOENCTCLOSA3AGUA">#REF!</definedName>
    <definedName name="MOENCTCLOSAPLA" localSheetId="2">#REF!</definedName>
    <definedName name="MOENCTCLOSAPLA" localSheetId="4">#REF!</definedName>
    <definedName name="MOENCTCLOSAPLA" localSheetId="7">#REF!</definedName>
    <definedName name="MOENCTCLOSAPLA">#REF!</definedName>
    <definedName name="MOENCTCMUROCARA" localSheetId="2">#REF!</definedName>
    <definedName name="MOENCTCMUROCARA" localSheetId="4">#REF!</definedName>
    <definedName name="MOENCTCMUROCARA" localSheetId="7">#REF!</definedName>
    <definedName name="MOENCTCMUROCARA">#REF!</definedName>
    <definedName name="MOENCTCRAMPA" localSheetId="2">#REF!</definedName>
    <definedName name="MOENCTCRAMPA" localSheetId="4">#REF!</definedName>
    <definedName name="MOENCTCRAMPA" localSheetId="7">#REF!</definedName>
    <definedName name="MOENCTCRAMPA">#REF!</definedName>
    <definedName name="MOENCTCVIGA2040" localSheetId="2">#REF!</definedName>
    <definedName name="MOENCTCVIGA2040" localSheetId="4">#REF!</definedName>
    <definedName name="MOENCTCVIGA2040" localSheetId="7">#REF!</definedName>
    <definedName name="MOENCTCVIGA2040">#REF!</definedName>
    <definedName name="MOENCTCVIGA3050" localSheetId="2">#REF!</definedName>
    <definedName name="MOENCTCVIGA3050" localSheetId="4">#REF!</definedName>
    <definedName name="MOENCTCVIGA3050" localSheetId="7">#REF!</definedName>
    <definedName name="MOENCTCVIGA3050">#REF!</definedName>
    <definedName name="MOENCTCVIGA3060" localSheetId="2">#REF!</definedName>
    <definedName name="MOENCTCVIGA3060" localSheetId="4">#REF!</definedName>
    <definedName name="MOENCTCVIGA3060" localSheetId="7">#REF!</definedName>
    <definedName name="MOENCTCVIGA3060">#REF!</definedName>
    <definedName name="MOENCTCVIGA4080" localSheetId="2">#REF!</definedName>
    <definedName name="MOENCTCVIGA4080" localSheetId="4">#REF!</definedName>
    <definedName name="MOENCTCVIGA4080" localSheetId="7">#REF!</definedName>
    <definedName name="MOENCTCVIGA4080">#REF!</definedName>
    <definedName name="MOESCALONES" localSheetId="2">#REF!</definedName>
    <definedName name="MOESCALONES" localSheetId="4">#REF!</definedName>
    <definedName name="MOESCALONES" localSheetId="5">#REF!</definedName>
    <definedName name="MOESCALONES" localSheetId="6">#REF!</definedName>
    <definedName name="MOESCALONES" localSheetId="7">#REF!</definedName>
    <definedName name="MOESCALONES">#REF!</definedName>
    <definedName name="MOESCGRA" localSheetId="2">#REF!</definedName>
    <definedName name="MOESCGRA" localSheetId="4">#REF!</definedName>
    <definedName name="MOESCGRA" localSheetId="7">#REF!</definedName>
    <definedName name="MOESCGRA">#REF!</definedName>
    <definedName name="MOESTRIAS">[35]M.O.!$C$66</definedName>
    <definedName name="MOESTUFA" localSheetId="2">#REF!</definedName>
    <definedName name="MOESTUFA" localSheetId="3">#REF!</definedName>
    <definedName name="MOESTUFA" localSheetId="4">#REF!</definedName>
    <definedName name="MOESTUFA" localSheetId="5">#REF!</definedName>
    <definedName name="MOESTUFA" localSheetId="6">#REF!</definedName>
    <definedName name="MOESTUFA" localSheetId="7">#REF!</definedName>
    <definedName name="MOESTUFA">#REF!</definedName>
    <definedName name="MOEXCAVAR" localSheetId="2">#REF!</definedName>
    <definedName name="MOEXCAVAR" localSheetId="4">#REF!</definedName>
    <definedName name="MOEXCAVAR" localSheetId="5">#REF!</definedName>
    <definedName name="MOEXCAVAR" localSheetId="6">#REF!</definedName>
    <definedName name="MOEXCAVAR" localSheetId="7">#REF!</definedName>
    <definedName name="MOEXCAVAR">#REF!</definedName>
    <definedName name="MOEXCCAL" localSheetId="2">#REF!</definedName>
    <definedName name="MOEXCCAL" localSheetId="4">#REF!</definedName>
    <definedName name="MOEXCCAL" localSheetId="7">#REF!</definedName>
    <definedName name="MOEXCCAL">#REF!</definedName>
    <definedName name="MOEXCROMA" localSheetId="2">#REF!</definedName>
    <definedName name="MOEXCROMA" localSheetId="3">#REF!</definedName>
    <definedName name="MOEXCROMA" localSheetId="4">#REF!</definedName>
    <definedName name="MOEXCROMA" localSheetId="5">#REF!</definedName>
    <definedName name="MOEXCROMA" localSheetId="6">#REF!</definedName>
    <definedName name="MOEXCROMA" localSheetId="7">#REF!</definedName>
    <definedName name="MOEXCROMA" localSheetId="0">#REF!</definedName>
    <definedName name="MOEXCROMA">#REF!</definedName>
    <definedName name="MOEXT110" localSheetId="2">#REF!</definedName>
    <definedName name="MOEXT110" localSheetId="4">#REF!</definedName>
    <definedName name="MOEXT110" localSheetId="7">#REF!</definedName>
    <definedName name="MOEXT110">#REF!</definedName>
    <definedName name="MOFINOBER" localSheetId="2">#REF!</definedName>
    <definedName name="MOFINOBER" localSheetId="4">#REF!</definedName>
    <definedName name="MOFINOBER" localSheetId="7">#REF!</definedName>
    <definedName name="MOFINOBER">#REF!</definedName>
    <definedName name="MOFINOHOR">[35]M.O.!$C$276</definedName>
    <definedName name="MOFINOINC" localSheetId="2">#REF!</definedName>
    <definedName name="MOFINOINC" localSheetId="3">#REF!</definedName>
    <definedName name="MOFINOINC" localSheetId="4">#REF!</definedName>
    <definedName name="MOFINOINC" localSheetId="5">#REF!</definedName>
    <definedName name="MOFINOINC" localSheetId="6">#REF!</definedName>
    <definedName name="MOFINOINC" localSheetId="7">#REF!</definedName>
    <definedName name="MOFINOINC" localSheetId="0">#REF!</definedName>
    <definedName name="MOFINOINC">#REF!</definedName>
    <definedName name="MOFINOINCL">[35]M.O.!$C$277</definedName>
    <definedName name="MOFINOPLANO" localSheetId="2">#REF!</definedName>
    <definedName name="MOFINOPLANO" localSheetId="3">#REF!</definedName>
    <definedName name="MOFINOPLANO" localSheetId="4">#REF!</definedName>
    <definedName name="MOFINOPLANO" localSheetId="5">#REF!</definedName>
    <definedName name="MOFINOPLANO" localSheetId="6">#REF!</definedName>
    <definedName name="MOFINOPLANO" localSheetId="7">#REF!</definedName>
    <definedName name="MOFINOPLANO" localSheetId="0">#REF!</definedName>
    <definedName name="MOFINOPLANO">#REF!</definedName>
    <definedName name="MOFRAGUACHE">[35]M.O.!$C$67</definedName>
    <definedName name="MOGOTERO" localSheetId="2">#REF!</definedName>
    <definedName name="MOGOTERO" localSheetId="3">#REF!</definedName>
    <definedName name="MOGOTERO" localSheetId="4">#REF!</definedName>
    <definedName name="MOGOTERO" localSheetId="5">#REF!</definedName>
    <definedName name="MOGOTERO" localSheetId="6">#REF!</definedName>
    <definedName name="MOGOTERO" localSheetId="7">#REF!</definedName>
    <definedName name="MOGOTERO" localSheetId="0">#REF!</definedName>
    <definedName name="MOGOTERO">#REF!</definedName>
    <definedName name="MOGOTEROCOL">[35]M.O.!$C$68</definedName>
    <definedName name="MOGOTERORAN">[35]M.O.!$C$69</definedName>
    <definedName name="MOGRANITO25" localSheetId="2">#REF!</definedName>
    <definedName name="MOGRANITO25" localSheetId="3">#REF!</definedName>
    <definedName name="MOGRANITO25" localSheetId="4">#REF!</definedName>
    <definedName name="MOGRANITO25" localSheetId="5">#REF!</definedName>
    <definedName name="MOGRANITO25" localSheetId="6">#REF!</definedName>
    <definedName name="MOGRANITO25" localSheetId="7">#REF!</definedName>
    <definedName name="MOGRANITO25" localSheetId="0">#REF!</definedName>
    <definedName name="MOGRANITO25">#REF!</definedName>
    <definedName name="MOGRANITO30">[35]M.O.!$C$144</definedName>
    <definedName name="MOGRANITO40" localSheetId="2">#REF!</definedName>
    <definedName name="MOGRANITO40" localSheetId="3">#REF!</definedName>
    <definedName name="MOGRANITO40" localSheetId="4">#REF!</definedName>
    <definedName name="MOGRANITO40" localSheetId="5">#REF!</definedName>
    <definedName name="MOGRANITO40" localSheetId="6">#REF!</definedName>
    <definedName name="MOGRANITO40" localSheetId="7">#REF!</definedName>
    <definedName name="MOGRANITO40" localSheetId="0">#REF!</definedName>
    <definedName name="MOGRANITO40">#REF!</definedName>
    <definedName name="MOIMPERACRILICO">[35]M.O.!$C$563</definedName>
    <definedName name="MOIN3VIA" localSheetId="2">#REF!</definedName>
    <definedName name="MOIN3VIA" localSheetId="3">#REF!</definedName>
    <definedName name="MOIN3VIA" localSheetId="4">#REF!</definedName>
    <definedName name="MOIN3VIA" localSheetId="5">#REF!</definedName>
    <definedName name="MOIN3VIA" localSheetId="6">#REF!</definedName>
    <definedName name="MOIN3VIA" localSheetId="7">#REF!</definedName>
    <definedName name="MOIN3VIA">#REF!</definedName>
    <definedName name="MOIN4VIA" localSheetId="2">#REF!</definedName>
    <definedName name="MOIN4VIA" localSheetId="4">#REF!</definedName>
    <definedName name="MOIN4VIA" localSheetId="7">#REF!</definedName>
    <definedName name="MOIN4VIA">#REF!</definedName>
    <definedName name="MOINDO" localSheetId="2">#REF!</definedName>
    <definedName name="MOINDO" localSheetId="4">#REF!</definedName>
    <definedName name="MOINDO" localSheetId="7">#REF!</definedName>
    <definedName name="MOINDO">#REF!</definedName>
    <definedName name="MOINPI" localSheetId="2">#REF!</definedName>
    <definedName name="MOINPI" localSheetId="4">#REF!</definedName>
    <definedName name="MOINPI" localSheetId="7">#REF!</definedName>
    <definedName name="MOINPI">#REF!</definedName>
    <definedName name="MOINSEG100A" localSheetId="2">#REF!</definedName>
    <definedName name="MOINSEG100A" localSheetId="4">#REF!</definedName>
    <definedName name="MOINSEG100A" localSheetId="7">#REF!</definedName>
    <definedName name="MOINSEG100A">#REF!</definedName>
    <definedName name="MOINSEG30A" localSheetId="2">#REF!</definedName>
    <definedName name="MOINSEG30A" localSheetId="4">#REF!</definedName>
    <definedName name="MOINSEG30A" localSheetId="7">#REF!</definedName>
    <definedName name="MOINSEG30A">#REF!</definedName>
    <definedName name="MOINSEG60A" localSheetId="2">#REF!</definedName>
    <definedName name="MOINSEG60A" localSheetId="4">#REF!</definedName>
    <definedName name="MOINSEG60A" localSheetId="7">#REF!</definedName>
    <definedName name="MOINSEG60A">#REF!</definedName>
    <definedName name="MOINSEN" localSheetId="2">#REF!</definedName>
    <definedName name="MOINSEN" localSheetId="4">#REF!</definedName>
    <definedName name="MOINSEN" localSheetId="7">#REF!</definedName>
    <definedName name="MOINSEN">#REF!</definedName>
    <definedName name="MOINSTACCES" localSheetId="2">#REF!</definedName>
    <definedName name="MOINSTACCES" localSheetId="4">#REF!</definedName>
    <definedName name="MOINSTACCES" localSheetId="5">#REF!</definedName>
    <definedName name="MOINSTACCES" localSheetId="6">#REF!</definedName>
    <definedName name="MOINSTACCES" localSheetId="7">#REF!</definedName>
    <definedName name="MOINSTACCES">#REF!</definedName>
    <definedName name="MOINSTVENTANAS" localSheetId="2">#REF!</definedName>
    <definedName name="MOINSTVENTANAS" localSheetId="4">#REF!</definedName>
    <definedName name="MOINSTVENTANAS" localSheetId="5">#REF!</definedName>
    <definedName name="MOINSTVENTANAS" localSheetId="6">#REF!</definedName>
    <definedName name="MOINSTVENTANAS" localSheetId="7">#REF!</definedName>
    <definedName name="MOINSTVENTANAS">#REF!</definedName>
    <definedName name="MOINTRI" localSheetId="2">#REF!</definedName>
    <definedName name="MOINTRI" localSheetId="4">#REF!</definedName>
    <definedName name="MOINTRI" localSheetId="7">#REF!</definedName>
    <definedName name="MOINTRI">#REF!</definedName>
    <definedName name="Mojado_en_Compactación_con_equipo" localSheetId="2">[21]Insumos!#REF!</definedName>
    <definedName name="Mojado_en_Compactación_con_equipo" localSheetId="4">[21]Insumos!#REF!</definedName>
    <definedName name="Mojado_en_Compactación_con_equipo" localSheetId="7">[21]Insumos!#REF!</definedName>
    <definedName name="Mojado_en_Compactación_con_equipo">[21]Insumos!#REF!</definedName>
    <definedName name="MOJO" localSheetId="3">[138]MOJornal!$A$7</definedName>
    <definedName name="MOJO" localSheetId="4">[138]MOJornal!$A$7</definedName>
    <definedName name="MOJO" localSheetId="5">[138]MOJornal!$A$7</definedName>
    <definedName name="MOJO" localSheetId="6">[138]MOJornal!$A$7</definedName>
    <definedName name="MOJO" localSheetId="7">[138]MOJornal!$A$7</definedName>
    <definedName name="MOJO" localSheetId="0">[138]MOJornal!$A$7</definedName>
    <definedName name="MOJO">[139]MOJornal!$A$7</definedName>
    <definedName name="MOLABVARIAS" localSheetId="2">#REF!</definedName>
    <definedName name="MOLABVARIAS" localSheetId="3">#REF!</definedName>
    <definedName name="MOLABVARIAS" localSheetId="4">#REF!</definedName>
    <definedName name="MOLABVARIAS" localSheetId="5">#REF!</definedName>
    <definedName name="MOLABVARIAS" localSheetId="6">#REF!</definedName>
    <definedName name="MOLABVARIAS" localSheetId="7">#REF!</definedName>
    <definedName name="MOLABVARIAS" localSheetId="0">#REF!</definedName>
    <definedName name="MOLABVARIAS">#REF!</definedName>
    <definedName name="MOLAD" localSheetId="2">#REF!</definedName>
    <definedName name="MOLAD" localSheetId="4">#REF!</definedName>
    <definedName name="MOLAD" localSheetId="7">#REF!</definedName>
    <definedName name="MOLAD">#REF!</definedName>
    <definedName name="MOLADRILLOS" localSheetId="2">#REF!</definedName>
    <definedName name="MOLADRILLOS" localSheetId="4">#REF!</definedName>
    <definedName name="MOLADRILLOS" localSheetId="5">#REF!</definedName>
    <definedName name="MOLADRILLOS" localSheetId="6">#REF!</definedName>
    <definedName name="MOLADRILLOS" localSheetId="7">#REF!</definedName>
    <definedName name="MOLADRILLOS">#REF!</definedName>
    <definedName name="MOLAVADEROS" localSheetId="2">#REF!</definedName>
    <definedName name="MOLAVADEROS" localSheetId="4">#REF!</definedName>
    <definedName name="MOLAVADEROS" localSheetId="5">#REF!</definedName>
    <definedName name="MOLAVADEROS" localSheetId="6">#REF!</definedName>
    <definedName name="MOLAVADEROS" localSheetId="7">#REF!</definedName>
    <definedName name="MOLAVADEROS">#REF!</definedName>
    <definedName name="Moldura.caoba" localSheetId="2">#REF!</definedName>
    <definedName name="Moldura.caoba" localSheetId="4">#REF!</definedName>
    <definedName name="Moldura.caoba" localSheetId="7">#REF!</definedName>
    <definedName name="Moldura.caoba">#REF!</definedName>
    <definedName name="MOLIGADORA">[35]M.O.!$C$954</definedName>
    <definedName name="MOLOBA" localSheetId="2">#REF!</definedName>
    <definedName name="MOLOBA" localSheetId="3">#REF!</definedName>
    <definedName name="MOLOBA" localSheetId="4">#REF!</definedName>
    <definedName name="MOLOBA" localSheetId="5">#REF!</definedName>
    <definedName name="MOLOBA" localSheetId="6">#REF!</definedName>
    <definedName name="MOLOBA" localSheetId="7">#REF!</definedName>
    <definedName name="MOLOBA">#REF!</definedName>
    <definedName name="MOLOSETATERRAZA" localSheetId="2">#REF!</definedName>
    <definedName name="MOLOSETATERRAZA" localSheetId="4">#REF!</definedName>
    <definedName name="MOLOSETATERRAZA" localSheetId="7">#REF!</definedName>
    <definedName name="MOLOSETATERRAZA">#REF!</definedName>
    <definedName name="MOLUCES" localSheetId="2">#REF!</definedName>
    <definedName name="MOLUCES" localSheetId="4">#REF!</definedName>
    <definedName name="MOLUCES" localSheetId="7">#REF!</definedName>
    <definedName name="MOLUCES">#REF!</definedName>
    <definedName name="MOMALLACICL" localSheetId="2">#REF!</definedName>
    <definedName name="MOMALLACICL" localSheetId="4">#REF!</definedName>
    <definedName name="MOMALLACICL" localSheetId="5">#REF!</definedName>
    <definedName name="MOMALLACICL" localSheetId="6">#REF!</definedName>
    <definedName name="MOMALLACICL" localSheetId="7">#REF!</definedName>
    <definedName name="MOMALLACICL">#REF!</definedName>
    <definedName name="MOMARMOL" localSheetId="2">#REF!</definedName>
    <definedName name="MOMARMOL" localSheetId="4">#REF!</definedName>
    <definedName name="MOMARMOL" localSheetId="5">#REF!</definedName>
    <definedName name="MOMARMOL" localSheetId="6">#REF!</definedName>
    <definedName name="MOMARMOL" localSheetId="7">#REF!</definedName>
    <definedName name="MOMARMOL">#REF!</definedName>
    <definedName name="MOMODES110" localSheetId="2">#REF!</definedName>
    <definedName name="MOMODES110" localSheetId="4">#REF!</definedName>
    <definedName name="MOMODES110" localSheetId="7">#REF!</definedName>
    <definedName name="MOMODES110">#REF!</definedName>
    <definedName name="MOMOROJ" localSheetId="2">#REF!</definedName>
    <definedName name="MOMOROJ" localSheetId="4">#REF!</definedName>
    <definedName name="MOMOROJ" localSheetId="7">#REF!</definedName>
    <definedName name="MOMOROJ">#REF!</definedName>
    <definedName name="MOMOSAICO" localSheetId="2">#REF!</definedName>
    <definedName name="MOMOSAICO" localSheetId="4">#REF!</definedName>
    <definedName name="MOMOSAICO" localSheetId="7">#REF!</definedName>
    <definedName name="MOMOSAICO">#REF!</definedName>
    <definedName name="MONATILLA">[35]M.O.!$C$73</definedName>
    <definedName name="MONTARCERCTE" localSheetId="2">#REF!</definedName>
    <definedName name="MONTARCERCTE" localSheetId="3">#REF!</definedName>
    <definedName name="MONTARCERCTE" localSheetId="4">#REF!</definedName>
    <definedName name="MONTARCERCTE" localSheetId="5">#REF!</definedName>
    <definedName name="MONTARCERCTE" localSheetId="6">#REF!</definedName>
    <definedName name="MONTARCERCTE" localSheetId="7">#REF!</definedName>
    <definedName name="MONTARCERCTE" localSheetId="0">#REF!</definedName>
    <definedName name="MONTARCERCTE">#REF!</definedName>
    <definedName name="MONTARMARCOCAOBA" localSheetId="2">#REF!</definedName>
    <definedName name="MONTARMARCOCAOBA" localSheetId="4">#REF!</definedName>
    <definedName name="MONTARMARCOCAOBA" localSheetId="7">#REF!</definedName>
    <definedName name="MONTARMARCOCAOBA">#REF!</definedName>
    <definedName name="MONTARMARCOCTE" localSheetId="2">#REF!</definedName>
    <definedName name="MONTARMARCOCTE" localSheetId="4">#REF!</definedName>
    <definedName name="MONTARMARCOCTE" localSheetId="7">#REF!</definedName>
    <definedName name="MONTARMARCOCTE">#REF!</definedName>
    <definedName name="MONTARMARCOMET" localSheetId="2">#REF!</definedName>
    <definedName name="MONTARMARCOMET" localSheetId="4">#REF!</definedName>
    <definedName name="MONTARMARCOMET" localSheetId="7">#REF!</definedName>
    <definedName name="MONTARMARCOMET">#REF!</definedName>
    <definedName name="MONTARPTACORRER1" localSheetId="2">#REF!</definedName>
    <definedName name="MONTARPTACORRER1" localSheetId="4">#REF!</definedName>
    <definedName name="MONTARPTACORRER1" localSheetId="7">#REF!</definedName>
    <definedName name="MONTARPTACORRER1">#REF!</definedName>
    <definedName name="MONTARPTACORRER2" localSheetId="2">#REF!</definedName>
    <definedName name="MONTARPTACORRER2" localSheetId="4">#REF!</definedName>
    <definedName name="MONTARPTACORRER2" localSheetId="7">#REF!</definedName>
    <definedName name="MONTARPTACORRER2">#REF!</definedName>
    <definedName name="MONTARPTAPANEL" localSheetId="2">#REF!</definedName>
    <definedName name="MONTARPTAPANEL" localSheetId="4">#REF!</definedName>
    <definedName name="MONTARPTAPANEL" localSheetId="7">#REF!</definedName>
    <definedName name="MONTARPTAPANEL">#REF!</definedName>
    <definedName name="MONTARPTAPINO" localSheetId="2">#REF!</definedName>
    <definedName name="MONTARPTAPINO" localSheetId="4">#REF!</definedName>
    <definedName name="MONTARPTAPINO" localSheetId="7">#REF!</definedName>
    <definedName name="MONTARPTAPINO">#REF!</definedName>
    <definedName name="MONTARPTAPLUM" localSheetId="2">#REF!</definedName>
    <definedName name="MONTARPTAPLUM" localSheetId="4">#REF!</definedName>
    <definedName name="MONTARPTAPLUM" localSheetId="7">#REF!</definedName>
    <definedName name="MONTARPTAPLUM">#REF!</definedName>
    <definedName name="MONTARPTAPLY" localSheetId="2">#REF!</definedName>
    <definedName name="MONTARPTAPLY" localSheetId="4">#REF!</definedName>
    <definedName name="MONTARPTAPLY" localSheetId="7">#REF!</definedName>
    <definedName name="MONTARPTAPLY">#REF!</definedName>
    <definedName name="MONTARPTAVAIVEN" localSheetId="2">#REF!</definedName>
    <definedName name="MONTARPTAVAIVEN" localSheetId="4">#REF!</definedName>
    <definedName name="MONTARPTAVAIVEN" localSheetId="7">#REF!</definedName>
    <definedName name="MONTARPTAVAIVEN">#REF!</definedName>
    <definedName name="MONTURAPU" localSheetId="2">#REF!</definedName>
    <definedName name="MONTURAPU" localSheetId="4">#REF!</definedName>
    <definedName name="MONTURAPU" localSheetId="7">#REF!</definedName>
    <definedName name="MONTURAPU">#REF!</definedName>
    <definedName name="MOPADIS" localSheetId="2">#REF!</definedName>
    <definedName name="MOPADIS" localSheetId="4">#REF!</definedName>
    <definedName name="MOPADIS" localSheetId="7">#REF!</definedName>
    <definedName name="MOPADIS">#REF!</definedName>
    <definedName name="MOPAMAEXT" localSheetId="2">#REF!</definedName>
    <definedName name="MOPAMAEXT" localSheetId="3">#REF!</definedName>
    <definedName name="MOPAMAEXT" localSheetId="4">#REF!</definedName>
    <definedName name="MOPAMAEXT" localSheetId="5">#REF!</definedName>
    <definedName name="MOPAMAEXT" localSheetId="6">#REF!</definedName>
    <definedName name="MOPAMAEXT" localSheetId="7">#REF!</definedName>
    <definedName name="MOPAMAEXT" localSheetId="0">#REF!</definedName>
    <definedName name="MOPAMAEXT">#REF!</definedName>
    <definedName name="MOPAMAINT" localSheetId="2">#REF!</definedName>
    <definedName name="MOPAMAINT" localSheetId="3">#REF!</definedName>
    <definedName name="MOPAMAINT" localSheetId="4">#REF!</definedName>
    <definedName name="MOPAMAINT" localSheetId="5">#REF!</definedName>
    <definedName name="MOPAMAINT" localSheetId="6">#REF!</definedName>
    <definedName name="MOPAMAINT" localSheetId="7">#REF!</definedName>
    <definedName name="MOPAMAINT" localSheetId="0">#REF!</definedName>
    <definedName name="MOPAMAINT">#REF!</definedName>
    <definedName name="MOPAMATEVI" localSheetId="2">#REF!</definedName>
    <definedName name="MOPAMATEVI" localSheetId="3">#REF!</definedName>
    <definedName name="MOPAMATEVI" localSheetId="4">#REF!</definedName>
    <definedName name="MOPAMATEVI" localSheetId="5">#REF!</definedName>
    <definedName name="MOPAMATEVI" localSheetId="6">#REF!</definedName>
    <definedName name="MOPAMATEVI" localSheetId="7">#REF!</definedName>
    <definedName name="MOPAMATEVI" localSheetId="0">#REF!</definedName>
    <definedName name="MOPAMATEVI">#REF!</definedName>
    <definedName name="MOPAPU" localSheetId="2">#REF!</definedName>
    <definedName name="MOPAPU" localSheetId="3">#REF!</definedName>
    <definedName name="MOPAPU" localSheetId="4">#REF!</definedName>
    <definedName name="MOPAPU" localSheetId="5">#REF!</definedName>
    <definedName name="MOPAPU" localSheetId="6">#REF!</definedName>
    <definedName name="MOPAPU" localSheetId="7">#REF!</definedName>
    <definedName name="MOPAPU" localSheetId="0">#REF!</definedName>
    <definedName name="MOPAPU">#REF!</definedName>
    <definedName name="MOPAPULLA" localSheetId="2">#REF!</definedName>
    <definedName name="MOPAPULLA" localSheetId="4">#REF!</definedName>
    <definedName name="MOPAPULLA" localSheetId="7">#REF!</definedName>
    <definedName name="MOPAPULLA">#REF!</definedName>
    <definedName name="MOPIEDRA">[35]M.O.!$C$570</definedName>
    <definedName name="MOPIEDRAS" localSheetId="2">#REF!</definedName>
    <definedName name="MOPIEDRAS" localSheetId="3">#REF!</definedName>
    <definedName name="MOPIEDRAS" localSheetId="4">#REF!</definedName>
    <definedName name="MOPIEDRAS" localSheetId="5">#REF!</definedName>
    <definedName name="MOPIEDRAS" localSheetId="6">#REF!</definedName>
    <definedName name="MOPIEDRAS" localSheetId="7">#REF!</definedName>
    <definedName name="MOPIEDRAS" localSheetId="0">#REF!</definedName>
    <definedName name="MOPIEDRAS">#REF!</definedName>
    <definedName name="MOPIEPI" localSheetId="2">#REF!</definedName>
    <definedName name="MOPIEPI" localSheetId="4">#REF!</definedName>
    <definedName name="MOPIEPI" localSheetId="7">#REF!</definedName>
    <definedName name="MOPIEPI">#REF!</definedName>
    <definedName name="MOPIFROVI" localSheetId="2">#REF!</definedName>
    <definedName name="MOPIFROVI" localSheetId="4">#REF!</definedName>
    <definedName name="MOPIFROVI" localSheetId="7">#REF!</definedName>
    <definedName name="MOPIFROVI">#REF!</definedName>
    <definedName name="MOPIGRA" localSheetId="2">#REF!</definedName>
    <definedName name="MOPIGRA" localSheetId="4">#REF!</definedName>
    <definedName name="MOPIGRA" localSheetId="7">#REF!</definedName>
    <definedName name="MOPIGRA">#REF!</definedName>
    <definedName name="MOPIGRAPLU" localSheetId="2">#REF!</definedName>
    <definedName name="MOPIGRAPLU" localSheetId="4">#REF!</definedName>
    <definedName name="MOPIGRAPLU" localSheetId="7">#REF!</definedName>
    <definedName name="MOPIGRAPLU">#REF!</definedName>
    <definedName name="MOPIN1RA" localSheetId="2">#REF!</definedName>
    <definedName name="MOPIN1RA" localSheetId="3">#REF!</definedName>
    <definedName name="MOPIN1RA" localSheetId="4">#REF!</definedName>
    <definedName name="MOPIN1RA" localSheetId="5">#REF!</definedName>
    <definedName name="MOPIN1RA" localSheetId="6">#REF!</definedName>
    <definedName name="MOPIN1RA" localSheetId="7">#REF!</definedName>
    <definedName name="MOPIN1RA" localSheetId="0">#REF!</definedName>
    <definedName name="MOPIN1RA">#REF!</definedName>
    <definedName name="MOPIN2DA" localSheetId="2">#REF!</definedName>
    <definedName name="MOPIN2DA" localSheetId="3">#REF!</definedName>
    <definedName name="MOPIN2DA" localSheetId="4">#REF!</definedName>
    <definedName name="MOPIN2DA" localSheetId="5">#REF!</definedName>
    <definedName name="MOPIN2DA" localSheetId="6">#REF!</definedName>
    <definedName name="MOPIN2DA" localSheetId="7">#REF!</definedName>
    <definedName name="MOPIN2DA" localSheetId="0">#REF!</definedName>
    <definedName name="MOPIN2DA">#REF!</definedName>
    <definedName name="MOPINTURA" localSheetId="2">#REF!</definedName>
    <definedName name="MOPINTURA" localSheetId="4">#REF!</definedName>
    <definedName name="MOPINTURA" localSheetId="7">#REF!</definedName>
    <definedName name="MOPINTURA">#REF!</definedName>
    <definedName name="MOPINTURAAGUA">[35]M.O.!$C$557</definedName>
    <definedName name="MOPINTURABARNIZ">[35]M.O.!$C$551</definedName>
    <definedName name="MOPINTURAMANT">[35]M.O.!$C$566</definedName>
    <definedName name="MOPIPIS1RA" localSheetId="2">#REF!</definedName>
    <definedName name="MOPIPIS1RA" localSheetId="3">#REF!</definedName>
    <definedName name="MOPIPIS1RA" localSheetId="4">#REF!</definedName>
    <definedName name="MOPIPIS1RA" localSheetId="5">#REF!</definedName>
    <definedName name="MOPIPIS1RA" localSheetId="6">#REF!</definedName>
    <definedName name="MOPIPIS1RA" localSheetId="7">#REF!</definedName>
    <definedName name="MOPIPIS1RA">#REF!</definedName>
    <definedName name="MOPIPIS2DA" localSheetId="2">#REF!</definedName>
    <definedName name="MOPIPIS2DA" localSheetId="4">#REF!</definedName>
    <definedName name="MOPIPIS2DA" localSheetId="7">#REF!</definedName>
    <definedName name="MOPIPIS2DA">#REF!</definedName>
    <definedName name="MOPIPORC" localSheetId="2">#REF!</definedName>
    <definedName name="MOPIPORC" localSheetId="3">#REF!</definedName>
    <definedName name="MOPIPORC" localSheetId="4">#REF!</definedName>
    <definedName name="MOPIPORC" localSheetId="5">#REF!</definedName>
    <definedName name="MOPIPORC" localSheetId="6">#REF!</definedName>
    <definedName name="MOPIPORC" localSheetId="7">#REF!</definedName>
    <definedName name="MOPIPORC" localSheetId="0">#REF!</definedName>
    <definedName name="MOPIPORC">#REF!</definedName>
    <definedName name="MOPISOCERAMICA" localSheetId="2">[73]Ins!#REF!</definedName>
    <definedName name="MOPISOCERAMICA" localSheetId="4">[73]Ins!#REF!</definedName>
    <definedName name="MOPISOCERAMICA" localSheetId="7">[73]Ins!#REF!</definedName>
    <definedName name="MOPISOCERAMICA">[73]Ins!#REF!</definedName>
    <definedName name="MOPISOCERCRI11520">[35]M.O.!$C$134</definedName>
    <definedName name="MOPISOCERCRI1520" localSheetId="2">#REF!</definedName>
    <definedName name="MOPISOCERCRI1520" localSheetId="3">#REF!</definedName>
    <definedName name="MOPISOCERCRI1520" localSheetId="4">#REF!</definedName>
    <definedName name="MOPISOCERCRI1520" localSheetId="5">#REF!</definedName>
    <definedName name="MOPISOCERCRI1520" localSheetId="6">#REF!</definedName>
    <definedName name="MOPISOCERCRI1520" localSheetId="7">#REF!</definedName>
    <definedName name="MOPISOCERCRI1520" localSheetId="0">#REF!</definedName>
    <definedName name="MOPISOCERCRI1520">#REF!</definedName>
    <definedName name="MOPISOCERIMP1520" localSheetId="2">#REF!</definedName>
    <definedName name="MOPISOCERIMP1520" localSheetId="4">#REF!</definedName>
    <definedName name="MOPISOCERIMP1520" localSheetId="7">#REF!</definedName>
    <definedName name="MOPISOCERIMP1520">#REF!</definedName>
    <definedName name="MOPISOESTAMPADO01" localSheetId="2">#REF!</definedName>
    <definedName name="MOPISOESTAMPADO01" localSheetId="4">#REF!</definedName>
    <definedName name="MOPISOESTAMPADO01" localSheetId="5">#REF!</definedName>
    <definedName name="MOPISOESTAMPADO01" localSheetId="6">#REF!</definedName>
    <definedName name="MOPISOESTAMPADO01" localSheetId="7">#REF!</definedName>
    <definedName name="MOPISOESTAMPADO01">#REF!</definedName>
    <definedName name="MOPISOFERIA" localSheetId="2">#REF!</definedName>
    <definedName name="MOPISOFERIA" localSheetId="4">#REF!</definedName>
    <definedName name="MOPISOFERIA" localSheetId="7">#REF!</definedName>
    <definedName name="MOPISOFERIA">#REF!</definedName>
    <definedName name="MOPISOFROTADO">[35]M.O.!$C$163</definedName>
    <definedName name="MOPISOFROTAVIOL">[35]M.O.!$C$164</definedName>
    <definedName name="MOPISOHORMPUL">[35]M.O.!$C$165</definedName>
    <definedName name="MOPISORENOPULID" localSheetId="2">#REF!</definedName>
    <definedName name="MOPISORENOPULID" localSheetId="3">#REF!</definedName>
    <definedName name="MOPISORENOPULID" localSheetId="4">#REF!</definedName>
    <definedName name="MOPISORENOPULID" localSheetId="5">#REF!</definedName>
    <definedName name="MOPISORENOPULID" localSheetId="6">#REF!</definedName>
    <definedName name="MOPISORENOPULID" localSheetId="7">#REF!</definedName>
    <definedName name="MOPISORENOPULID" localSheetId="0">#REF!</definedName>
    <definedName name="MOPISORENOPULID">#REF!</definedName>
    <definedName name="MOPISOS" localSheetId="2">#REF!</definedName>
    <definedName name="MOPISOS" localSheetId="4">#REF!</definedName>
    <definedName name="MOPISOS" localSheetId="5">#REF!</definedName>
    <definedName name="MOPISOS" localSheetId="6">#REF!</definedName>
    <definedName name="MOPISOS" localSheetId="7">#REF!</definedName>
    <definedName name="MOPISOS">#REF!</definedName>
    <definedName name="MOPLOM" localSheetId="2">#REF!</definedName>
    <definedName name="MOPLOM" localSheetId="4">#REF!</definedName>
    <definedName name="MOPLOM" localSheetId="5">#REF!</definedName>
    <definedName name="MOPLOM" localSheetId="6">#REF!</definedName>
    <definedName name="MOPLOM" localSheetId="7">#REF!</definedName>
    <definedName name="MOPLOM">#REF!</definedName>
    <definedName name="MOPLOMACOMURB" localSheetId="2">#REF!</definedName>
    <definedName name="MOPLOMACOMURB" localSheetId="4">#REF!</definedName>
    <definedName name="MOPLOMACOMURB" localSheetId="5">#REF!</definedName>
    <definedName name="MOPLOMACOMURB" localSheetId="6">#REF!</definedName>
    <definedName name="MOPLOMACOMURB" localSheetId="7">#REF!</definedName>
    <definedName name="MOPLOMACOMURB">#REF!</definedName>
    <definedName name="MOPLOMARRASTRE" localSheetId="2">#REF!</definedName>
    <definedName name="MOPLOMARRASTRE" localSheetId="4">#REF!</definedName>
    <definedName name="MOPLOMARRASTRE" localSheetId="5">#REF!</definedName>
    <definedName name="MOPLOMARRASTRE" localSheetId="6">#REF!</definedName>
    <definedName name="MOPLOMARRASTRE" localSheetId="7">#REF!</definedName>
    <definedName name="MOPLOMARRASTRE">#REF!</definedName>
    <definedName name="MOPLOMAUMENTO" localSheetId="2">#REF!</definedName>
    <definedName name="MOPLOMAUMENTO" localSheetId="4">#REF!</definedName>
    <definedName name="MOPLOMAUMENTO" localSheetId="5">#REF!</definedName>
    <definedName name="MOPLOMAUMENTO" localSheetId="6">#REF!</definedName>
    <definedName name="MOPLOMAUMENTO" localSheetId="7">#REF!</definedName>
    <definedName name="MOPLOMAUMENTO">#REF!</definedName>
    <definedName name="MOPLOMBAJANTES" localSheetId="2">#REF!</definedName>
    <definedName name="MOPLOMBAJANTES" localSheetId="4">#REF!</definedName>
    <definedName name="MOPLOMBAJANTES" localSheetId="5">#REF!</definedName>
    <definedName name="MOPLOMBAJANTES" localSheetId="6">#REF!</definedName>
    <definedName name="MOPLOMBAJANTES" localSheetId="7">#REF!</definedName>
    <definedName name="MOPLOMBAJANTES">#REF!</definedName>
    <definedName name="MOPLOMBAÑERA" localSheetId="2">#REF!</definedName>
    <definedName name="MOPLOMBAÑERA" localSheetId="4">#REF!</definedName>
    <definedName name="MOPLOMBAÑERA" localSheetId="5">#REF!</definedName>
    <definedName name="MOPLOMBAÑERA" localSheetId="6">#REF!</definedName>
    <definedName name="MOPLOMBAÑERA" localSheetId="7">#REF!</definedName>
    <definedName name="MOPLOMBAÑERA">#REF!</definedName>
    <definedName name="MOPLOMBOMBACCIRC" localSheetId="2">#REF!</definedName>
    <definedName name="MOPLOMBOMBACCIRC" localSheetId="4">#REF!</definedName>
    <definedName name="MOPLOMBOMBACCIRC" localSheetId="5">#REF!</definedName>
    <definedName name="MOPLOMBOMBACCIRC" localSheetId="6">#REF!</definedName>
    <definedName name="MOPLOMBOMBACCIRC" localSheetId="7">#REF!</definedName>
    <definedName name="MOPLOMBOMBACCIRC">#REF!</definedName>
    <definedName name="MOPLOMBOMBASCIRC" localSheetId="2">#REF!</definedName>
    <definedName name="MOPLOMBOMBASCIRC" localSheetId="4">#REF!</definedName>
    <definedName name="MOPLOMBOMBASCIRC" localSheetId="5">#REF!</definedName>
    <definedName name="MOPLOMBOMBASCIRC" localSheetId="6">#REF!</definedName>
    <definedName name="MOPLOMBOMBASCIRC" localSheetId="7">#REF!</definedName>
    <definedName name="MOPLOMBOMBASCIRC">#REF!</definedName>
    <definedName name="MOPLOMCALENT" localSheetId="2">#REF!</definedName>
    <definedName name="MOPLOMCALENT" localSheetId="4">#REF!</definedName>
    <definedName name="MOPLOMCALENT" localSheetId="5">#REF!</definedName>
    <definedName name="MOPLOMCALENT" localSheetId="6">#REF!</definedName>
    <definedName name="MOPLOMCALENT" localSheetId="7">#REF!</definedName>
    <definedName name="MOPLOMCALENT">#REF!</definedName>
    <definedName name="MOPLOMCOLABASTCOBRE" localSheetId="2">#REF!</definedName>
    <definedName name="MOPLOMCOLABASTCOBRE" localSheetId="4">#REF!</definedName>
    <definedName name="MOPLOMCOLABASTCOBRE" localSheetId="5">#REF!</definedName>
    <definedName name="MOPLOMCOLABASTCOBRE" localSheetId="6">#REF!</definedName>
    <definedName name="MOPLOMCOLABASTCOBRE" localSheetId="7">#REF!</definedName>
    <definedName name="MOPLOMCOLABASTCOBRE">#REF!</definedName>
    <definedName name="MOPLOMCOLABASTHG" localSheetId="2">#REF!</definedName>
    <definedName name="MOPLOMCOLABASTHG" localSheetId="4">#REF!</definedName>
    <definedName name="MOPLOMCOLABASTHG" localSheetId="5">#REF!</definedName>
    <definedName name="MOPLOMCOLABASTHG" localSheetId="6">#REF!</definedName>
    <definedName name="MOPLOMCOLABASTHG" localSheetId="7">#REF!</definedName>
    <definedName name="MOPLOMCOLABASTHG">#REF!</definedName>
    <definedName name="MOPLOMCOLDESPLU" localSheetId="2">#REF!</definedName>
    <definedName name="MOPLOMCOLDESPLU" localSheetId="4">#REF!</definedName>
    <definedName name="MOPLOMCOLDESPLU" localSheetId="5">#REF!</definedName>
    <definedName name="MOPLOMCOLDESPLU" localSheetId="6">#REF!</definedName>
    <definedName name="MOPLOMCOLDESPLU" localSheetId="7">#REF!</definedName>
    <definedName name="MOPLOMCOLDESPLU">#REF!</definedName>
    <definedName name="MOPLOMCONSEPTICO" localSheetId="2">#REF!</definedName>
    <definedName name="MOPLOMCONSEPTICO" localSheetId="4">#REF!</definedName>
    <definedName name="MOPLOMCONSEPTICO" localSheetId="5">#REF!</definedName>
    <definedName name="MOPLOMCONSEPTICO" localSheetId="6">#REF!</definedName>
    <definedName name="MOPLOMCONSEPTICO" localSheetId="7">#REF!</definedName>
    <definedName name="MOPLOMCONSEPTICO">#REF!</definedName>
    <definedName name="MOPLOMDESAGUES" localSheetId="2">#REF!</definedName>
    <definedName name="MOPLOMDESAGUES" localSheetId="4">#REF!</definedName>
    <definedName name="MOPLOMDESAGUES" localSheetId="5">#REF!</definedName>
    <definedName name="MOPLOMDESAGUES" localSheetId="6">#REF!</definedName>
    <definedName name="MOPLOMDESAGUES" localSheetId="7">#REF!</definedName>
    <definedName name="MOPLOMDESAGUES">#REF!</definedName>
    <definedName name="MOPLOMDESMONTAR" localSheetId="2">#REF!</definedName>
    <definedName name="MOPLOMDESMONTAR" localSheetId="4">#REF!</definedName>
    <definedName name="MOPLOMDESMONTAR" localSheetId="5">#REF!</definedName>
    <definedName name="MOPLOMDESMONTAR" localSheetId="6">#REF!</definedName>
    <definedName name="MOPLOMDESMONTAR" localSheetId="7">#REF!</definedName>
    <definedName name="MOPLOMDESMONTAR">#REF!</definedName>
    <definedName name="MOPLOMEMPALMEAGUA" localSheetId="2">#REF!</definedName>
    <definedName name="MOPLOMEMPALMEAGUA" localSheetId="4">#REF!</definedName>
    <definedName name="MOPLOMEMPALMEAGUA" localSheetId="5">#REF!</definedName>
    <definedName name="MOPLOMEMPALMEAGUA" localSheetId="6">#REF!</definedName>
    <definedName name="MOPLOMEMPALMEAGUA" localSheetId="7">#REF!</definedName>
    <definedName name="MOPLOMEMPALMEAGUA">#REF!</definedName>
    <definedName name="MOPLOMEMPALMEARRAS" localSheetId="2">#REF!</definedName>
    <definedName name="MOPLOMEMPALMEARRAS" localSheetId="4">#REF!</definedName>
    <definedName name="MOPLOMEMPALMEARRAS" localSheetId="5">#REF!</definedName>
    <definedName name="MOPLOMEMPALMEARRAS" localSheetId="6">#REF!</definedName>
    <definedName name="MOPLOMEMPALMEARRAS" localSheetId="7">#REF!</definedName>
    <definedName name="MOPLOMEMPALMEARRAS">#REF!</definedName>
    <definedName name="MOPLOMFREGA" localSheetId="2">#REF!</definedName>
    <definedName name="MOPLOMFREGA" localSheetId="4">#REF!</definedName>
    <definedName name="MOPLOMFREGA" localSheetId="5">#REF!</definedName>
    <definedName name="MOPLOMFREGA" localSheetId="6">#REF!</definedName>
    <definedName name="MOPLOMFREGA" localSheetId="7">#REF!</definedName>
    <definedName name="MOPLOMFREGA">#REF!</definedName>
    <definedName name="MOPLOMINO" localSheetId="2">#REF!</definedName>
    <definedName name="MOPLOMINO" localSheetId="4">#REF!</definedName>
    <definedName name="MOPLOMINO" localSheetId="5">#REF!</definedName>
    <definedName name="MOPLOMINO" localSheetId="6">#REF!</definedName>
    <definedName name="MOPLOMINO" localSheetId="7">#REF!</definedName>
    <definedName name="MOPLOMINO">#REF!</definedName>
    <definedName name="MOPLOMINSTCAJAVALV" localSheetId="2">#REF!</definedName>
    <definedName name="MOPLOMINSTCAJAVALV" localSheetId="4">#REF!</definedName>
    <definedName name="MOPLOMINSTCAJAVALV" localSheetId="5">#REF!</definedName>
    <definedName name="MOPLOMINSTCAJAVALV" localSheetId="6">#REF!</definedName>
    <definedName name="MOPLOMINSTCAJAVALV" localSheetId="7">#REF!</definedName>
    <definedName name="MOPLOMINSTCAJAVALV">#REF!</definedName>
    <definedName name="MOPLOMINSTCAMPANAS" localSheetId="2">#REF!</definedName>
    <definedName name="MOPLOMINSTCAMPANAS" localSheetId="4">#REF!</definedName>
    <definedName name="MOPLOMINSTCAMPANAS" localSheetId="5">#REF!</definedName>
    <definedName name="MOPLOMINSTCAMPANAS" localSheetId="6">#REF!</definedName>
    <definedName name="MOPLOMINSTCAMPANAS" localSheetId="7">#REF!</definedName>
    <definedName name="MOPLOMINSTCAMPANAS">#REF!</definedName>
    <definedName name="MOPLOMINSTGIBAULT" localSheetId="2">#REF!</definedName>
    <definedName name="MOPLOMINSTGIBAULT" localSheetId="4">#REF!</definedName>
    <definedName name="MOPLOMINSTGIBAULT" localSheetId="5">#REF!</definedName>
    <definedName name="MOPLOMINSTGIBAULT" localSheetId="6">#REF!</definedName>
    <definedName name="MOPLOMINSTGIBAULT" localSheetId="7">#REF!</definedName>
    <definedName name="MOPLOMINSTGIBAULT">#REF!</definedName>
    <definedName name="MOPLOMINSTHIDR" localSheetId="2">#REF!</definedName>
    <definedName name="MOPLOMINSTHIDR" localSheetId="4">#REF!</definedName>
    <definedName name="MOPLOMINSTHIDR" localSheetId="5">#REF!</definedName>
    <definedName name="MOPLOMINSTHIDR" localSheetId="6">#REF!</definedName>
    <definedName name="MOPLOMINSTHIDR" localSheetId="7">#REF!</definedName>
    <definedName name="MOPLOMINSTHIDR">#REF!</definedName>
    <definedName name="MOPLOMINSTLAVADORAS" localSheetId="2">#REF!</definedName>
    <definedName name="MOPLOMINSTLAVADORAS" localSheetId="4">#REF!</definedName>
    <definedName name="MOPLOMINSTLAVADORAS" localSheetId="5">#REF!</definedName>
    <definedName name="MOPLOMINSTLAVADORAS" localSheetId="6">#REF!</definedName>
    <definedName name="MOPLOMINSTLAVADORAS" localSheetId="7">#REF!</definedName>
    <definedName name="MOPLOMINSTLAVADORAS">#REF!</definedName>
    <definedName name="MOPLOMINSTLLAVES" localSheetId="2">#REF!</definedName>
    <definedName name="MOPLOMINSTLLAVES" localSheetId="4">#REF!</definedName>
    <definedName name="MOPLOMINSTLLAVES" localSheetId="5">#REF!</definedName>
    <definedName name="MOPLOMINSTLLAVES" localSheetId="6">#REF!</definedName>
    <definedName name="MOPLOMINSTLLAVES" localSheetId="7">#REF!</definedName>
    <definedName name="MOPLOMINSTLLAVES">#REF!</definedName>
    <definedName name="MOPLOMINSTMANGAS" localSheetId="2">#REF!</definedName>
    <definedName name="MOPLOMINSTMANGAS" localSheetId="4">#REF!</definedName>
    <definedName name="MOPLOMINSTMANGAS" localSheetId="5">#REF!</definedName>
    <definedName name="MOPLOMINSTMANGAS" localSheetId="6">#REF!</definedName>
    <definedName name="MOPLOMINSTMANGAS" localSheetId="7">#REF!</definedName>
    <definedName name="MOPLOMINSTMANGAS">#REF!</definedName>
    <definedName name="MOPLOMINSTMEDIDOR" localSheetId="2">#REF!</definedName>
    <definedName name="MOPLOMINSTMEDIDOR" localSheetId="4">#REF!</definedName>
    <definedName name="MOPLOMINSTMEDIDOR" localSheetId="5">#REF!</definedName>
    <definedName name="MOPLOMINSTMEDIDOR" localSheetId="6">#REF!</definedName>
    <definedName name="MOPLOMINSTMEDIDOR" localSheetId="7">#REF!</definedName>
    <definedName name="MOPLOMINSTMEDIDOR">#REF!</definedName>
    <definedName name="MOPLOMINSTNEVERA" localSheetId="2">#REF!</definedName>
    <definedName name="MOPLOMINSTNEVERA" localSheetId="4">#REF!</definedName>
    <definedName name="MOPLOMINSTNEVERA" localSheetId="5">#REF!</definedName>
    <definedName name="MOPLOMINSTNEVERA" localSheetId="6">#REF!</definedName>
    <definedName name="MOPLOMINSTNEVERA" localSheetId="7">#REF!</definedName>
    <definedName name="MOPLOMINSTNEVERA">#REF!</definedName>
    <definedName name="MOPLOMINSTPZAESPPVC" localSheetId="2">#REF!</definedName>
    <definedName name="MOPLOMINSTPZAESPPVC" localSheetId="4">#REF!</definedName>
    <definedName name="MOPLOMINSTPZAESPPVC" localSheetId="5">#REF!</definedName>
    <definedName name="MOPLOMINSTPZAESPPVC" localSheetId="6">#REF!</definedName>
    <definedName name="MOPLOMINSTPZAESPPVC" localSheetId="7">#REF!</definedName>
    <definedName name="MOPLOMINSTPZAESPPVC">#REF!</definedName>
    <definedName name="MOPLOMINSTPZAESPROSCA" localSheetId="2">#REF!</definedName>
    <definedName name="MOPLOMINSTPZAESPROSCA" localSheetId="4">#REF!</definedName>
    <definedName name="MOPLOMINSTPZAESPROSCA" localSheetId="5">#REF!</definedName>
    <definedName name="MOPLOMINSTPZAESPROSCA" localSheetId="6">#REF!</definedName>
    <definedName name="MOPLOMINSTPZAESPROSCA" localSheetId="7">#REF!</definedName>
    <definedName name="MOPLOMINSTPZAESPROSCA">#REF!</definedName>
    <definedName name="MOPLOMINSTTG" localSheetId="2">#REF!</definedName>
    <definedName name="MOPLOMINSTTG" localSheetId="4">#REF!</definedName>
    <definedName name="MOPLOMINSTTG" localSheetId="5">#REF!</definedName>
    <definedName name="MOPLOMINSTTG" localSheetId="6">#REF!</definedName>
    <definedName name="MOPLOMINSTTG" localSheetId="7">#REF!</definedName>
    <definedName name="MOPLOMINSTTG">#REF!</definedName>
    <definedName name="MOPLOMINSTTINACO" localSheetId="2">#REF!</definedName>
    <definedName name="MOPLOMINSTTINACO" localSheetId="4">#REF!</definedName>
    <definedName name="MOPLOMINSTTINACO" localSheetId="5">#REF!</definedName>
    <definedName name="MOPLOMINSTTINACO" localSheetId="6">#REF!</definedName>
    <definedName name="MOPLOMINSTTINACO" localSheetId="7">#REF!</definedName>
    <definedName name="MOPLOMINSTTINACO">#REF!</definedName>
    <definedName name="MOPLOMINSTVALVAIRE" localSheetId="2">#REF!</definedName>
    <definedName name="MOPLOMINSTVALVAIRE" localSheetId="4">#REF!</definedName>
    <definedName name="MOPLOMINSTVALVAIRE" localSheetId="5">#REF!</definedName>
    <definedName name="MOPLOMINSTVALVAIRE" localSheetId="6">#REF!</definedName>
    <definedName name="MOPLOMINSTVALVAIRE" localSheetId="7">#REF!</definedName>
    <definedName name="MOPLOMINSTVALVAIRE">#REF!</definedName>
    <definedName name="MOPLOMINSTVALVCOMPCAMP" localSheetId="2">#REF!</definedName>
    <definedName name="MOPLOMINSTVALVCOMPCAMP" localSheetId="4">#REF!</definedName>
    <definedName name="MOPLOMINSTVALVCOMPCAMP" localSheetId="5">#REF!</definedName>
    <definedName name="MOPLOMINSTVALVCOMPCAMP" localSheetId="6">#REF!</definedName>
    <definedName name="MOPLOMINSTVALVCOMPCAMP" localSheetId="7">#REF!</definedName>
    <definedName name="MOPLOMINSTVALVCOMPCAMP">#REF!</definedName>
    <definedName name="MOPLOMINSTVALVCOMPPLAT" localSheetId="2">#REF!</definedName>
    <definedName name="MOPLOMINSTVALVCOMPPLAT" localSheetId="4">#REF!</definedName>
    <definedName name="MOPLOMINSTVALVCOMPPLAT" localSheetId="5">#REF!</definedName>
    <definedName name="MOPLOMINSTVALVCOMPPLAT" localSheetId="6">#REF!</definedName>
    <definedName name="MOPLOMINSTVALVCOMPPLAT" localSheetId="7">#REF!</definedName>
    <definedName name="MOPLOMINSTVALVCOMPPLAT">#REF!</definedName>
    <definedName name="MOPLOMINSTVALVCOMPROSCA" localSheetId="2">#REF!</definedName>
    <definedName name="MOPLOMINSTVALVCOMPROSCA" localSheetId="4">#REF!</definedName>
    <definedName name="MOPLOMINSTVALVCOMPROSCA" localSheetId="5">#REF!</definedName>
    <definedName name="MOPLOMINSTVALVCOMPROSCA" localSheetId="6">#REF!</definedName>
    <definedName name="MOPLOMINSTVALVCOMPROSCA" localSheetId="7">#REF!</definedName>
    <definedName name="MOPLOMINSTVALVCOMPROSCA">#REF!</definedName>
    <definedName name="MOPLOMLAVA" localSheetId="2">#REF!</definedName>
    <definedName name="MOPLOMLAVA" localSheetId="4">#REF!</definedName>
    <definedName name="MOPLOMLAVA" localSheetId="5">#REF!</definedName>
    <definedName name="MOPLOMLAVA" localSheetId="6">#REF!</definedName>
    <definedName name="MOPLOMLAVA" localSheetId="7">#REF!</definedName>
    <definedName name="MOPLOMLAVA">#REF!</definedName>
    <definedName name="MOPLOMORINAL" localSheetId="2">#REF!</definedName>
    <definedName name="MOPLOMORINAL" localSheetId="4">#REF!</definedName>
    <definedName name="MOPLOMORINAL" localSheetId="5">#REF!</definedName>
    <definedName name="MOPLOMORINAL" localSheetId="6">#REF!</definedName>
    <definedName name="MOPLOMORINAL" localSheetId="7">#REF!</definedName>
    <definedName name="MOPLOMORINAL">#REF!</definedName>
    <definedName name="MOPLOMSALAGUACOB" localSheetId="2">#REF!</definedName>
    <definedName name="MOPLOMSALAGUACOB" localSheetId="4">#REF!</definedName>
    <definedName name="MOPLOMSALAGUACOB" localSheetId="5">#REF!</definedName>
    <definedName name="MOPLOMSALAGUACOB" localSheetId="6">#REF!</definedName>
    <definedName name="MOPLOMSALAGUACOB" localSheetId="7">#REF!</definedName>
    <definedName name="MOPLOMSALAGUACOB">#REF!</definedName>
    <definedName name="MOPLOMSALAGUAHGPVC" localSheetId="2">#REF!</definedName>
    <definedName name="MOPLOMSALAGUAHGPVC" localSheetId="4">#REF!</definedName>
    <definedName name="MOPLOMSALAGUAHGPVC" localSheetId="5">#REF!</definedName>
    <definedName name="MOPLOMSALAGUAHGPVC" localSheetId="6">#REF!</definedName>
    <definedName name="MOPLOMSALAGUAHGPVC" localSheetId="7">#REF!</definedName>
    <definedName name="MOPLOMSALAGUAHGPVC">#REF!</definedName>
    <definedName name="MOPLOMTERMLAVAD" localSheetId="2">#REF!</definedName>
    <definedName name="MOPLOMTERMLAVAD" localSheetId="4">#REF!</definedName>
    <definedName name="MOPLOMTERMLAVAD" localSheetId="5">#REF!</definedName>
    <definedName name="MOPLOMTERMLAVAD" localSheetId="6">#REF!</definedName>
    <definedName name="MOPLOMTERMLAVAD" localSheetId="7">#REF!</definedName>
    <definedName name="MOPLOMTERMLAVAD">#REF!</definedName>
    <definedName name="MOPLOMTUBAC" localSheetId="2">#REF!</definedName>
    <definedName name="MOPLOMTUBAC" localSheetId="4">#REF!</definedName>
    <definedName name="MOPLOMTUBAC" localSheetId="5">#REF!</definedName>
    <definedName name="MOPLOMTUBAC" localSheetId="6">#REF!</definedName>
    <definedName name="MOPLOMTUBAC" localSheetId="7">#REF!</definedName>
    <definedName name="MOPLOMTUBAC">#REF!</definedName>
    <definedName name="MOPLOMTUBALCSAN03" localSheetId="2">#REF!</definedName>
    <definedName name="MOPLOMTUBALCSAN03" localSheetId="4">#REF!</definedName>
    <definedName name="MOPLOMTUBALCSAN03" localSheetId="5">#REF!</definedName>
    <definedName name="MOPLOMTUBALCSAN03" localSheetId="6">#REF!</definedName>
    <definedName name="MOPLOMTUBALCSAN03" localSheetId="7">#REF!</definedName>
    <definedName name="MOPLOMTUBALCSAN03">#REF!</definedName>
    <definedName name="MOPLOMTUBALCSAN36" localSheetId="2">#REF!</definedName>
    <definedName name="MOPLOMTUBALCSAN36" localSheetId="4">#REF!</definedName>
    <definedName name="MOPLOMTUBALCSAN36" localSheetId="5">#REF!</definedName>
    <definedName name="MOPLOMTUBALCSAN36" localSheetId="6">#REF!</definedName>
    <definedName name="MOPLOMTUBALCSAN36" localSheetId="7">#REF!</definedName>
    <definedName name="MOPLOMTUBALCSAN36">#REF!</definedName>
    <definedName name="MOPLOMTUBHF" localSheetId="2">#REF!</definedName>
    <definedName name="MOPLOMTUBHF" localSheetId="4">#REF!</definedName>
    <definedName name="MOPLOMTUBHF" localSheetId="5">#REF!</definedName>
    <definedName name="MOPLOMTUBHF" localSheetId="6">#REF!</definedName>
    <definedName name="MOPLOMTUBHF" localSheetId="7">#REF!</definedName>
    <definedName name="MOPLOMTUBHF">#REF!</definedName>
    <definedName name="MOPLOMTUBHG" localSheetId="2">#REF!</definedName>
    <definedName name="MOPLOMTUBHG" localSheetId="4">#REF!</definedName>
    <definedName name="MOPLOMTUBHG" localSheetId="5">#REF!</definedName>
    <definedName name="MOPLOMTUBHG" localSheetId="6">#REF!</definedName>
    <definedName name="MOPLOMTUBHG" localSheetId="7">#REF!</definedName>
    <definedName name="MOPLOMTUBHG">#REF!</definedName>
    <definedName name="MOPLOMTUBPVC" localSheetId="2">#REF!</definedName>
    <definedName name="MOPLOMTUBPVC" localSheetId="4">#REF!</definedName>
    <definedName name="MOPLOMTUBPVC" localSheetId="5">#REF!</definedName>
    <definedName name="MOPLOMTUBPVC" localSheetId="6">#REF!</definedName>
    <definedName name="MOPLOMTUBPVC" localSheetId="7">#REF!</definedName>
    <definedName name="MOPLOMTUBPVC">#REF!</definedName>
    <definedName name="MOPULIDO" localSheetId="2">#REF!</definedName>
    <definedName name="MOPULIDO" localSheetId="4">#REF!</definedName>
    <definedName name="MOPULIDO" localSheetId="7">#REF!</definedName>
    <definedName name="MOPULIDO">#REF!</definedName>
    <definedName name="MOPULIMENTO" localSheetId="2">#REF!</definedName>
    <definedName name="MOPULIMENTO" localSheetId="4">#REF!</definedName>
    <definedName name="MOPULIMENTO" localSheetId="5">#REF!</definedName>
    <definedName name="MOPULIMENTO" localSheetId="6">#REF!</definedName>
    <definedName name="MOPULIMENTO" localSheetId="7">#REF!</definedName>
    <definedName name="MOPULIMENTO">#REF!</definedName>
    <definedName name="MOQUICIOS" localSheetId="2">#REF!</definedName>
    <definedName name="MOQUICIOS" localSheetId="4">#REF!</definedName>
    <definedName name="MOQUICIOS" localSheetId="7">#REF!</definedName>
    <definedName name="MOQUICIOS">#REF!</definedName>
    <definedName name="MOQUIGRA" localSheetId="2">#REF!</definedName>
    <definedName name="MOQUIGRA" localSheetId="4">#REF!</definedName>
    <definedName name="MOQUIGRA" localSheetId="7">#REF!</definedName>
    <definedName name="MOQUIGRA">#REF!</definedName>
    <definedName name="MOREGISTRO" localSheetId="2">#REF!</definedName>
    <definedName name="MOREGISTRO" localSheetId="4">#REF!</definedName>
    <definedName name="MOREGISTRO" localSheetId="7">#REF!</definedName>
    <definedName name="MOREGISTRO">#REF!</definedName>
    <definedName name="MOREGISTROS" localSheetId="2">#REF!</definedName>
    <definedName name="MOREGISTROS" localSheetId="4">#REF!</definedName>
    <definedName name="MOREGISTROS" localSheetId="5">#REF!</definedName>
    <definedName name="MOREGISTROS" localSheetId="6">#REF!</definedName>
    <definedName name="MOREGISTROS" localSheetId="7">#REF!</definedName>
    <definedName name="MOREGISTROS">#REF!</definedName>
    <definedName name="MOREJONADO" localSheetId="2">#REF!</definedName>
    <definedName name="MOREJONADO" localSheetId="4">#REF!</definedName>
    <definedName name="MOREJONADO" localSheetId="5">#REF!</definedName>
    <definedName name="MOREJONADO" localSheetId="6">#REF!</definedName>
    <definedName name="MOREJONADO" localSheetId="7">#REF!</definedName>
    <definedName name="MOREJONADO">#REF!</definedName>
    <definedName name="MOREPELLO" localSheetId="2">#REF!</definedName>
    <definedName name="MOREPELLO" localSheetId="4">#REF!</definedName>
    <definedName name="MOREPELLO" localSheetId="7">#REF!</definedName>
    <definedName name="MOREPELLO">#REF!</definedName>
    <definedName name="MORESANE">[35]M.O.!$C$78</definedName>
    <definedName name="MOREVEST" localSheetId="2">#REF!</definedName>
    <definedName name="MOREVEST" localSheetId="3">#REF!</definedName>
    <definedName name="MOREVEST" localSheetId="4">#REF!</definedName>
    <definedName name="MOREVEST" localSheetId="5">#REF!</definedName>
    <definedName name="MOREVEST" localSheetId="6">#REF!</definedName>
    <definedName name="MOREVEST" localSheetId="7">#REF!</definedName>
    <definedName name="MOREVEST" localSheetId="0">#REF!</definedName>
    <definedName name="MOREVEST">#REF!</definedName>
    <definedName name="MORFIN210" localSheetId="2">#REF!</definedName>
    <definedName name="MORFIN210" localSheetId="4">#REF!</definedName>
    <definedName name="MORFIN210" localSheetId="5">#REF!</definedName>
    <definedName name="MORFIN210" localSheetId="6">#REF!</definedName>
    <definedName name="MORFIN210" localSheetId="7">#REF!</definedName>
    <definedName name="MORFIN210">#REF!</definedName>
    <definedName name="morfraguache">'[96]Analisis Unit. '!$F$96</definedName>
    <definedName name="morpanete">'[96]Analisis Unit. '!$F$85</definedName>
    <definedName name="Mortero.1.2.Impermeabilizante" localSheetId="2">#REF!</definedName>
    <definedName name="Mortero.1.2.Impermeabilizante" localSheetId="4">#REF!</definedName>
    <definedName name="Mortero.1.2.Impermeabilizante" localSheetId="7">#REF!</definedName>
    <definedName name="Mortero.1.2.Impermeabilizante">#REF!</definedName>
    <definedName name="mortero.1.4.pañete">'[80]Ana. Horm mexc mort'!$D$85</definedName>
    <definedName name="Mortero.Marmolina" localSheetId="2">#REF!</definedName>
    <definedName name="Mortero.Marmolina" localSheetId="3">#REF!</definedName>
    <definedName name="Mortero.Marmolina" localSheetId="4">#REF!</definedName>
    <definedName name="Mortero.Marmolina" localSheetId="5">#REF!</definedName>
    <definedName name="Mortero.Marmolina" localSheetId="6">#REF!</definedName>
    <definedName name="Mortero.Marmolina" localSheetId="7">#REF!</definedName>
    <definedName name="Mortero.Marmolina">#REF!</definedName>
    <definedName name="mortero.para.piso" localSheetId="2">#REF!</definedName>
    <definedName name="mortero.para.piso" localSheetId="4">#REF!</definedName>
    <definedName name="mortero.para.piso" localSheetId="7">#REF!</definedName>
    <definedName name="mortero.para.piso">#REF!</definedName>
    <definedName name="Mortero.Pulido" localSheetId="2">#REF!</definedName>
    <definedName name="Mortero.Pulido" localSheetId="4">#REF!</definedName>
    <definedName name="Mortero.Pulido" localSheetId="7">#REF!</definedName>
    <definedName name="Mortero.Pulido">#REF!</definedName>
    <definedName name="MORTERO1.10">[100]Analisis!$F$58</definedName>
    <definedName name="MORTERO1.2">[100]Analisis!$F$44</definedName>
    <definedName name="MORTERO1.3">[100]Analisis!$F$22</definedName>
    <definedName name="MORTERO1.4">[100]Analisis!$F$36</definedName>
    <definedName name="Mortero1.4Panete" localSheetId="2">#REF!</definedName>
    <definedName name="Mortero1.4Panete" localSheetId="3">#REF!</definedName>
    <definedName name="Mortero1.4Panete" localSheetId="4">#REF!</definedName>
    <definedName name="Mortero1.4Panete" localSheetId="5">#REF!</definedName>
    <definedName name="Mortero1.4Panete" localSheetId="6">#REF!</definedName>
    <definedName name="Mortero1.4Panete" localSheetId="7">#REF!</definedName>
    <definedName name="Mortero1.4Panete">#REF!</definedName>
    <definedName name="MORTERO110" localSheetId="2">#REF!</definedName>
    <definedName name="MORTERO110" localSheetId="3">#REF!</definedName>
    <definedName name="MORTERO110" localSheetId="4">#REF!</definedName>
    <definedName name="MORTERO110" localSheetId="5">#REF!</definedName>
    <definedName name="MORTERO110" localSheetId="6">#REF!</definedName>
    <definedName name="MORTERO110" localSheetId="7">#REF!</definedName>
    <definedName name="MORTERO110" localSheetId="0">#REF!</definedName>
    <definedName name="MORTERO110">#REF!</definedName>
    <definedName name="MORTERO12" localSheetId="2">#REF!</definedName>
    <definedName name="MORTERO12" localSheetId="3">#REF!</definedName>
    <definedName name="MORTERO12" localSheetId="4">#REF!</definedName>
    <definedName name="MORTERO12" localSheetId="5">#REF!</definedName>
    <definedName name="MORTERO12" localSheetId="6">#REF!</definedName>
    <definedName name="MORTERO12" localSheetId="7">#REF!</definedName>
    <definedName name="MORTERO12" localSheetId="0">#REF!</definedName>
    <definedName name="MORTERO12">#REF!</definedName>
    <definedName name="MORTERO13" localSheetId="2">#REF!</definedName>
    <definedName name="MORTERO13" localSheetId="3">#REF!</definedName>
    <definedName name="MORTERO13" localSheetId="4">#REF!</definedName>
    <definedName name="MORTERO13" localSheetId="5">#REF!</definedName>
    <definedName name="MORTERO13" localSheetId="6">#REF!</definedName>
    <definedName name="MORTERO13" localSheetId="7">#REF!</definedName>
    <definedName name="MORTERO13" localSheetId="0">#REF!</definedName>
    <definedName name="MORTERO13">#REF!</definedName>
    <definedName name="MORTERO14" localSheetId="2">#REF!</definedName>
    <definedName name="MORTERO14" localSheetId="3">#REF!</definedName>
    <definedName name="MORTERO14" localSheetId="4">#REF!</definedName>
    <definedName name="MORTERO14" localSheetId="5">#REF!</definedName>
    <definedName name="MORTERO14" localSheetId="6">#REF!</definedName>
    <definedName name="MORTERO14" localSheetId="7">#REF!</definedName>
    <definedName name="MORTERO14" localSheetId="0">#REF!</definedName>
    <definedName name="MORTERO14">#REF!</definedName>
    <definedName name="MORTEROBL" localSheetId="3">[5]UASD!$F$3185</definedName>
    <definedName name="MORTEROBL" localSheetId="4">[5]UASD!$F$3185</definedName>
    <definedName name="MORTEROBL" localSheetId="5">[5]UASD!$F$3185</definedName>
    <definedName name="MORTEROBL" localSheetId="6">[5]UASD!$F$3185</definedName>
    <definedName name="MORTEROBL" localSheetId="7">[5]UASD!$F$3185</definedName>
    <definedName name="MORTEROBL" localSheetId="0">[5]UASD!$F$3185</definedName>
    <definedName name="MORTEROBL">[6]UASD!$F$3185</definedName>
    <definedName name="MORTEROPI" localSheetId="3">[5]UASD!$F$3215</definedName>
    <definedName name="MORTEROPI" localSheetId="4">[5]UASD!$F$3215</definedName>
    <definedName name="MORTEROPI" localSheetId="5">[5]UASD!$F$3215</definedName>
    <definedName name="MORTEROPI" localSheetId="6">[5]UASD!$F$3215</definedName>
    <definedName name="MORTEROPI" localSheetId="7">[5]UASD!$F$3215</definedName>
    <definedName name="MORTEROPI" localSheetId="0">[5]UASD!$F$3215</definedName>
    <definedName name="MORTEROPI">[6]UASD!$F$3215</definedName>
    <definedName name="Mosaico_Fondo_Blanco_30x30____Corriente" localSheetId="2">[21]Insumos!#REF!</definedName>
    <definedName name="Mosaico_Fondo_Blanco_30x30____Corriente" localSheetId="3">[21]Insumos!#REF!</definedName>
    <definedName name="Mosaico_Fondo_Blanco_30x30____Corriente" localSheetId="4">[21]Insumos!#REF!</definedName>
    <definedName name="Mosaico_Fondo_Blanco_30x30____Corriente" localSheetId="5">[21]Insumos!#REF!</definedName>
    <definedName name="Mosaico_Fondo_Blanco_30x30____Corriente" localSheetId="6">[21]Insumos!#REF!</definedName>
    <definedName name="Mosaico_Fondo_Blanco_30x30____Corriente" localSheetId="7">[21]Insumos!#REF!</definedName>
    <definedName name="Mosaico_Fondo_Blanco_30x30____Corriente" localSheetId="0">[21]Insumos!#REF!</definedName>
    <definedName name="Mosaico_Fondo_Blanco_30x30____Corriente">[21]Insumos!#REF!</definedName>
    <definedName name="mosbotichinorojo" localSheetId="2">#REF!</definedName>
    <definedName name="mosbotichinorojo" localSheetId="3">#REF!</definedName>
    <definedName name="mosbotichinorojo" localSheetId="4">#REF!</definedName>
    <definedName name="mosbotichinorojo" localSheetId="5">#REF!</definedName>
    <definedName name="mosbotichinorojo" localSheetId="6">#REF!</definedName>
    <definedName name="mosbotichinorojo" localSheetId="7">#REF!</definedName>
    <definedName name="mosbotichinorojo" localSheetId="0">#REF!</definedName>
    <definedName name="mosbotichinorojo">#REF!</definedName>
    <definedName name="MOSUBIRMAT" localSheetId="2">#REF!</definedName>
    <definedName name="MOSUBIRMAT" localSheetId="4">#REF!</definedName>
    <definedName name="MOSUBIRMAT" localSheetId="7">#REF!</definedName>
    <definedName name="MOSUBIRMAT">#REF!</definedName>
    <definedName name="MOTC110V" localSheetId="2">#REF!</definedName>
    <definedName name="MOTC110V" localSheetId="4">#REF!</definedName>
    <definedName name="MOTC110V" localSheetId="7">#REF!</definedName>
    <definedName name="MOTC110V">#REF!</definedName>
    <definedName name="MOTC220V" localSheetId="2">#REF!</definedName>
    <definedName name="MOTC220V" localSheetId="4">#REF!</definedName>
    <definedName name="MOTC220V" localSheetId="7">#REF!</definedName>
    <definedName name="MOTC220V">#REF!</definedName>
    <definedName name="MOTELE" localSheetId="2">#REF!</definedName>
    <definedName name="MOTELE" localSheetId="4">#REF!</definedName>
    <definedName name="MOTELE" localSheetId="5">#REF!</definedName>
    <definedName name="MOTELE" localSheetId="6">#REF!</definedName>
    <definedName name="MOTELE" localSheetId="7">#REF!</definedName>
    <definedName name="MOTELE">#REF!</definedName>
    <definedName name="MOTERMTECHOS" localSheetId="2">#REF!</definedName>
    <definedName name="MOTERMTECHOS" localSheetId="4">#REF!</definedName>
    <definedName name="MOTERMTECHOS" localSheetId="5">#REF!</definedName>
    <definedName name="MOTERMTECHOS" localSheetId="6">#REF!</definedName>
    <definedName name="MOTERMTECHOS" localSheetId="7">#REF!</definedName>
    <definedName name="MOTERMTECHOS">#REF!</definedName>
    <definedName name="MOTICAMP" localSheetId="2">#REF!</definedName>
    <definedName name="MOTICAMP" localSheetId="4">#REF!</definedName>
    <definedName name="MOTICAMP" localSheetId="7">#REF!</definedName>
    <definedName name="MOTICAMP">#REF!</definedName>
    <definedName name="MOTIMCO" localSheetId="2">#REF!</definedName>
    <definedName name="MOTIMCO" localSheetId="4">#REF!</definedName>
    <definedName name="MOTIMCO" localSheetId="7">#REF!</definedName>
    <definedName name="MOTIMCO">#REF!</definedName>
    <definedName name="MOTRAMPA" localSheetId="2">#REF!</definedName>
    <definedName name="MOTRAMPA" localSheetId="4">#REF!</definedName>
    <definedName name="MOTRAMPA" localSheetId="7">#REF!</definedName>
    <definedName name="MOTRAMPA">#REF!</definedName>
    <definedName name="MOV_1">[45]MOV!$A$9:$E$9</definedName>
    <definedName name="MOV_2">[45]MOV!$A$15:$E$15</definedName>
    <definedName name="MOV_3">[45]MOV!$A$21:$E$21</definedName>
    <definedName name="MOV_4">[45]MOV!$A$27:$E$27</definedName>
    <definedName name="MOV_5">[45]MOV!$A$33:$E$33</definedName>
    <definedName name="MOV_6">[45]MOV!$A$39:$E$39</definedName>
    <definedName name="MOV_7">[45]MOV!$A$45:$E$45</definedName>
    <definedName name="MOV_8">[45]MOV!$A$51:$E$51</definedName>
    <definedName name="MOVACIADO">[35]M.O.!$C$953</definedName>
    <definedName name="MOVACIADOS" localSheetId="2">#REF!</definedName>
    <definedName name="MOVACIADOS" localSheetId="3">#REF!</definedName>
    <definedName name="MOVACIADOS" localSheetId="4">#REF!</definedName>
    <definedName name="MOVACIADOS" localSheetId="5">#REF!</definedName>
    <definedName name="MOVACIADOS" localSheetId="6">#REF!</definedName>
    <definedName name="MOVACIADOS" localSheetId="7">#REF!</definedName>
    <definedName name="MOVACIADOS" localSheetId="0">#REF!</definedName>
    <definedName name="MOVACIADOS">#REF!</definedName>
    <definedName name="MOVARILLEROS" localSheetId="2">#REF!</definedName>
    <definedName name="MOVARILLEROS" localSheetId="4">#REF!</definedName>
    <definedName name="MOVARILLEROS" localSheetId="5">#REF!</definedName>
    <definedName name="MOVARILLEROS" localSheetId="6">#REF!</definedName>
    <definedName name="MOVARILLEROS" localSheetId="7">#REF!</definedName>
    <definedName name="MOVARILLEROS">#REF!</definedName>
    <definedName name="MOVARIOS" localSheetId="2">#REF!</definedName>
    <definedName name="MOVARIOS" localSheetId="4">#REF!</definedName>
    <definedName name="MOVARIOS" localSheetId="5">#REF!</definedName>
    <definedName name="MOVARIOS" localSheetId="6">#REF!</definedName>
    <definedName name="MOVARIOS" localSheetId="7">#REF!</definedName>
    <definedName name="MOVARIOS">#REF!</definedName>
    <definedName name="MOYESO" localSheetId="2">#REF!</definedName>
    <definedName name="MOYESO" localSheetId="4">#REF!</definedName>
    <definedName name="MOYESO" localSheetId="5">#REF!</definedName>
    <definedName name="MOYESO" localSheetId="6">#REF!</definedName>
    <definedName name="MOYESO" localSheetId="7">#REF!</definedName>
    <definedName name="MOYESO">#REF!</definedName>
    <definedName name="MOZABALETA" localSheetId="2">#REF!</definedName>
    <definedName name="MOZABALETA" localSheetId="3">#REF!</definedName>
    <definedName name="MOZABALETA" localSheetId="4">#REF!</definedName>
    <definedName name="MOZABALETA" localSheetId="5">#REF!</definedName>
    <definedName name="MOZABALETA" localSheetId="6">#REF!</definedName>
    <definedName name="MOZABALETA" localSheetId="7">#REF!</definedName>
    <definedName name="MOZABALETA" localSheetId="0">#REF!</definedName>
    <definedName name="MOZABALETA">#REF!</definedName>
    <definedName name="MOZABALETAPISO" localSheetId="2">#REF!</definedName>
    <definedName name="MOZABALETAPISO" localSheetId="4">#REF!</definedName>
    <definedName name="MOZABALETAPISO" localSheetId="7">#REF!</definedName>
    <definedName name="MOZABALETAPISO">#REF!</definedName>
    <definedName name="MOZABALETATECHO">[35]M.O.!$C$279</definedName>
    <definedName name="mozaicoFG" localSheetId="2">#REF!</definedName>
    <definedName name="mozaicoFG" localSheetId="3">#REF!</definedName>
    <definedName name="mozaicoFG" localSheetId="4">#REF!</definedName>
    <definedName name="mozaicoFG" localSheetId="5">#REF!</definedName>
    <definedName name="mozaicoFG" localSheetId="6">#REF!</definedName>
    <definedName name="mozaicoFG" localSheetId="7">#REF!</definedName>
    <definedName name="mozaicoFG" localSheetId="0">#REF!</definedName>
    <definedName name="mozaicoFG">#REF!</definedName>
    <definedName name="MOZOCER" localSheetId="2">#REF!</definedName>
    <definedName name="MOZOCER" localSheetId="3">#REF!</definedName>
    <definedName name="MOZOCER" localSheetId="4">#REF!</definedName>
    <definedName name="MOZOCER" localSheetId="5">#REF!</definedName>
    <definedName name="MOZOCER" localSheetId="6">#REF!</definedName>
    <definedName name="MOZOCER" localSheetId="7">#REF!</definedName>
    <definedName name="MOZOCER" localSheetId="0">#REF!</definedName>
    <definedName name="MOZOCER">#REF!</definedName>
    <definedName name="MOZOGRA" localSheetId="2">#REF!</definedName>
    <definedName name="MOZOGRA" localSheetId="4">#REF!</definedName>
    <definedName name="MOZOGRA" localSheetId="7">#REF!</definedName>
    <definedName name="MOZOGRA">#REF!</definedName>
    <definedName name="MOZOGRAES" localSheetId="2">#REF!</definedName>
    <definedName name="MOZOGRAES" localSheetId="4">#REF!</definedName>
    <definedName name="MOZOGRAES" localSheetId="7">#REF!</definedName>
    <definedName name="MOZOGRAES">#REF!</definedName>
    <definedName name="MOZOMOROJ" localSheetId="2">#REF!</definedName>
    <definedName name="MOZOMOROJ" localSheetId="4">#REF!</definedName>
    <definedName name="MOZOMOROJ" localSheetId="7">#REF!</definedName>
    <definedName name="MOZOMOROJ">#REF!</definedName>
    <definedName name="MOZOPORC" localSheetId="2">#REF!</definedName>
    <definedName name="MOZOPORC" localSheetId="3">#REF!</definedName>
    <definedName name="MOZOPORC" localSheetId="4">#REF!</definedName>
    <definedName name="MOZOPORC" localSheetId="5">#REF!</definedName>
    <definedName name="MOZOPORC" localSheetId="6">#REF!</definedName>
    <definedName name="MOZOPORC" localSheetId="7">#REF!</definedName>
    <definedName name="MOZOPORC" localSheetId="0">#REF!</definedName>
    <definedName name="MOZOPORC">#REF!</definedName>
    <definedName name="MOZOPORCES" localSheetId="2">#REF!</definedName>
    <definedName name="MOZOPORCES" localSheetId="3">#REF!</definedName>
    <definedName name="MOZOPORCES" localSheetId="4">#REF!</definedName>
    <definedName name="MOZOPORCES" localSheetId="5">#REF!</definedName>
    <definedName name="MOZOPORCES" localSheetId="6">#REF!</definedName>
    <definedName name="MOZOPORCES" localSheetId="7">#REF!</definedName>
    <definedName name="MOZOPORCES" localSheetId="0">#REF!</definedName>
    <definedName name="MOZOPORCES">#REF!</definedName>
    <definedName name="mpie">0.3048</definedName>
    <definedName name="MTG">'[140]m.t C'!$I$18</definedName>
    <definedName name="MUAN1" localSheetId="2">#REF!</definedName>
    <definedName name="MUAN1" localSheetId="3">#REF!</definedName>
    <definedName name="MUAN1" localSheetId="4">#REF!</definedName>
    <definedName name="MUAN1" localSheetId="5">#REF!</definedName>
    <definedName name="MUAN1" localSheetId="6">#REF!</definedName>
    <definedName name="MUAN1" localSheetId="7">#REF!</definedName>
    <definedName name="MUAN1">#REF!</definedName>
    <definedName name="MUAN2" localSheetId="2">#REF!</definedName>
    <definedName name="MUAN2" localSheetId="4">#REF!</definedName>
    <definedName name="MUAN2" localSheetId="7">#REF!</definedName>
    <definedName name="MUAN2">#REF!</definedName>
    <definedName name="MUAN3" localSheetId="2">#REF!</definedName>
    <definedName name="MUAN3" localSheetId="4">#REF!</definedName>
    <definedName name="MUAN3" localSheetId="7">#REF!</definedName>
    <definedName name="MUAN3">#REF!</definedName>
    <definedName name="MUBN1" localSheetId="2">#REF!</definedName>
    <definedName name="MUBN1" localSheetId="4">#REF!</definedName>
    <definedName name="MUBN1" localSheetId="7">#REF!</definedName>
    <definedName name="MUBN1">#REF!</definedName>
    <definedName name="MUCN1" localSheetId="2">#REF!</definedName>
    <definedName name="MUCN1" localSheetId="4">#REF!</definedName>
    <definedName name="MUCN1" localSheetId="7">#REF!</definedName>
    <definedName name="MUCN1">#REF!</definedName>
    <definedName name="MUCN2" localSheetId="2">#REF!</definedName>
    <definedName name="MUCN2" localSheetId="4">#REF!</definedName>
    <definedName name="MUCN2" localSheetId="7">#REF!</definedName>
    <definedName name="MUCN2">#REF!</definedName>
    <definedName name="MUDN1" localSheetId="2">#REF!</definedName>
    <definedName name="MUDN1" localSheetId="4">#REF!</definedName>
    <definedName name="MUDN1" localSheetId="7">#REF!</definedName>
    <definedName name="MUDN1">#REF!</definedName>
    <definedName name="MUDN2" localSheetId="2">#REF!</definedName>
    <definedName name="MUDN2" localSheetId="4">#REF!</definedName>
    <definedName name="MUDN2" localSheetId="7">#REF!</definedName>
    <definedName name="MUDN2">#REF!</definedName>
    <definedName name="muha">'[124]Anal. horm.'!$F$1511</definedName>
    <definedName name="MULTI" localSheetId="2">[3]A!#REF!</definedName>
    <definedName name="MULTI" localSheetId="3">[3]A!#REF!</definedName>
    <definedName name="MULTI" localSheetId="4">[3]A!#REF!</definedName>
    <definedName name="MULTI" localSheetId="5">[3]A!#REF!</definedName>
    <definedName name="MULTI" localSheetId="6">[3]A!#REF!</definedName>
    <definedName name="MULTI" localSheetId="7">[3]A!#REF!</definedName>
    <definedName name="MULTI" localSheetId="0">[3]A!#REF!</definedName>
    <definedName name="MULTI">[3]A!#REF!</definedName>
    <definedName name="Muro.6.4toN" localSheetId="2">#REF!</definedName>
    <definedName name="Muro.6.4toN" localSheetId="3">#REF!</definedName>
    <definedName name="Muro.6.4toN" localSheetId="4">#REF!</definedName>
    <definedName name="Muro.6.4toN" localSheetId="5">#REF!</definedName>
    <definedName name="Muro.6.4toN" localSheetId="6">#REF!</definedName>
    <definedName name="Muro.6.4toN" localSheetId="7">#REF!</definedName>
    <definedName name="Muro.6.4toN">#REF!</definedName>
    <definedName name="Muro.8.3erN" localSheetId="2">#REF!</definedName>
    <definedName name="Muro.8.3erN" localSheetId="4">#REF!</definedName>
    <definedName name="Muro.8.3erN" localSheetId="7">#REF!</definedName>
    <definedName name="Muro.8.3erN">#REF!</definedName>
    <definedName name="Muro.Bloq.4.BNP.Cocina" localSheetId="2">#REF!</definedName>
    <definedName name="Muro.Bloq.4.BNP.Cocina" localSheetId="4">#REF!</definedName>
    <definedName name="Muro.Bloq.4.BNP.Cocina" localSheetId="7">#REF!</definedName>
    <definedName name="Muro.Bloq.4.BNP.Cocina">#REF!</definedName>
    <definedName name="Muro.Bloq.4.SNP.Cocina" localSheetId="2">#REF!</definedName>
    <definedName name="Muro.Bloq.4.SNP.Cocina" localSheetId="4">#REF!</definedName>
    <definedName name="Muro.Bloq.4.SNP.Cocina" localSheetId="7">#REF!</definedName>
    <definedName name="Muro.Bloq.4.SNP.Cocina">#REF!</definedName>
    <definedName name="Muro.Bloq.6.BNP.Cocina" localSheetId="2">#REF!</definedName>
    <definedName name="Muro.Bloq.6.BNP.Cocina" localSheetId="4">#REF!</definedName>
    <definedName name="Muro.Bloq.6.BNP.Cocina" localSheetId="7">#REF!</definedName>
    <definedName name="Muro.Bloq.6.BNP.Cocina">#REF!</definedName>
    <definedName name="Muro.Bloq.6.SNP.Cocina" localSheetId="2">#REF!</definedName>
    <definedName name="Muro.Bloq.6.SNP.Cocina" localSheetId="4">#REF!</definedName>
    <definedName name="Muro.Bloq.6.SNP.Cocina" localSheetId="7">#REF!</definedName>
    <definedName name="Muro.Bloq.6.SNP.Cocina">#REF!</definedName>
    <definedName name="Muro.Bloqe.4.2doN" localSheetId="2">#REF!</definedName>
    <definedName name="Muro.Bloqe.4.2doN" localSheetId="4">#REF!</definedName>
    <definedName name="Muro.Bloqe.4.2doN" localSheetId="7">#REF!</definedName>
    <definedName name="Muro.Bloqe.4.2doN">#REF!</definedName>
    <definedName name="Muro.bloqu.8.SNP.Cocina" localSheetId="2">#REF!</definedName>
    <definedName name="Muro.bloqu.8.SNP.Cocina" localSheetId="4">#REF!</definedName>
    <definedName name="Muro.bloqu.8.SNP.Cocina" localSheetId="7">#REF!</definedName>
    <definedName name="Muro.bloqu.8.SNP.Cocina">#REF!</definedName>
    <definedName name="Muro.bloque.2doN" localSheetId="2">#REF!</definedName>
    <definedName name="Muro.bloque.2doN" localSheetId="4">#REF!</definedName>
    <definedName name="Muro.bloque.2doN" localSheetId="7">#REF!</definedName>
    <definedName name="Muro.bloque.2doN">#REF!</definedName>
    <definedName name="Muro.Bloque.4.1erN" localSheetId="2">#REF!</definedName>
    <definedName name="Muro.Bloque.4.1erN" localSheetId="4">#REF!</definedName>
    <definedName name="Muro.Bloque.4.1erN" localSheetId="7">#REF!</definedName>
    <definedName name="Muro.Bloque.4.1erN">#REF!</definedName>
    <definedName name="Muro.Bloque.4.3erN" localSheetId="2">#REF!</definedName>
    <definedName name="Muro.Bloque.4.3erN" localSheetId="4">#REF!</definedName>
    <definedName name="Muro.Bloque.4.3erN" localSheetId="7">#REF!</definedName>
    <definedName name="Muro.Bloque.4.3erN">#REF!</definedName>
    <definedName name="Muro.Bloque.4.4toN" localSheetId="2">#REF!</definedName>
    <definedName name="Muro.Bloque.4.4toN" localSheetId="4">#REF!</definedName>
    <definedName name="Muro.Bloque.4.4toN" localSheetId="7">#REF!</definedName>
    <definedName name="Muro.Bloque.4.4toN">#REF!</definedName>
    <definedName name="Muro.Bloque.4cm.SNP">[95]Análisis!$N$845</definedName>
    <definedName name="Muro.Bloque.6cm.BNP">[95]Análisis!$N$821</definedName>
    <definedName name="Muro.Bloque.6cm.SNPT">[95]Análisis!$N$808</definedName>
    <definedName name="Muro.Bloque.8.1erN" localSheetId="2">#REF!</definedName>
    <definedName name="Muro.Bloque.8.1erN" localSheetId="3">#REF!</definedName>
    <definedName name="Muro.Bloque.8.1erN" localSheetId="4">#REF!</definedName>
    <definedName name="Muro.Bloque.8.1erN" localSheetId="5">#REF!</definedName>
    <definedName name="Muro.Bloque.8.1erN" localSheetId="6">#REF!</definedName>
    <definedName name="Muro.Bloque.8.1erN" localSheetId="7">#REF!</definedName>
    <definedName name="Muro.Bloque.8.1erN">#REF!</definedName>
    <definedName name="Muro.Bloque.8.BNP.Cocina" localSheetId="2">#REF!</definedName>
    <definedName name="Muro.Bloque.8.BNP.Cocina" localSheetId="4">#REF!</definedName>
    <definedName name="Muro.Bloque.8.BNP.Cocina" localSheetId="7">#REF!</definedName>
    <definedName name="Muro.Bloque.8.BNP.Cocina">#REF!</definedName>
    <definedName name="Muro.Bloque.8.SNPT.40" localSheetId="2">#REF!</definedName>
    <definedName name="Muro.Bloque.8.SNPT.40" localSheetId="4">#REF!</definedName>
    <definedName name="Muro.Bloque.8.SNPT.40" localSheetId="7">#REF!</definedName>
    <definedName name="Muro.Bloque.8.SNPT.40">#REF!</definedName>
    <definedName name="Muro.Bloque.8.SNPT.80" localSheetId="2">#REF!</definedName>
    <definedName name="Muro.Bloque.8.SNPT.80" localSheetId="4">#REF!</definedName>
    <definedName name="Muro.Bloque.8.SNPT.80" localSheetId="7">#REF!</definedName>
    <definedName name="Muro.Bloque.8.SNPT.80">#REF!</definedName>
    <definedName name="Muro.Bloque.8BNP.Comedor" localSheetId="2">#REF!</definedName>
    <definedName name="Muro.Bloque.8BNP.Comedor" localSheetId="4">#REF!</definedName>
    <definedName name="Muro.Bloque.8BNP.Comedor" localSheetId="7">#REF!</definedName>
    <definedName name="Muro.Bloque.8BNP.Comedor">#REF!</definedName>
    <definedName name="Muro.Bloque.Vidrio.Area.Noble" localSheetId="2">#REF!</definedName>
    <definedName name="Muro.Bloque.Vidrio.Area.Noble" localSheetId="4">#REF!</definedName>
    <definedName name="Muro.Bloque.Vidrio.Area.Noble" localSheetId="7">#REF!</definedName>
    <definedName name="Muro.Bloque.Vidrio.Area.Noble">#REF!</definedName>
    <definedName name="Muro.bloque8.2doN" localSheetId="2">#REF!</definedName>
    <definedName name="Muro.bloque8.2doN" localSheetId="4">#REF!</definedName>
    <definedName name="Muro.bloque8.2doN" localSheetId="7">#REF!</definedName>
    <definedName name="Muro.bloque8.2doN">#REF!</definedName>
    <definedName name="Muro.Bloques.10cm" localSheetId="2">#REF!</definedName>
    <definedName name="Muro.Bloques.10cm" localSheetId="4">#REF!</definedName>
    <definedName name="Muro.Bloques.10cm" localSheetId="7">#REF!</definedName>
    <definedName name="Muro.Bloques.10cm">#REF!</definedName>
    <definedName name="Muro.Bloques.20cm.40" localSheetId="2">#REF!</definedName>
    <definedName name="Muro.Bloques.20cm.40" localSheetId="4">#REF!</definedName>
    <definedName name="Muro.Bloques.20cm.40" localSheetId="7">#REF!</definedName>
    <definedName name="Muro.Bloques.20cm.40">#REF!</definedName>
    <definedName name="muro.h.a.20cm" localSheetId="3">[105]Análisis!$D$729</definedName>
    <definedName name="muro.h.a.20cm" localSheetId="4">[105]Análisis!$D$729</definedName>
    <definedName name="muro.h.a.20cm" localSheetId="5">[105]Análisis!$D$729</definedName>
    <definedName name="muro.h.a.20cm" localSheetId="6">[105]Análisis!$D$729</definedName>
    <definedName name="muro.h.a.20cm" localSheetId="7">[105]Análisis!$D$729</definedName>
    <definedName name="muro.h.a.20cm" localSheetId="0">[105]Análisis!$D$729</definedName>
    <definedName name="muro.h.a.20cm">[106]Análisis!$D$729</definedName>
    <definedName name="Muro.Hor.Arm.Inclinado" localSheetId="2">#REF!</definedName>
    <definedName name="Muro.Hor.Arm.Inclinado" localSheetId="3">#REF!</definedName>
    <definedName name="Muro.Hor.Arm.Inclinado" localSheetId="4">#REF!</definedName>
    <definedName name="Muro.Hor.Arm.Inclinado" localSheetId="5">#REF!</definedName>
    <definedName name="Muro.Hor.Arm.Inclinado" localSheetId="6">#REF!</definedName>
    <definedName name="Muro.Hor.Arm.Inclinado" localSheetId="7">#REF!</definedName>
    <definedName name="Muro.Hor.Arm.Inclinado">#REF!</definedName>
    <definedName name="Muro.Horm.Arm.edif.oficina" localSheetId="2">#REF!</definedName>
    <definedName name="Muro.Horm.Arm.edif.oficina" localSheetId="4">#REF!</definedName>
    <definedName name="Muro.Horm.Arm.edif.oficina" localSheetId="7">#REF!</definedName>
    <definedName name="Muro.Horm.Arm.edif.oficina">#REF!</definedName>
    <definedName name="Muro.Horm.Arm.Edif.Parqueo" localSheetId="2">#REF!</definedName>
    <definedName name="Muro.Horm.Arm.Edif.Parqueo" localSheetId="4">#REF!</definedName>
    <definedName name="Muro.Horm.Arm.Edif.Parqueo" localSheetId="7">#REF!</definedName>
    <definedName name="Muro.Horm.Arm.Edif.Parqueo">#REF!</definedName>
    <definedName name="Muro.Hormigon.Armado.de20">[62]Análisis!$D$286</definedName>
    <definedName name="Muro.Hormigón.Estanque" localSheetId="2">#REF!</definedName>
    <definedName name="Muro.Hormigón.Estanque" localSheetId="3">#REF!</definedName>
    <definedName name="Muro.Hormigón.Estanque" localSheetId="4">#REF!</definedName>
    <definedName name="Muro.Hormigón.Estanque" localSheetId="5">#REF!</definedName>
    <definedName name="Muro.Hormigón.Estanque" localSheetId="6">#REF!</definedName>
    <definedName name="Muro.Hormigón.Estanque" localSheetId="7">#REF!</definedName>
    <definedName name="Muro.Hormigón.Estanque">#REF!</definedName>
    <definedName name="Muro.protector.parqueo" localSheetId="2">#REF!</definedName>
    <definedName name="Muro.protector.parqueo" localSheetId="4">#REF!</definedName>
    <definedName name="Muro.protector.parqueo" localSheetId="7">#REF!</definedName>
    <definedName name="Muro.protector.parqueo">#REF!</definedName>
    <definedName name="muro.shee.ambas.caras">'[107]Muros Interiores h=2.8 m '!$E$64</definedName>
    <definedName name="MURO30" localSheetId="2">#REF!</definedName>
    <definedName name="MURO30" localSheetId="3">#REF!</definedName>
    <definedName name="MURO30" localSheetId="4">#REF!</definedName>
    <definedName name="MURO30" localSheetId="5">#REF!</definedName>
    <definedName name="MURO30" localSheetId="6">#REF!</definedName>
    <definedName name="MURO30" localSheetId="7">#REF!</definedName>
    <definedName name="MURO30">#REF!</definedName>
    <definedName name="muro4">'[123]Pres. Adic.Y'!$E$33</definedName>
    <definedName name="MUROBLOQCAL6">[43]Analisis!$F$1317</definedName>
    <definedName name="MUROBOVEDA12A10X2AD" localSheetId="2">#REF!</definedName>
    <definedName name="MUROBOVEDA12A10X2AD" localSheetId="3">#REF!</definedName>
    <definedName name="MUROBOVEDA12A10X2AD" localSheetId="4">#REF!</definedName>
    <definedName name="MUROBOVEDA12A10X2AD" localSheetId="5">#REF!</definedName>
    <definedName name="MUROBOVEDA12A10X2AD" localSheetId="6">#REF!</definedName>
    <definedName name="MUROBOVEDA12A10X2AD" localSheetId="7">#REF!</definedName>
    <definedName name="MUROBOVEDA12A10X2AD">#REF!</definedName>
    <definedName name="MURODE4">[43]Analisis!$F$1221</definedName>
    <definedName name="MURODE6A40">[43]Analisis!$F$1232</definedName>
    <definedName name="MURODE6A80">[44]Analisis!$F$1057</definedName>
    <definedName name="MURODE6VIOL">[43]Analisis!$F$1254</definedName>
    <definedName name="MURODE8A20">[43]Analisis!$F$1277</definedName>
    <definedName name="MURODE8A40">[43]Analisis!$F$1288</definedName>
    <definedName name="MURODE8A80">[44]Analisis!$F$1113</definedName>
    <definedName name="MURODE8CCLLENA">[43]Analisis!$F$1310</definedName>
    <definedName name="MURODE8DOBLEACERO">[43]Analisis!$F$1266</definedName>
    <definedName name="murodoscaras">[54]I.HORMIGON!$G$27</definedName>
    <definedName name="MUROHAASC" localSheetId="2">'[25]Anal. horm.'!#REF!</definedName>
    <definedName name="MUROHAASC" localSheetId="3">'[25]Anal. horm.'!#REF!</definedName>
    <definedName name="MUROHAASC" localSheetId="4">'[25]Anal. horm.'!#REF!</definedName>
    <definedName name="MUROHAASC" localSheetId="5">'[25]Anal. horm.'!#REF!</definedName>
    <definedName name="MUROHAASC" localSheetId="6">'[25]Anal. horm.'!#REF!</definedName>
    <definedName name="MUROHAASC" localSheetId="7">'[25]Anal. horm.'!#REF!</definedName>
    <definedName name="MUROHAASC">'[25]Anal. horm.'!#REF!</definedName>
    <definedName name="MUROS" localSheetId="2">#REF!</definedName>
    <definedName name="MUROS" localSheetId="3">#REF!</definedName>
    <definedName name="MUROS" localSheetId="4">#REF!</definedName>
    <definedName name="MUROS" localSheetId="5">#REF!</definedName>
    <definedName name="MUROS" localSheetId="6">#REF!</definedName>
    <definedName name="MUROS" localSheetId="7">#REF!</definedName>
    <definedName name="MUROS">#REF!</definedName>
    <definedName name="muros.plycem.ambas.caras">'[107]MurosInt.h=2.8 m Plycem 2 lados'!$E$64</definedName>
    <definedName name="muros.una.cshee.plycem">'[107]MurosInt.h=2.8 m U C con plycem'!$E$64</definedName>
    <definedName name="MUROS_AN" localSheetId="2">#REF!</definedName>
    <definedName name="MUROS_AN" localSheetId="3">#REF!</definedName>
    <definedName name="MUROS_AN" localSheetId="4">#REF!</definedName>
    <definedName name="MUROS_AN" localSheetId="5">#REF!</definedName>
    <definedName name="MUROS_AN" localSheetId="6">#REF!</definedName>
    <definedName name="MUROS_AN" localSheetId="7">#REF!</definedName>
    <definedName name="MUROS_AN">#REF!</definedName>
    <definedName name="musa">#REF!</definedName>
    <definedName name="MV" localSheetId="2">[1]Presup.!#REF!</definedName>
    <definedName name="MV" localSheetId="3">[1]Presup.!#REF!</definedName>
    <definedName name="MV" localSheetId="4">[1]Presup.!#REF!</definedName>
    <definedName name="MV" localSheetId="5">[1]Presup.!#REF!</definedName>
    <definedName name="MV" localSheetId="6">[1]Presup.!#REF!</definedName>
    <definedName name="MV" localSheetId="7">[1]Presup.!#REF!</definedName>
    <definedName name="MV">[1]Presup.!#REF!</definedName>
    <definedName name="MZNATILLA" localSheetId="2">#REF!</definedName>
    <definedName name="MZNATILLA" localSheetId="3">#REF!</definedName>
    <definedName name="MZNATILLA" localSheetId="4">#REF!</definedName>
    <definedName name="MZNATILLA" localSheetId="5">#REF!</definedName>
    <definedName name="MZNATILLA" localSheetId="6">#REF!</definedName>
    <definedName name="MZNATILLA" localSheetId="7">#REF!</definedName>
    <definedName name="MZNATILLA" localSheetId="0">#REF!</definedName>
    <definedName name="MZNATILLA">#REF!</definedName>
    <definedName name="N" localSheetId="2">'[2]Part. No Ejecutables'!#REF!</definedName>
    <definedName name="N" localSheetId="3">'[2]Part. No Ejecutables'!#REF!</definedName>
    <definedName name="N" localSheetId="4">'[2]Part. No Ejecutables'!#REF!</definedName>
    <definedName name="N" localSheetId="5">'[2]Part. No Ejecutables'!#REF!</definedName>
    <definedName name="N" localSheetId="6">'[2]Part. No Ejecutables'!#REF!</definedName>
    <definedName name="N" localSheetId="7">'[2]Part. No Ejecutables'!#REF!</definedName>
    <definedName name="N" localSheetId="0">'[2]Part. No Ejecutables'!#REF!</definedName>
    <definedName name="N">'[2]Part. No Ejecutables'!#REF!</definedName>
    <definedName name="NADA" localSheetId="2">#REF!</definedName>
    <definedName name="NADA" localSheetId="3">#REF!</definedName>
    <definedName name="NADA" localSheetId="4">#REF!</definedName>
    <definedName name="NADA" localSheetId="5">#REF!</definedName>
    <definedName name="NADA" localSheetId="6">#REF!</definedName>
    <definedName name="NADA" localSheetId="7">#REF!</definedName>
    <definedName name="NADA">#REF!</definedName>
    <definedName name="NATILLA" localSheetId="2">#REF!</definedName>
    <definedName name="NATILLA" localSheetId="3">#REF!</definedName>
    <definedName name="NATILLA" localSheetId="4">#REF!</definedName>
    <definedName name="NATILLA" localSheetId="5">#REF!</definedName>
    <definedName name="NATILLA" localSheetId="6">#REF!</definedName>
    <definedName name="NATILLA" localSheetId="7">#REF!</definedName>
    <definedName name="NATILLA" localSheetId="0">#REF!</definedName>
    <definedName name="NATILLA">#REF!</definedName>
    <definedName name="Nave" localSheetId="2">#REF!</definedName>
    <definedName name="Nave" localSheetId="4">#REF!</definedName>
    <definedName name="Nave" localSheetId="7">#REF!</definedName>
    <definedName name="Nave">#REF!</definedName>
    <definedName name="NCLASI">#REF!</definedName>
    <definedName name="NCLASII">#REF!</definedName>
    <definedName name="NCLASIII">#REF!</definedName>
    <definedName name="NCLASIIII">#REF!</definedName>
    <definedName name="nelson" localSheetId="2">#REF!</definedName>
    <definedName name="nelson" localSheetId="4">#REF!</definedName>
    <definedName name="nelson" localSheetId="7">#REF!</definedName>
    <definedName name="nelson">#REF!</definedName>
    <definedName name="NIPLE1_2X4HG">[44]Materiales!$E$418</definedName>
    <definedName name="NIPLE11_2a31_2" localSheetId="2">#REF!</definedName>
    <definedName name="NIPLE11_2a31_2" localSheetId="3">#REF!</definedName>
    <definedName name="NIPLE11_2a31_2" localSheetId="4">#REF!</definedName>
    <definedName name="NIPLE11_2a31_2" localSheetId="5">#REF!</definedName>
    <definedName name="NIPLE11_2a31_2" localSheetId="6">#REF!</definedName>
    <definedName name="NIPLE11_2a31_2" localSheetId="7">#REF!</definedName>
    <definedName name="NIPLE11_2a31_2" localSheetId="0">#REF!</definedName>
    <definedName name="NIPLE11_2a31_2">#REF!</definedName>
    <definedName name="NIPLE112X4HG" localSheetId="2">#REF!</definedName>
    <definedName name="NIPLE112X4HG" localSheetId="4">#REF!</definedName>
    <definedName name="NIPLE112X4HG" localSheetId="5">#REF!</definedName>
    <definedName name="NIPLE112X4HG" localSheetId="6">#REF!</definedName>
    <definedName name="NIPLE112X4HG" localSheetId="7">#REF!</definedName>
    <definedName name="NIPLE112X4HG">#REF!</definedName>
    <definedName name="NIPLE112X6HG" localSheetId="2">#REF!</definedName>
    <definedName name="NIPLE112X6HG" localSheetId="4">#REF!</definedName>
    <definedName name="NIPLE112X6HG" localSheetId="5">#REF!</definedName>
    <definedName name="NIPLE112X6HG" localSheetId="6">#REF!</definedName>
    <definedName name="NIPLE112X6HG" localSheetId="7">#REF!</definedName>
    <definedName name="NIPLE112X6HG">#REF!</definedName>
    <definedName name="NIPLE112X8HG" localSheetId="2">#REF!</definedName>
    <definedName name="NIPLE112X8HG" localSheetId="4">#REF!</definedName>
    <definedName name="NIPLE112X8HG" localSheetId="5">#REF!</definedName>
    <definedName name="NIPLE112X8HG" localSheetId="6">#REF!</definedName>
    <definedName name="NIPLE112X8HG" localSheetId="7">#REF!</definedName>
    <definedName name="NIPLE112X8HG">#REF!</definedName>
    <definedName name="NIPLE125X4HG" localSheetId="2">#REF!</definedName>
    <definedName name="NIPLE125X4HG" localSheetId="4">#REF!</definedName>
    <definedName name="NIPLE125X4HG" localSheetId="5">#REF!</definedName>
    <definedName name="NIPLE125X4HG" localSheetId="6">#REF!</definedName>
    <definedName name="NIPLE125X4HG" localSheetId="7">#REF!</definedName>
    <definedName name="NIPLE125X4HG">#REF!</definedName>
    <definedName name="NIPLE12X4HG" localSheetId="2">#REF!</definedName>
    <definedName name="NIPLE12X4HG" localSheetId="4">#REF!</definedName>
    <definedName name="NIPLE12X4HG" localSheetId="7">#REF!</definedName>
    <definedName name="NIPLE12X4HG">#REF!</definedName>
    <definedName name="NIPLE1X4HG" localSheetId="2">#REF!</definedName>
    <definedName name="NIPLE1X4HG" localSheetId="4">#REF!</definedName>
    <definedName name="NIPLE1X4HG" localSheetId="5">#REF!</definedName>
    <definedName name="NIPLE1X4HG" localSheetId="6">#REF!</definedName>
    <definedName name="NIPLE1X4HG" localSheetId="7">#REF!</definedName>
    <definedName name="NIPLE1X4HG">#REF!</definedName>
    <definedName name="NIPLE212X4HG" localSheetId="2">#REF!</definedName>
    <definedName name="NIPLE212X4HG" localSheetId="4">#REF!</definedName>
    <definedName name="NIPLE212X4HG" localSheetId="5">#REF!</definedName>
    <definedName name="NIPLE212X4HG" localSheetId="6">#REF!</definedName>
    <definedName name="NIPLE212X4HG" localSheetId="7">#REF!</definedName>
    <definedName name="NIPLE212X4HG">#REF!</definedName>
    <definedName name="NIPLE2X4HG" localSheetId="2">#REF!</definedName>
    <definedName name="NIPLE2X4HG" localSheetId="4">#REF!</definedName>
    <definedName name="NIPLE2X4HG" localSheetId="5">#REF!</definedName>
    <definedName name="NIPLE2X4HG" localSheetId="6">#REF!</definedName>
    <definedName name="NIPLE2X4HG" localSheetId="7">#REF!</definedName>
    <definedName name="NIPLE2X4HG">#REF!</definedName>
    <definedName name="NIPLE2X6HG" localSheetId="2">#REF!</definedName>
    <definedName name="NIPLE2X6HG" localSheetId="4">#REF!</definedName>
    <definedName name="NIPLE2X6HG" localSheetId="5">#REF!</definedName>
    <definedName name="NIPLE2X6HG" localSheetId="6">#REF!</definedName>
    <definedName name="NIPLE2X6HG" localSheetId="7">#REF!</definedName>
    <definedName name="NIPLE2X6HG">#REF!</definedName>
    <definedName name="NIPLE3_8">[44]Materiales!$E$586</definedName>
    <definedName name="NIPLE34X4HG" localSheetId="2">#REF!</definedName>
    <definedName name="NIPLE34X4HG" localSheetId="3">#REF!</definedName>
    <definedName name="NIPLE34X4HG" localSheetId="4">#REF!</definedName>
    <definedName name="NIPLE34X4HG" localSheetId="5">#REF!</definedName>
    <definedName name="NIPLE34X4HG" localSheetId="6">#REF!</definedName>
    <definedName name="NIPLE34X4HG" localSheetId="7">#REF!</definedName>
    <definedName name="NIPLE34X4HG" localSheetId="0">#REF!</definedName>
    <definedName name="NIPLE34X4HG">#REF!</definedName>
    <definedName name="NIPLE3X12HG" localSheetId="2">#REF!</definedName>
    <definedName name="NIPLE3X12HG" localSheetId="4">#REF!</definedName>
    <definedName name="NIPLE3X12HG" localSheetId="5">#REF!</definedName>
    <definedName name="NIPLE3X12HG" localSheetId="6">#REF!</definedName>
    <definedName name="NIPLE3X12HG" localSheetId="7">#REF!</definedName>
    <definedName name="NIPLE3X12HG">#REF!</definedName>
    <definedName name="NIPLE3X312HG" localSheetId="2">#REF!</definedName>
    <definedName name="NIPLE3X312HG" localSheetId="4">#REF!</definedName>
    <definedName name="NIPLE3X312HG" localSheetId="5">#REF!</definedName>
    <definedName name="NIPLE3X312HG" localSheetId="6">#REF!</definedName>
    <definedName name="NIPLE3X312HG" localSheetId="7">#REF!</definedName>
    <definedName name="NIPLE3X312HG">#REF!</definedName>
    <definedName name="NIPLE3X4HG" localSheetId="2">#REF!</definedName>
    <definedName name="NIPLE3X4HG" localSheetId="4">#REF!</definedName>
    <definedName name="NIPLE3X4HG" localSheetId="5">#REF!</definedName>
    <definedName name="NIPLE3X4HG" localSheetId="6">#REF!</definedName>
    <definedName name="NIPLE3X4HG" localSheetId="7">#REF!</definedName>
    <definedName name="NIPLE3X4HG">#REF!</definedName>
    <definedName name="NIPLE3X6HG" localSheetId="2">#REF!</definedName>
    <definedName name="NIPLE3X6HG" localSheetId="4">#REF!</definedName>
    <definedName name="NIPLE3X6HG" localSheetId="5">#REF!</definedName>
    <definedName name="NIPLE3X6HG" localSheetId="6">#REF!</definedName>
    <definedName name="NIPLE3X6HG" localSheetId="7">#REF!</definedName>
    <definedName name="NIPLE3X6HG">#REF!</definedName>
    <definedName name="NIPLE4X4HG" localSheetId="2">#REF!</definedName>
    <definedName name="NIPLE4X4HG" localSheetId="4">#REF!</definedName>
    <definedName name="NIPLE4X4HG" localSheetId="5">#REF!</definedName>
    <definedName name="NIPLE4X4HG" localSheetId="6">#REF!</definedName>
    <definedName name="NIPLE4X4HG" localSheetId="7">#REF!</definedName>
    <definedName name="NIPLE4X4HG">#REF!</definedName>
    <definedName name="NIPLECROM38X212" localSheetId="2">#REF!</definedName>
    <definedName name="NIPLECROM38X212" localSheetId="4">#REF!</definedName>
    <definedName name="NIPLECROM38X212" localSheetId="7">#REF!</definedName>
    <definedName name="NIPLECROM38X212">#REF!</definedName>
    <definedName name="nissan">'[46]Listado Equipos a utilizar'!#REF!</definedName>
    <definedName name="num.meses" localSheetId="2">#REF!</definedName>
    <definedName name="num.meses" localSheetId="4">#REF!</definedName>
    <definedName name="num.meses" localSheetId="7">#REF!</definedName>
    <definedName name="num.meses">#REF!</definedName>
    <definedName name="Num_Pmt_Per_Year" localSheetId="2">#REF!</definedName>
    <definedName name="Num_Pmt_Per_Year" localSheetId="4">#REF!</definedName>
    <definedName name="Num_Pmt_Per_Year" localSheetId="7">#REF!</definedName>
    <definedName name="Num_Pmt_Per_Year">#REF!</definedName>
    <definedName name="numadic" localSheetId="2">#REF!</definedName>
    <definedName name="numadic" localSheetId="4">#REF!</definedName>
    <definedName name="numadic" localSheetId="5">#REF!</definedName>
    <definedName name="numadic" localSheetId="6">#REF!</definedName>
    <definedName name="numadic" localSheetId="7">#REF!</definedName>
    <definedName name="numadic">#REF!</definedName>
    <definedName name="Number_of_Payments" localSheetId="2">MATCH(0.01,'LOTE B'!End_Bal,-1)+1</definedName>
    <definedName name="Number_of_Payments" localSheetId="3">MATCH(0.01,[0]!End_Bal,-1)+1</definedName>
    <definedName name="Number_of_Payments" localSheetId="4">MATCH(0.01,[0]!End_Bal,-1)+1</definedName>
    <definedName name="Number_of_Payments" localSheetId="5">MATCH(0.01,[0]!End_Bal,-1)+1</definedName>
    <definedName name="Number_of_Payments" localSheetId="6">MATCH(0.01,[0]!End_Bal,-1)+1</definedName>
    <definedName name="Number_of_Payments" localSheetId="7">MATCH(0.01,[0]!End_Bal,-1)+1</definedName>
    <definedName name="Number_of_Payments" localSheetId="0">MATCH(0.01,[0]!End_Bal,-1)+1</definedName>
    <definedName name="Number_of_Payments">MATCH(0.01,End_Bal,-1)+1</definedName>
    <definedName name="NumPar">[141]Cubicacion!$A$9:$A$120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 localSheetId="0">#REF!</definedName>
    <definedName name="O">#REF!</definedName>
    <definedName name="o0" localSheetId="2">#REF!</definedName>
    <definedName name="o0" localSheetId="4">#REF!</definedName>
    <definedName name="o0" localSheetId="7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a.Civil.Ext." localSheetId="2">#REF!</definedName>
    <definedName name="Obra.Civil.Ext." localSheetId="4">#REF!</definedName>
    <definedName name="Obra.Civil.Ext." localSheetId="7">#REF!</definedName>
    <definedName name="Obra.Civil.Ext.">#REF!</definedName>
    <definedName name="Obra___Puente_Sobre_el_Matayaya__Carretera_Las_Matas_Elias_Pina">"proyecto"</definedName>
    <definedName name="OBRA_MANO">#REF!</definedName>
    <definedName name="Obrero_Dia">[60]MO!$C$11</definedName>
    <definedName name="Obrero_Hr">[142]MO!$D$11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 localSheetId="3">[143]INS!$D$567</definedName>
    <definedName name="Ok" localSheetId="4">[143]INS!$D$567</definedName>
    <definedName name="Ok" localSheetId="5">[143]INS!$D$567</definedName>
    <definedName name="Ok" localSheetId="6">[143]INS!$D$567</definedName>
    <definedName name="Ok" localSheetId="7">[143]INS!$D$567</definedName>
    <definedName name="Ok" localSheetId="0">[143]INS!$D$567</definedName>
    <definedName name="Ok">[144]INS!$D$567</definedName>
    <definedName name="okey">#REF!</definedName>
    <definedName name="omencofrado">'[58]O.M. y Salarios'!#REF!</definedName>
    <definedName name="OP" localSheetId="2">[4]A!#REF!</definedName>
    <definedName name="OP" localSheetId="3">[4]A!#REF!</definedName>
    <definedName name="OP" localSheetId="4">[4]A!#REF!</definedName>
    <definedName name="OP" localSheetId="5">[4]A!#REF!</definedName>
    <definedName name="OP" localSheetId="6">[4]A!#REF!</definedName>
    <definedName name="OP" localSheetId="7">[4]A!#REF!</definedName>
    <definedName name="OP">[4]A!#REF!</definedName>
    <definedName name="OP.1">'[35]MANO DE OBRA'!$C$9</definedName>
    <definedName name="OP.2">'[35]MANO DE OBRA'!$C$8</definedName>
    <definedName name="OP1CA" localSheetId="2">#REF!</definedName>
    <definedName name="OP1CA" localSheetId="3">#REF!</definedName>
    <definedName name="OP1CA" localSheetId="4">#REF!</definedName>
    <definedName name="OP1CA" localSheetId="5">#REF!</definedName>
    <definedName name="OP1CA" localSheetId="6">#REF!</definedName>
    <definedName name="OP1CA" localSheetId="7">#REF!</definedName>
    <definedName name="OP1CA" localSheetId="0">#REF!</definedName>
    <definedName name="OP1CA">#REF!</definedName>
    <definedName name="OP1DE" localSheetId="2">#REF!</definedName>
    <definedName name="OP1DE" localSheetId="4">#REF!</definedName>
    <definedName name="OP1DE" localSheetId="7">#REF!</definedName>
    <definedName name="OP1DE">#REF!</definedName>
    <definedName name="OP1EL" localSheetId="2">#REF!</definedName>
    <definedName name="OP1EL" localSheetId="4">#REF!</definedName>
    <definedName name="OP1EL" localSheetId="7">#REF!</definedName>
    <definedName name="OP1EL">#REF!</definedName>
    <definedName name="OP1PI" localSheetId="2">#REF!</definedName>
    <definedName name="OP1PI" localSheetId="4">#REF!</definedName>
    <definedName name="OP1PI" localSheetId="5">#REF!</definedName>
    <definedName name="OP1PI" localSheetId="6">#REF!</definedName>
    <definedName name="OP1PI" localSheetId="7">#REF!</definedName>
    <definedName name="OP1PI">#REF!</definedName>
    <definedName name="OP1PL" localSheetId="2">#REF!</definedName>
    <definedName name="OP1PL" localSheetId="4">#REF!</definedName>
    <definedName name="OP1PL" localSheetId="5">#REF!</definedName>
    <definedName name="OP1PL" localSheetId="6">#REF!</definedName>
    <definedName name="OP1PL" localSheetId="7">#REF!</definedName>
    <definedName name="OP1PL">#REF!</definedName>
    <definedName name="OP1VA" localSheetId="2">#REF!</definedName>
    <definedName name="OP1VA" localSheetId="4">#REF!</definedName>
    <definedName name="OP1VA" localSheetId="5">#REF!</definedName>
    <definedName name="OP1VA" localSheetId="6">#REF!</definedName>
    <definedName name="OP1VA" localSheetId="7">#REF!</definedName>
    <definedName name="OP1VA">#REF!</definedName>
    <definedName name="OP2CA" localSheetId="2">#REF!</definedName>
    <definedName name="OP2CA" localSheetId="4">#REF!</definedName>
    <definedName name="OP2CA" localSheetId="5">#REF!</definedName>
    <definedName name="OP2CA" localSheetId="6">#REF!</definedName>
    <definedName name="OP2CA" localSheetId="7">#REF!</definedName>
    <definedName name="OP2CA">#REF!</definedName>
    <definedName name="OP2DE" localSheetId="2">#REF!</definedName>
    <definedName name="OP2DE" localSheetId="4">#REF!</definedName>
    <definedName name="OP2DE" localSheetId="5">#REF!</definedName>
    <definedName name="OP2DE" localSheetId="6">#REF!</definedName>
    <definedName name="OP2DE" localSheetId="7">#REF!</definedName>
    <definedName name="OP2DE">#REF!</definedName>
    <definedName name="OP2EL" localSheetId="2">#REF!</definedName>
    <definedName name="OP2EL" localSheetId="4">#REF!</definedName>
    <definedName name="OP2EL" localSheetId="5">#REF!</definedName>
    <definedName name="OP2EL" localSheetId="6">#REF!</definedName>
    <definedName name="OP2EL" localSheetId="7">#REF!</definedName>
    <definedName name="OP2EL">#REF!</definedName>
    <definedName name="OP2PI" localSheetId="2">#REF!</definedName>
    <definedName name="OP2PI" localSheetId="4">#REF!</definedName>
    <definedName name="OP2PI" localSheetId="5">#REF!</definedName>
    <definedName name="OP2PI" localSheetId="6">#REF!</definedName>
    <definedName name="OP2PI" localSheetId="7">#REF!</definedName>
    <definedName name="OP2PI">#REF!</definedName>
    <definedName name="OP2PL" localSheetId="2">#REF!</definedName>
    <definedName name="OP2PL" localSheetId="4">#REF!</definedName>
    <definedName name="OP2PL" localSheetId="5">#REF!</definedName>
    <definedName name="OP2PL" localSheetId="6">#REF!</definedName>
    <definedName name="OP2PL" localSheetId="7">#REF!</definedName>
    <definedName name="OP2PL">#REF!</definedName>
    <definedName name="OP2VA" localSheetId="2">#REF!</definedName>
    <definedName name="OP2VA" localSheetId="4">#REF!</definedName>
    <definedName name="OP2VA" localSheetId="5">#REF!</definedName>
    <definedName name="OP2VA" localSheetId="6">#REF!</definedName>
    <definedName name="OP2VA" localSheetId="7">#REF!</definedName>
    <definedName name="OP2VA">#REF!</definedName>
    <definedName name="opala">[27]Salarios!$D$16</definedName>
    <definedName name="Opc.2" localSheetId="2">#REF!</definedName>
    <definedName name="Opc.2" localSheetId="3">#REF!</definedName>
    <definedName name="Opc.2" localSheetId="4">#REF!</definedName>
    <definedName name="Opc.2" localSheetId="5">#REF!</definedName>
    <definedName name="Opc.2" localSheetId="6">#REF!</definedName>
    <definedName name="Opc.2" localSheetId="7">#REF!</definedName>
    <definedName name="Opc.2">#REF!</definedName>
    <definedName name="Operador.Tipo.1" localSheetId="2">#REF!</definedName>
    <definedName name="Operador.Tipo.1" localSheetId="4">#REF!</definedName>
    <definedName name="Operador.Tipo.1" localSheetId="7">#REF!</definedName>
    <definedName name="Operador.Tipo.1">#REF!</definedName>
    <definedName name="Operador.Tipo.2" localSheetId="2">#REF!</definedName>
    <definedName name="Operador.Tipo.2" localSheetId="4">#REF!</definedName>
    <definedName name="Operador.Tipo.2" localSheetId="7">#REF!</definedName>
    <definedName name="Operador.Tipo.2">#REF!</definedName>
    <definedName name="Operadorgrader">[53]OBRAMANO!$F$74</definedName>
    <definedName name="operadorpala">[53]OBRAMANO!$F$72</definedName>
    <definedName name="operadorretro">[53]OBRAMANO!$F$77</definedName>
    <definedName name="operadorrodillo">[53]OBRAMANO!$F$75</definedName>
    <definedName name="operadortractor">[53]OBRAMANO!$F$76</definedName>
    <definedName name="OPERARIOPRIMERA">[102]SALARIOS!$C$10</definedName>
    <definedName name="OPERMAN" localSheetId="2">#REF!</definedName>
    <definedName name="OPERMAN" localSheetId="3">#REF!</definedName>
    <definedName name="OPERMAN" localSheetId="4">#REF!</definedName>
    <definedName name="OPERMAN" localSheetId="5">#REF!</definedName>
    <definedName name="OPERMAN" localSheetId="6">#REF!</definedName>
    <definedName name="OPERMAN" localSheetId="7">#REF!</definedName>
    <definedName name="OPERMAN" localSheetId="0">#REF!</definedName>
    <definedName name="OPERMAN">#REF!</definedName>
    <definedName name="OPERPAL" localSheetId="2">#REF!</definedName>
    <definedName name="OPERPAL" localSheetId="4">#REF!</definedName>
    <definedName name="OPERPAL" localSheetId="7">#REF!</definedName>
    <definedName name="OPERPAL">#REF!</definedName>
    <definedName name="orden" localSheetId="2">[10]insumo!#REF!</definedName>
    <definedName name="orden" localSheetId="3">[16]insumo!#REF!</definedName>
    <definedName name="orden" localSheetId="4">[16]insumo!#REF!</definedName>
    <definedName name="orden" localSheetId="5">[16]insumo!#REF!</definedName>
    <definedName name="orden" localSheetId="6">[16]insumo!#REF!</definedName>
    <definedName name="orden" localSheetId="7">[16]insumo!#REF!</definedName>
    <definedName name="orden">[11]insumo!#REF!</definedName>
    <definedName name="Ori" localSheetId="2">#REF!</definedName>
    <definedName name="Ori" localSheetId="3">#REF!</definedName>
    <definedName name="Ori" localSheetId="4">#REF!</definedName>
    <definedName name="Ori" localSheetId="5">#REF!</definedName>
    <definedName name="Ori" localSheetId="6">#REF!</definedName>
    <definedName name="Ori" localSheetId="7">#REF!</definedName>
    <definedName name="Ori">#REF!</definedName>
    <definedName name="ORI12FBCO" localSheetId="2">#REF!</definedName>
    <definedName name="ORI12FBCO" localSheetId="4">#REF!</definedName>
    <definedName name="ORI12FBCO" localSheetId="7">#REF!</definedName>
    <definedName name="ORI12FBCO">#REF!</definedName>
    <definedName name="ORI12FBCOFLUX" localSheetId="2">#REF!</definedName>
    <definedName name="ORI12FBCOFLUX" localSheetId="4">#REF!</definedName>
    <definedName name="ORI12FBCOFLUX" localSheetId="7">#REF!</definedName>
    <definedName name="ORI12FBCOFLUX">#REF!</definedName>
    <definedName name="ORI12FFLUXBCOCONTRA" localSheetId="2">#REF!</definedName>
    <definedName name="ORI12FFLUXBCOCONTRA" localSheetId="4">#REF!</definedName>
    <definedName name="ORI12FFLUXBCOCONTRA" localSheetId="7">#REF!</definedName>
    <definedName name="ORI12FFLUXBCOCONTRA">#REF!</definedName>
    <definedName name="ORINAL">[43]Analisis!$F$862</definedName>
    <definedName name="ORINAL12" localSheetId="2">#REF!</definedName>
    <definedName name="ORINAL12" localSheetId="3">#REF!</definedName>
    <definedName name="ORINAL12" localSheetId="4">#REF!</definedName>
    <definedName name="ORINAL12" localSheetId="5">#REF!</definedName>
    <definedName name="ORINAL12" localSheetId="6">#REF!</definedName>
    <definedName name="ORINAL12" localSheetId="7">#REF!</definedName>
    <definedName name="ORINAL12" localSheetId="0">#REF!</definedName>
    <definedName name="ORINAL12">#REF!</definedName>
    <definedName name="ORINALCAMBIO">[43]Analisis!$F$872</definedName>
    <definedName name="ORINALPEQ" localSheetId="2">#REF!</definedName>
    <definedName name="ORINALPEQ" localSheetId="3">#REF!</definedName>
    <definedName name="ORINALPEQ" localSheetId="4">#REF!</definedName>
    <definedName name="ORINALPEQ" localSheetId="5">#REF!</definedName>
    <definedName name="ORINALPEQ" localSheetId="6">#REF!</definedName>
    <definedName name="ORINALPEQ" localSheetId="7">#REF!</definedName>
    <definedName name="ORINALPEQ" localSheetId="0">#REF!</definedName>
    <definedName name="ORINALPEQ">#REF!</definedName>
    <definedName name="ORINALSENCILLO" localSheetId="2">#REF!</definedName>
    <definedName name="ORINALSENCILLO" localSheetId="3">#REF!</definedName>
    <definedName name="ORINALSENCILLO" localSheetId="4">#REF!</definedName>
    <definedName name="ORINALSENCILLO" localSheetId="5">#REF!</definedName>
    <definedName name="ORINALSENCILLO" localSheetId="6">#REF!</definedName>
    <definedName name="ORINALSENCILLO" localSheetId="7">#REF!</definedName>
    <definedName name="ORINALSENCILLO" localSheetId="0">#REF!</definedName>
    <definedName name="ORINALSENCILLO">#REF!</definedName>
    <definedName name="ORIPEQBCO" localSheetId="2">#REF!</definedName>
    <definedName name="ORIPEQBCO" localSheetId="4">#REF!</definedName>
    <definedName name="ORIPEQBCO" localSheetId="7">#REF!</definedName>
    <definedName name="ORIPEQBCO">#REF!</definedName>
    <definedName name="OTR_15">'[45]A-civil'!$A$1946:$G$1946</definedName>
    <definedName name="OTR_20" localSheetId="2">#REF!</definedName>
    <definedName name="OTR_20" localSheetId="3">#REF!</definedName>
    <definedName name="OTR_20" localSheetId="4">#REF!</definedName>
    <definedName name="OTR_20" localSheetId="5">#REF!</definedName>
    <definedName name="OTR_20" localSheetId="6">#REF!</definedName>
    <definedName name="OTR_20" localSheetId="7">#REF!</definedName>
    <definedName name="OTR_20">#REF!</definedName>
    <definedName name="OTR_25" localSheetId="2">#REF!</definedName>
    <definedName name="OTR_25" localSheetId="4">#REF!</definedName>
    <definedName name="OTR_25" localSheetId="7">#REF!</definedName>
    <definedName name="OTR_25">#REF!</definedName>
    <definedName name="OTR_26" localSheetId="2">#REF!</definedName>
    <definedName name="OTR_26" localSheetId="4">#REF!</definedName>
    <definedName name="OTR_26" localSheetId="7">#REF!</definedName>
    <definedName name="OTR_26">#REF!</definedName>
    <definedName name="OTR_27" localSheetId="2">#REF!</definedName>
    <definedName name="OTR_27" localSheetId="4">#REF!</definedName>
    <definedName name="OTR_27" localSheetId="7">#REF!</definedName>
    <definedName name="OTR_27">#REF!</definedName>
    <definedName name="OTR_28" localSheetId="2">#REF!</definedName>
    <definedName name="OTR_28" localSheetId="4">#REF!</definedName>
    <definedName name="OTR_28" localSheetId="7">#REF!</definedName>
    <definedName name="OTR_28">#REF!</definedName>
    <definedName name="OTR_29">'[45]A-civil'!$A$1952:$G$1952</definedName>
    <definedName name="OTR_30">'[45]A-civil'!$A$1953:$G$1953</definedName>
    <definedName name="otractor">[27]Salarios!$D$14</definedName>
    <definedName name="OXIDOROJO" localSheetId="2">#REF!</definedName>
    <definedName name="OXIDOROJO" localSheetId="3">#REF!</definedName>
    <definedName name="OXIDOROJO" localSheetId="4">#REF!</definedName>
    <definedName name="OXIDOROJO" localSheetId="5">#REF!</definedName>
    <definedName name="OXIDOROJO" localSheetId="6">#REF!</definedName>
    <definedName name="OXIDOROJO" localSheetId="7">#REF!</definedName>
    <definedName name="OXIDOROJO" localSheetId="0">#REF!</definedName>
    <definedName name="OXIDOROJO">#REF!</definedName>
    <definedName name="P" localSheetId="2">#REF!</definedName>
    <definedName name="P" localSheetId="4">#REF!</definedName>
    <definedName name="P" localSheetId="7">#REF!</definedName>
    <definedName name="P">#REF!</definedName>
    <definedName name="P.U." localSheetId="2">[117]Análisis!#REF!</definedName>
    <definedName name="P.U." localSheetId="4">[118]Análisis!#REF!</definedName>
    <definedName name="P.U." localSheetId="7">[117]Análisis!#REF!</definedName>
    <definedName name="P.U.">[118]Análisis!#REF!</definedName>
    <definedName name="P.U.Amercoat_385ASA">[145]Insumos!$E$15</definedName>
    <definedName name="P.U.Amercoat_385ASA_2">#N/A</definedName>
    <definedName name="P.U.Amercoat_385ASA_3">#N/A</definedName>
    <definedName name="P.U.Dimecote9">[145]Insumos!$E$13</definedName>
    <definedName name="P.U.Dimecote9_2">#N/A</definedName>
    <definedName name="P.U.Dimecote9_3">#N/A</definedName>
    <definedName name="P.U.Thinner1000">[145]Insumos!$E$12</definedName>
    <definedName name="P.U.Thinner1000_2">#N/A</definedName>
    <definedName name="P.U.Thinner1000_3">#N/A</definedName>
    <definedName name="P.U.Urethane_Acrilico">[145]Insumos!$E$17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 localSheetId="2">#REF!</definedName>
    <definedName name="P12BLOCK12" localSheetId="3">#REF!</definedName>
    <definedName name="P12BLOCK12" localSheetId="4">#REF!</definedName>
    <definedName name="P12BLOCK12" localSheetId="5">#REF!</definedName>
    <definedName name="P12BLOCK12" localSheetId="6">#REF!</definedName>
    <definedName name="P12BLOCK12" localSheetId="7">#REF!</definedName>
    <definedName name="P12BLOCK12" localSheetId="0">#REF!</definedName>
    <definedName name="P12BLOCK12">#REF!</definedName>
    <definedName name="P12BLOCK6" localSheetId="2">#REF!</definedName>
    <definedName name="P12BLOCK6" localSheetId="4">#REF!</definedName>
    <definedName name="P12BLOCK6" localSheetId="7">#REF!</definedName>
    <definedName name="P12BLOCK6">#REF!</definedName>
    <definedName name="P12BLOCK8" localSheetId="2">#REF!</definedName>
    <definedName name="P12BLOCK8" localSheetId="4">#REF!</definedName>
    <definedName name="P12BLOCK8" localSheetId="7">#REF!</definedName>
    <definedName name="P12BLOCK8">#REF!</definedName>
    <definedName name="P1XE" localSheetId="2">#REF!</definedName>
    <definedName name="P1XE" localSheetId="4">#REF!</definedName>
    <definedName name="P1XE" localSheetId="7">#REF!</definedName>
    <definedName name="P1XE">#REF!</definedName>
    <definedName name="P1XT" localSheetId="2">#REF!</definedName>
    <definedName name="P1XT" localSheetId="4">#REF!</definedName>
    <definedName name="P1XT" localSheetId="7">#REF!</definedName>
    <definedName name="P1XT">#REF!</definedName>
    <definedName name="P1YE" localSheetId="2">#REF!</definedName>
    <definedName name="P1YE" localSheetId="4">#REF!</definedName>
    <definedName name="P1YE" localSheetId="7">#REF!</definedName>
    <definedName name="P1YE">#REF!</definedName>
    <definedName name="P1YT" localSheetId="2">#REF!</definedName>
    <definedName name="P1YT" localSheetId="4">#REF!</definedName>
    <definedName name="P1YT" localSheetId="7">#REF!</definedName>
    <definedName name="P1YT">#REF!</definedName>
    <definedName name="p2m2" localSheetId="2">#REF!</definedName>
    <definedName name="p2m2" localSheetId="4">#REF!</definedName>
    <definedName name="p2m2" localSheetId="7">#REF!</definedName>
    <definedName name="p2m2">#REF!</definedName>
    <definedName name="P2XE" localSheetId="2">#REF!</definedName>
    <definedName name="P2XE" localSheetId="4">#REF!</definedName>
    <definedName name="P2XE" localSheetId="7">#REF!</definedName>
    <definedName name="P2XE">#REF!</definedName>
    <definedName name="P2XT" localSheetId="2">#REF!</definedName>
    <definedName name="P2XT" localSheetId="4">#REF!</definedName>
    <definedName name="P2XT" localSheetId="7">#REF!</definedName>
    <definedName name="P2XT">#REF!</definedName>
    <definedName name="P2YE" localSheetId="2">#REF!</definedName>
    <definedName name="P2YE" localSheetId="4">#REF!</definedName>
    <definedName name="P2YE" localSheetId="7">#REF!</definedName>
    <definedName name="P2YE">#REF!</definedName>
    <definedName name="P3XE" localSheetId="2">#REF!</definedName>
    <definedName name="P3XE" localSheetId="4">#REF!</definedName>
    <definedName name="P3XE" localSheetId="7">#REF!</definedName>
    <definedName name="P3XE">#REF!</definedName>
    <definedName name="P3XT" localSheetId="2">#REF!</definedName>
    <definedName name="P3XT" localSheetId="4">#REF!</definedName>
    <definedName name="P3XT" localSheetId="7">#REF!</definedName>
    <definedName name="P3XT">#REF!</definedName>
    <definedName name="P3YE" localSheetId="2">#REF!</definedName>
    <definedName name="P3YE" localSheetId="4">#REF!</definedName>
    <definedName name="P3YE" localSheetId="7">#REF!</definedName>
    <definedName name="P3YE">#REF!</definedName>
    <definedName name="P3YT" localSheetId="2">#REF!</definedName>
    <definedName name="P3YT" localSheetId="4">#REF!</definedName>
    <definedName name="P3YT" localSheetId="7">#REF!</definedName>
    <definedName name="P3YT">#REF!</definedName>
    <definedName name="P4XE" localSheetId="2">#REF!</definedName>
    <definedName name="P4XE" localSheetId="4">#REF!</definedName>
    <definedName name="P4XE" localSheetId="7">#REF!</definedName>
    <definedName name="P4XE">#REF!</definedName>
    <definedName name="P4XT" localSheetId="2">#REF!</definedName>
    <definedName name="P4XT" localSheetId="4">#REF!</definedName>
    <definedName name="P4XT" localSheetId="7">#REF!</definedName>
    <definedName name="P4XT">#REF!</definedName>
    <definedName name="P4YE" localSheetId="2">#REF!</definedName>
    <definedName name="P4YE" localSheetId="4">#REF!</definedName>
    <definedName name="P4YE" localSheetId="7">#REF!</definedName>
    <definedName name="P4YE">#REF!</definedName>
    <definedName name="P4YT" localSheetId="2">#REF!</definedName>
    <definedName name="P4YT" localSheetId="4">#REF!</definedName>
    <definedName name="P4YT" localSheetId="7">#REF!</definedName>
    <definedName name="P4YT">#REF!</definedName>
    <definedName name="P5XE" localSheetId="2">#REF!</definedName>
    <definedName name="P5XE" localSheetId="4">#REF!</definedName>
    <definedName name="P5XE" localSheetId="7">#REF!</definedName>
    <definedName name="P5XE">#REF!</definedName>
    <definedName name="P5YE" localSheetId="2">#REF!</definedName>
    <definedName name="P5YE" localSheetId="4">#REF!</definedName>
    <definedName name="P5YE" localSheetId="7">#REF!</definedName>
    <definedName name="P5YE">#REF!</definedName>
    <definedName name="P5YT" localSheetId="2">#REF!</definedName>
    <definedName name="P5YT" localSheetId="4">#REF!</definedName>
    <definedName name="P5YT" localSheetId="7">#REF!</definedName>
    <definedName name="P5YT">#REF!</definedName>
    <definedName name="P6XE" localSheetId="2">#REF!</definedName>
    <definedName name="P6XE" localSheetId="4">#REF!</definedName>
    <definedName name="P6XE" localSheetId="7">#REF!</definedName>
    <definedName name="P6XE">#REF!</definedName>
    <definedName name="P6XT" localSheetId="2">#REF!</definedName>
    <definedName name="P6XT" localSheetId="4">#REF!</definedName>
    <definedName name="P6XT" localSheetId="7">#REF!</definedName>
    <definedName name="P6XT">#REF!</definedName>
    <definedName name="P6YE" localSheetId="2">#REF!</definedName>
    <definedName name="P6YE" localSheetId="4">#REF!</definedName>
    <definedName name="P6YE" localSheetId="7">#REF!</definedName>
    <definedName name="P6YE">#REF!</definedName>
    <definedName name="P6YT" localSheetId="2">#REF!</definedName>
    <definedName name="P6YT" localSheetId="4">#REF!</definedName>
    <definedName name="P6YT" localSheetId="7">#REF!</definedName>
    <definedName name="P6YT">#REF!</definedName>
    <definedName name="P7XE" localSheetId="2">#REF!</definedName>
    <definedName name="P7XE" localSheetId="4">#REF!</definedName>
    <definedName name="P7XE" localSheetId="7">#REF!</definedName>
    <definedName name="P7XE">#REF!</definedName>
    <definedName name="P7YE" localSheetId="2">#REF!</definedName>
    <definedName name="P7YE" localSheetId="4">#REF!</definedName>
    <definedName name="P7YE" localSheetId="7">#REF!</definedName>
    <definedName name="P7YE">#REF!</definedName>
    <definedName name="P7YT" localSheetId="2">#REF!</definedName>
    <definedName name="P7YT" localSheetId="4">#REF!</definedName>
    <definedName name="P7YT" localSheetId="7">#REF!</definedName>
    <definedName name="P7YT">#REF!</definedName>
    <definedName name="PAASC1" localSheetId="2">[25]Volumenes!#REF!</definedName>
    <definedName name="PAASC1" localSheetId="4">[25]Volumenes!#REF!</definedName>
    <definedName name="PAASC1" localSheetId="7">[25]Volumenes!#REF!</definedName>
    <definedName name="PAASC1">[25]Volumenes!#REF!</definedName>
    <definedName name="pablo2" localSheetId="2">[25]Volumenes!#REF!</definedName>
    <definedName name="pablo2" localSheetId="4">[25]Volumenes!#REF!</definedName>
    <definedName name="pablo2" localSheetId="7">[25]Volumenes!#REF!</definedName>
    <definedName name="pablo2">[25]Volumenes!#REF!</definedName>
    <definedName name="pablo3" localSheetId="2">[25]Volumenes!#REF!</definedName>
    <definedName name="pablo3" localSheetId="4">[25]Volumenes!#REF!</definedName>
    <definedName name="pablo3" localSheetId="7">[25]Volumenes!#REF!</definedName>
    <definedName name="pablo3">[25]Volumenes!#REF!</definedName>
    <definedName name="PABR112EMT" localSheetId="2">#REF!</definedName>
    <definedName name="PABR112EMT" localSheetId="3">#REF!</definedName>
    <definedName name="PABR112EMT" localSheetId="4">#REF!</definedName>
    <definedName name="PABR112EMT" localSheetId="5">#REF!</definedName>
    <definedName name="PABR112EMT" localSheetId="6">#REF!</definedName>
    <definedName name="PABR112EMT" localSheetId="7">#REF!</definedName>
    <definedName name="PABR112EMT" localSheetId="0">#REF!</definedName>
    <definedName name="PABR112EMT">#REF!</definedName>
    <definedName name="PABR1HG" localSheetId="2">#REF!</definedName>
    <definedName name="PABR1HG" localSheetId="4">#REF!</definedName>
    <definedName name="PABR1HG" localSheetId="7">#REF!</definedName>
    <definedName name="PABR1HG">#REF!</definedName>
    <definedName name="PABR212HG" localSheetId="2">#REF!</definedName>
    <definedName name="PABR212HG" localSheetId="4">#REF!</definedName>
    <definedName name="PABR212HG" localSheetId="7">#REF!</definedName>
    <definedName name="PABR212HG">#REF!</definedName>
    <definedName name="PABR2HG" localSheetId="2">#REF!</definedName>
    <definedName name="PABR2HG" localSheetId="4">#REF!</definedName>
    <definedName name="PABR2HG" localSheetId="7">#REF!</definedName>
    <definedName name="PABR2HG">#REF!</definedName>
    <definedName name="PABR34HG" localSheetId="2">#REF!</definedName>
    <definedName name="PABR34HG" localSheetId="4">#REF!</definedName>
    <definedName name="PABR34HG" localSheetId="7">#REF!</definedName>
    <definedName name="PABR34HG">#REF!</definedName>
    <definedName name="PABR3HG" localSheetId="2">#REF!</definedName>
    <definedName name="PABR3HG" localSheetId="4">#REF!</definedName>
    <definedName name="PABR3HG" localSheetId="7">#REF!</definedName>
    <definedName name="PABR3HG">#REF!</definedName>
    <definedName name="PACERO1" localSheetId="2">'[92]LISTA DE MATERIALES'!#REF!</definedName>
    <definedName name="PACERO1" localSheetId="4">'[92]LISTA DE MATERIALES'!#REF!</definedName>
    <definedName name="PACERO1" localSheetId="7">'[92]LISTA DE MATERIALES'!#REF!</definedName>
    <definedName name="PACERO1">'[92]LISTA DE MATERIALES'!#REF!</definedName>
    <definedName name="PACERO12" localSheetId="2">'[92]LISTA DE MATERIALES'!#REF!</definedName>
    <definedName name="PACERO12" localSheetId="4">'[92]LISTA DE MATERIALES'!#REF!</definedName>
    <definedName name="PACERO12" localSheetId="7">'[92]LISTA DE MATERIALES'!#REF!</definedName>
    <definedName name="PACERO12">'[92]LISTA DE MATERIALES'!#REF!</definedName>
    <definedName name="PACERO1225" localSheetId="2">'[92]LISTA DE MATERIALES'!#REF!</definedName>
    <definedName name="PACERO1225" localSheetId="4">'[92]LISTA DE MATERIALES'!#REF!</definedName>
    <definedName name="PACERO1225" localSheetId="7">'[92]LISTA DE MATERIALES'!#REF!</definedName>
    <definedName name="PACERO1225">'[92]LISTA DE MATERIALES'!#REF!</definedName>
    <definedName name="PACERO14" localSheetId="2">'[92]LISTA DE MATERIALES'!#REF!</definedName>
    <definedName name="PACERO14" localSheetId="4">'[92]LISTA DE MATERIALES'!#REF!</definedName>
    <definedName name="PACERO14" localSheetId="7">'[92]LISTA DE MATERIALES'!#REF!</definedName>
    <definedName name="PACERO14">'[92]LISTA DE MATERIALES'!#REF!</definedName>
    <definedName name="PACERO34" localSheetId="2">'[92]LISTA DE MATERIALES'!#REF!</definedName>
    <definedName name="PACERO34" localSheetId="4">'[92]LISTA DE MATERIALES'!#REF!</definedName>
    <definedName name="PACERO34" localSheetId="7">'[92]LISTA DE MATERIALES'!#REF!</definedName>
    <definedName name="PACERO34">'[92]LISTA DE MATERIALES'!#REF!</definedName>
    <definedName name="PACERO38" localSheetId="2">'[92]LISTA DE MATERIALES'!#REF!</definedName>
    <definedName name="PACERO38" localSheetId="3">'[92]LISTA DE MATERIALES'!#REF!</definedName>
    <definedName name="PACERO38" localSheetId="4">'[92]LISTA DE MATERIALES'!#REF!</definedName>
    <definedName name="PACERO38" localSheetId="5">'[92]LISTA DE MATERIALES'!#REF!</definedName>
    <definedName name="PACERO38" localSheetId="6">'[92]LISTA DE MATERIALES'!#REF!</definedName>
    <definedName name="PACERO38" localSheetId="7">'[92]LISTA DE MATERIALES'!#REF!</definedName>
    <definedName name="PACERO38" localSheetId="0">'[92]LISTA DE MATERIALES'!#REF!</definedName>
    <definedName name="PACERO38">'[92]LISTA DE MATERIALES'!#REF!</definedName>
    <definedName name="PACERO3825" localSheetId="2">'[92]LISTA DE MATERIALES'!#REF!</definedName>
    <definedName name="PACERO3825" localSheetId="4">'[92]LISTA DE MATERIALES'!#REF!</definedName>
    <definedName name="PACERO3825" localSheetId="7">'[92]LISTA DE MATERIALES'!#REF!</definedName>
    <definedName name="PACERO3825">'[92]LISTA DE MATERIALES'!#REF!</definedName>
    <definedName name="PACERO601" localSheetId="2">#REF!</definedName>
    <definedName name="PACERO601" localSheetId="3">#REF!</definedName>
    <definedName name="PACERO601" localSheetId="4">#REF!</definedName>
    <definedName name="PACERO601" localSheetId="5">#REF!</definedName>
    <definedName name="PACERO601" localSheetId="6">#REF!</definedName>
    <definedName name="PACERO601" localSheetId="7">#REF!</definedName>
    <definedName name="PACERO601" localSheetId="0">#REF!</definedName>
    <definedName name="PACERO601">#REF!</definedName>
    <definedName name="PACERO6012" localSheetId="2">#REF!</definedName>
    <definedName name="PACERO6012" localSheetId="4">#REF!</definedName>
    <definedName name="PACERO6012" localSheetId="7">#REF!</definedName>
    <definedName name="PACERO6012">#REF!</definedName>
    <definedName name="PACERO601225" localSheetId="2">#REF!</definedName>
    <definedName name="PACERO601225" localSheetId="4">#REF!</definedName>
    <definedName name="PACERO601225" localSheetId="7">#REF!</definedName>
    <definedName name="PACERO601225">#REF!</definedName>
    <definedName name="PACERO6034" localSheetId="2">#REF!</definedName>
    <definedName name="PACERO6034" localSheetId="4">#REF!</definedName>
    <definedName name="PACERO6034" localSheetId="7">#REF!</definedName>
    <definedName name="PACERO6034">#REF!</definedName>
    <definedName name="PACERO6038" localSheetId="2">#REF!</definedName>
    <definedName name="PACERO6038" localSheetId="4">#REF!</definedName>
    <definedName name="PACERO6038" localSheetId="7">#REF!</definedName>
    <definedName name="PACERO6038">#REF!</definedName>
    <definedName name="PACERO603825" localSheetId="2">#REF!</definedName>
    <definedName name="PACERO603825" localSheetId="4">#REF!</definedName>
    <definedName name="PACERO603825" localSheetId="7">#REF!</definedName>
    <definedName name="PACERO603825">#REF!</definedName>
    <definedName name="PACEROMALLA" localSheetId="2">#REF!</definedName>
    <definedName name="PACEROMALLA" localSheetId="4">#REF!</definedName>
    <definedName name="PACEROMALLA" localSheetId="7">#REF!</definedName>
    <definedName name="PACEROMALLA">#REF!</definedName>
    <definedName name="PACEROMALLA23150" localSheetId="2">#REF!</definedName>
    <definedName name="PACEROMALLA23150" localSheetId="4">#REF!</definedName>
    <definedName name="PACEROMALLA23150" localSheetId="5">#REF!</definedName>
    <definedName name="PACEROMALLA23150" localSheetId="6">#REF!</definedName>
    <definedName name="PACEROMALLA23150" localSheetId="7">#REF!</definedName>
    <definedName name="PACEROMALLA23150">#REF!</definedName>
    <definedName name="PACEROMALLA23200" localSheetId="2">#REF!</definedName>
    <definedName name="PACEROMALLA23200" localSheetId="4">#REF!</definedName>
    <definedName name="PACEROMALLA23200" localSheetId="5">#REF!</definedName>
    <definedName name="PACEROMALLA23200" localSheetId="6">#REF!</definedName>
    <definedName name="PACEROMALLA23200" localSheetId="7">#REF!</definedName>
    <definedName name="PACEROMALLA23200">#REF!</definedName>
    <definedName name="PACOL1" localSheetId="2">[25]Volumenes!#REF!</definedName>
    <definedName name="PACOL1" localSheetId="4">[25]Volumenes!#REF!</definedName>
    <definedName name="PACOL1" localSheetId="7">[25]Volumenes!#REF!</definedName>
    <definedName name="PACOL1">[25]Volumenes!#REF!</definedName>
    <definedName name="PADO50080G" localSheetId="2">#REF!</definedName>
    <definedName name="PADO50080G" localSheetId="3">#REF!</definedName>
    <definedName name="PADO50080G" localSheetId="4">#REF!</definedName>
    <definedName name="PADO50080G" localSheetId="5">#REF!</definedName>
    <definedName name="PADO50080G" localSheetId="6">#REF!</definedName>
    <definedName name="PADO50080G" localSheetId="7">#REF!</definedName>
    <definedName name="PADO50080G" localSheetId="0">#REF!</definedName>
    <definedName name="PADO50080G">#REF!</definedName>
    <definedName name="PADO50080R" localSheetId="2">#REF!</definedName>
    <definedName name="PADO50080R" localSheetId="4">#REF!</definedName>
    <definedName name="PADO50080R" localSheetId="7">#REF!</definedName>
    <definedName name="PADO50080R">#REF!</definedName>
    <definedName name="PADO511G" localSheetId="2">#REF!</definedName>
    <definedName name="PADO511G" localSheetId="4">#REF!</definedName>
    <definedName name="PADO511G" localSheetId="7">#REF!</definedName>
    <definedName name="PADO511G">#REF!</definedName>
    <definedName name="PADO511R" localSheetId="2">#REF!</definedName>
    <definedName name="PADO511R" localSheetId="4">#REF!</definedName>
    <definedName name="PADO511R" localSheetId="5">#REF!</definedName>
    <definedName name="PADO511R" localSheetId="6">#REF!</definedName>
    <definedName name="PADO511R" localSheetId="7">#REF!</definedName>
    <definedName name="PADO511R">#REF!</definedName>
    <definedName name="PADO604G" localSheetId="2">#REF!</definedName>
    <definedName name="PADO604G" localSheetId="4">#REF!</definedName>
    <definedName name="PADO604G" localSheetId="5">#REF!</definedName>
    <definedName name="PADO604G" localSheetId="6">#REF!</definedName>
    <definedName name="PADO604G" localSheetId="7">#REF!</definedName>
    <definedName name="PADO604G">#REF!</definedName>
    <definedName name="PADO604R" localSheetId="2">#REF!</definedName>
    <definedName name="PADO604R" localSheetId="4">#REF!</definedName>
    <definedName name="PADO604R" localSheetId="5">#REF!</definedName>
    <definedName name="PADO604R" localSheetId="6">#REF!</definedName>
    <definedName name="PADO604R" localSheetId="7">#REF!</definedName>
    <definedName name="PADO604R">#REF!</definedName>
    <definedName name="pae">[146]Análisis!$G$44</definedName>
    <definedName name="pala">#REF!</definedName>
    <definedName name="Pala_Tramotina" localSheetId="2">[21]Insumos!#REF!</definedName>
    <definedName name="Pala_Tramotina" localSheetId="3">[21]Insumos!#REF!</definedName>
    <definedName name="Pala_Tramotina" localSheetId="4">[21]Insumos!#REF!</definedName>
    <definedName name="Pala_Tramotina" localSheetId="5">[21]Insumos!#REF!</definedName>
    <definedName name="Pala_Tramotina" localSheetId="6">[21]Insumos!#REF!</definedName>
    <definedName name="Pala_Tramotina" localSheetId="7">[21]Insumos!#REF!</definedName>
    <definedName name="Pala_Tramotina" localSheetId="0">[21]Insumos!#REF!</definedName>
    <definedName name="Pala_Tramotina">[21]Insumos!#REF!</definedName>
    <definedName name="PALM" localSheetId="2">#REF!</definedName>
    <definedName name="PALM" localSheetId="3">#REF!</definedName>
    <definedName name="PALM" localSheetId="4">#REF!</definedName>
    <definedName name="PALM" localSheetId="5">#REF!</definedName>
    <definedName name="PALM" localSheetId="6">#REF!</definedName>
    <definedName name="PALM" localSheetId="7">#REF!</definedName>
    <definedName name="PALM" localSheetId="0">#REF!</definedName>
    <definedName name="PALM">#REF!</definedName>
    <definedName name="PALPUA14" localSheetId="2">#REF!</definedName>
    <definedName name="PALPUA14" localSheetId="4">#REF!</definedName>
    <definedName name="PALPUA14" localSheetId="7">#REF!</definedName>
    <definedName name="PALPUA14">#REF!</definedName>
    <definedName name="PALPUA16" localSheetId="2">#REF!</definedName>
    <definedName name="PALPUA16" localSheetId="4">#REF!</definedName>
    <definedName name="PALPUA16" localSheetId="7">#REF!</definedName>
    <definedName name="PALPUA16">#REF!</definedName>
    <definedName name="PAMAEXT">[64]UASD!$F$3329</definedName>
    <definedName name="PAMAINT">[64]UASD!$F$3320</definedName>
    <definedName name="PAMU1" localSheetId="2">[25]Volumenes!#REF!</definedName>
    <definedName name="PAMU1" localSheetId="3">[25]Volumenes!#REF!</definedName>
    <definedName name="PAMU1" localSheetId="4">[25]Volumenes!#REF!</definedName>
    <definedName name="PAMU1" localSheetId="5">[25]Volumenes!#REF!</definedName>
    <definedName name="PAMU1" localSheetId="6">[25]Volumenes!#REF!</definedName>
    <definedName name="PAMU1" localSheetId="7">[25]Volumenes!#REF!</definedName>
    <definedName name="PAMU1">[25]Volumenes!#REF!</definedName>
    <definedName name="pamufac2" localSheetId="2">[25]Volumenes!#REF!</definedName>
    <definedName name="pamufac2" localSheetId="3">[25]Volumenes!#REF!</definedName>
    <definedName name="pamufac2" localSheetId="4">[25]Volumenes!#REF!</definedName>
    <definedName name="pamufac2" localSheetId="5">[25]Volumenes!#REF!</definedName>
    <definedName name="pamufac2" localSheetId="6">[25]Volumenes!#REF!</definedName>
    <definedName name="pamufac2" localSheetId="7">[25]Volumenes!#REF!</definedName>
    <definedName name="pamufac2">[25]Volumenes!#REF!</definedName>
    <definedName name="PANBN" localSheetId="2">#REF!</definedName>
    <definedName name="PANBN" localSheetId="3">#REF!</definedName>
    <definedName name="PANBN" localSheetId="4">#REF!</definedName>
    <definedName name="PANBN" localSheetId="5">#REF!</definedName>
    <definedName name="PANBN" localSheetId="6">#REF!</definedName>
    <definedName name="PANBN" localSheetId="7">#REF!</definedName>
    <definedName name="PANBN">#REF!</definedName>
    <definedName name="PANBN03" localSheetId="2">#REF!</definedName>
    <definedName name="PANBN03" localSheetId="4">#REF!</definedName>
    <definedName name="PANBN03" localSheetId="7">#REF!</definedName>
    <definedName name="PANBN03">#REF!</definedName>
    <definedName name="PANBN11" localSheetId="2">#REF!</definedName>
    <definedName name="PANBN11" localSheetId="4">#REF!</definedName>
    <definedName name="PANBN11" localSheetId="7">#REF!</definedName>
    <definedName name="PANBN11">#REF!</definedName>
    <definedName name="PANBN17" localSheetId="2">#REF!</definedName>
    <definedName name="PANBN17" localSheetId="4">#REF!</definedName>
    <definedName name="PANBN17" localSheetId="5">#REF!</definedName>
    <definedName name="PANBN17" localSheetId="6">#REF!</definedName>
    <definedName name="PANBN17" localSheetId="7">#REF!</definedName>
    <definedName name="PANBN17">#REF!</definedName>
    <definedName name="Panel_Plastbau">'[51]LISTA DE PRECIO'!$C$9</definedName>
    <definedName name="PANEL12CIR" localSheetId="2">#REF!</definedName>
    <definedName name="PANEL12CIR" localSheetId="3">#REF!</definedName>
    <definedName name="PANEL12CIR" localSheetId="4">#REF!</definedName>
    <definedName name="PANEL12CIR" localSheetId="5">#REF!</definedName>
    <definedName name="PANEL12CIR" localSheetId="6">#REF!</definedName>
    <definedName name="PANEL12CIR" localSheetId="7">#REF!</definedName>
    <definedName name="PANEL12CIR" localSheetId="0">#REF!</definedName>
    <definedName name="PANEL12CIR">#REF!</definedName>
    <definedName name="PANEL12ESPACIOS">[43]Analisis!$F$390</definedName>
    <definedName name="PANEL16CIR" localSheetId="2">#REF!</definedName>
    <definedName name="PANEL16CIR" localSheetId="3">#REF!</definedName>
    <definedName name="PANEL16CIR" localSheetId="4">#REF!</definedName>
    <definedName name="PANEL16CIR" localSheetId="5">#REF!</definedName>
    <definedName name="PANEL16CIR" localSheetId="6">#REF!</definedName>
    <definedName name="PANEL16CIR" localSheetId="7">#REF!</definedName>
    <definedName name="PANEL16CIR" localSheetId="0">#REF!</definedName>
    <definedName name="PANEL16CIR">#REF!</definedName>
    <definedName name="PANEL16ESPACIOS">[100]Analisis!$F$385</definedName>
    <definedName name="PANEL24CIR" localSheetId="2">#REF!</definedName>
    <definedName name="PANEL24CIR" localSheetId="3">#REF!</definedName>
    <definedName name="PANEL24CIR" localSheetId="4">#REF!</definedName>
    <definedName name="PANEL24CIR" localSheetId="5">#REF!</definedName>
    <definedName name="PANEL24CIR" localSheetId="6">#REF!</definedName>
    <definedName name="PANEL24CIR" localSheetId="7">#REF!</definedName>
    <definedName name="PANEL24CIR" localSheetId="0">#REF!</definedName>
    <definedName name="PANEL24CIR">#REF!</definedName>
    <definedName name="PANEL24ESPACIOS">[43]Analisis!$F$404</definedName>
    <definedName name="PANEL2CIR" localSheetId="2">#REF!</definedName>
    <definedName name="PANEL2CIR" localSheetId="3">#REF!</definedName>
    <definedName name="PANEL2CIR" localSheetId="4">#REF!</definedName>
    <definedName name="PANEL2CIR" localSheetId="5">#REF!</definedName>
    <definedName name="PANEL2CIR" localSheetId="6">#REF!</definedName>
    <definedName name="PANEL2CIR" localSheetId="7">#REF!</definedName>
    <definedName name="PANEL2CIR" localSheetId="0">#REF!</definedName>
    <definedName name="PANEL2CIR">#REF!</definedName>
    <definedName name="PANEL2ESPACIOS">[43]Analisis!$F$362</definedName>
    <definedName name="PANEL30ESPACIOS">[100]Analisis!$F$408</definedName>
    <definedName name="PANEL4CIR" localSheetId="2">#REF!</definedName>
    <definedName name="PANEL4CIR" localSheetId="3">#REF!</definedName>
    <definedName name="PANEL4CIR" localSheetId="4">#REF!</definedName>
    <definedName name="PANEL4CIR" localSheetId="5">#REF!</definedName>
    <definedName name="PANEL4CIR" localSheetId="6">#REF!</definedName>
    <definedName name="PANEL4CIR" localSheetId="7">#REF!</definedName>
    <definedName name="PANEL4CIR" localSheetId="0">#REF!</definedName>
    <definedName name="PANEL4CIR">#REF!</definedName>
    <definedName name="PANEL4ESPACIOS">[43]Analisis!$F$369</definedName>
    <definedName name="PANEL612CONTRA" localSheetId="2">#REF!</definedName>
    <definedName name="PANEL612CONTRA" localSheetId="3">#REF!</definedName>
    <definedName name="PANEL612CONTRA" localSheetId="4">#REF!</definedName>
    <definedName name="PANEL612CONTRA" localSheetId="5">#REF!</definedName>
    <definedName name="PANEL612CONTRA" localSheetId="6">#REF!</definedName>
    <definedName name="PANEL612CONTRA" localSheetId="7">#REF!</definedName>
    <definedName name="PANEL612CONTRA">#REF!</definedName>
    <definedName name="PANEL6CIR" localSheetId="2">#REF!</definedName>
    <definedName name="PANEL6CIR" localSheetId="4">#REF!</definedName>
    <definedName name="PANEL6CIR" localSheetId="7">#REF!</definedName>
    <definedName name="PANEL6CIR">#REF!</definedName>
    <definedName name="PANEL6ESPACIOS">[43]Analisis!$F$376</definedName>
    <definedName name="PANEL8CIR" localSheetId="2">#REF!</definedName>
    <definedName name="PANEL8CIR" localSheetId="3">#REF!</definedName>
    <definedName name="PANEL8CIR" localSheetId="4">#REF!</definedName>
    <definedName name="PANEL8CIR" localSheetId="5">#REF!</definedName>
    <definedName name="PANEL8CIR" localSheetId="6">#REF!</definedName>
    <definedName name="PANEL8CIR" localSheetId="7">#REF!</definedName>
    <definedName name="PANEL8CIR" localSheetId="0">#REF!</definedName>
    <definedName name="PANEL8CIR">#REF!</definedName>
    <definedName name="PANEL8ESPACIOS">[43]Analisis!$F$383</definedName>
    <definedName name="Panete.Coloreado" localSheetId="2">#REF!</definedName>
    <definedName name="Panete.Coloreado" localSheetId="3">#REF!</definedName>
    <definedName name="Panete.Coloreado" localSheetId="4">#REF!</definedName>
    <definedName name="Panete.Coloreado" localSheetId="5">#REF!</definedName>
    <definedName name="Panete.Coloreado" localSheetId="6">#REF!</definedName>
    <definedName name="Panete.Coloreado" localSheetId="7">#REF!</definedName>
    <definedName name="Panete.Coloreado">#REF!</definedName>
    <definedName name="Panete.Marmolina" localSheetId="2">#REF!</definedName>
    <definedName name="Panete.Marmolina" localSheetId="4">#REF!</definedName>
    <definedName name="Panete.Marmolina" localSheetId="7">#REF!</definedName>
    <definedName name="Panete.Marmolina">#REF!</definedName>
    <definedName name="Panete.Pared.Ext.Villas" localSheetId="2">#REF!</definedName>
    <definedName name="Panete.Pared.Ext.Villas" localSheetId="4">#REF!</definedName>
    <definedName name="Panete.Pared.Ext.Villas" localSheetId="7">#REF!</definedName>
    <definedName name="Panete.Pared.Ext.Villas">#REF!</definedName>
    <definedName name="panete.Pared.Int.para.estucar" localSheetId="2">#REF!</definedName>
    <definedName name="panete.Pared.Int.para.estucar" localSheetId="4">#REF!</definedName>
    <definedName name="panete.Pared.Int.para.estucar" localSheetId="7">#REF!</definedName>
    <definedName name="panete.Pared.Int.para.estucar">#REF!</definedName>
    <definedName name="Panete.Pared.Int.Villas" localSheetId="2">#REF!</definedName>
    <definedName name="Panete.Pared.Int.Villas" localSheetId="4">#REF!</definedName>
    <definedName name="Panete.Pared.Int.Villas" localSheetId="7">#REF!</definedName>
    <definedName name="Panete.Pared.Int.Villas">#REF!</definedName>
    <definedName name="Panete.patinillo" localSheetId="2">#REF!</definedName>
    <definedName name="Panete.patinillo" localSheetId="4">#REF!</definedName>
    <definedName name="Panete.patinillo" localSheetId="7">#REF!</definedName>
    <definedName name="Panete.patinillo">#REF!</definedName>
    <definedName name="Panete.rugoso" localSheetId="2">#REF!</definedName>
    <definedName name="Panete.rugoso" localSheetId="4">#REF!</definedName>
    <definedName name="Panete.rugoso" localSheetId="7">#REF!</definedName>
    <definedName name="Panete.rugoso">#REF!</definedName>
    <definedName name="panete.techo.horizontal" localSheetId="2">#REF!</definedName>
    <definedName name="panete.techo.horizontal" localSheetId="4">#REF!</definedName>
    <definedName name="panete.techo.horizontal" localSheetId="7">#REF!</definedName>
    <definedName name="panete.techo.horizontal">#REF!</definedName>
    <definedName name="Panete.techo.Inclinado" localSheetId="2">#REF!</definedName>
    <definedName name="Panete.techo.Inclinado" localSheetId="4">#REF!</definedName>
    <definedName name="Panete.techo.Inclinado" localSheetId="7">#REF!</definedName>
    <definedName name="Panete.techo.Inclinado">#REF!</definedName>
    <definedName name="PANETES_AN" localSheetId="2">#REF!</definedName>
    <definedName name="PANETES_AN" localSheetId="4">#REF!</definedName>
    <definedName name="PANETES_AN" localSheetId="7">#REF!</definedName>
    <definedName name="PANETES_AN">#REF!</definedName>
    <definedName name="PANGULAR12X18" localSheetId="2">#REF!</definedName>
    <definedName name="PANGULAR12X18" localSheetId="4">#REF!</definedName>
    <definedName name="PANGULAR12X18" localSheetId="7">#REF!</definedName>
    <definedName name="PANGULAR12X18">#REF!</definedName>
    <definedName name="PANGULAR12X316" localSheetId="2">#REF!</definedName>
    <definedName name="PANGULAR12X316" localSheetId="4">#REF!</definedName>
    <definedName name="PANGULAR12X316" localSheetId="7">#REF!</definedName>
    <definedName name="PANGULAR12X316">#REF!</definedName>
    <definedName name="PANGULAR15X14" localSheetId="2">#REF!</definedName>
    <definedName name="PANGULAR15X14" localSheetId="4">#REF!</definedName>
    <definedName name="PANGULAR15X14" localSheetId="7">#REF!</definedName>
    <definedName name="PANGULAR15X14">#REF!</definedName>
    <definedName name="PANGULAR1X14" localSheetId="2">#REF!</definedName>
    <definedName name="PANGULAR1X14" localSheetId="4">#REF!</definedName>
    <definedName name="PANGULAR1X14" localSheetId="7">#REF!</definedName>
    <definedName name="PANGULAR1X14">#REF!</definedName>
    <definedName name="PANGULAR1X18" localSheetId="2">#REF!</definedName>
    <definedName name="PANGULAR1X18" localSheetId="4">#REF!</definedName>
    <definedName name="PANGULAR1X18" localSheetId="7">#REF!</definedName>
    <definedName name="PANGULAR1X18">#REF!</definedName>
    <definedName name="PANGULAR25X14" localSheetId="2">#REF!</definedName>
    <definedName name="PANGULAR25X14" localSheetId="4">#REF!</definedName>
    <definedName name="PANGULAR25X14" localSheetId="7">#REF!</definedName>
    <definedName name="PANGULAR25X14">#REF!</definedName>
    <definedName name="PANGULAR2X14" localSheetId="2">#REF!</definedName>
    <definedName name="PANGULAR2X14" localSheetId="4">#REF!</definedName>
    <definedName name="PANGULAR2X14" localSheetId="7">#REF!</definedName>
    <definedName name="PANGULAR2X14">#REF!</definedName>
    <definedName name="PANGULAR34X316" localSheetId="2">#REF!</definedName>
    <definedName name="PANGULAR34X316" localSheetId="4">#REF!</definedName>
    <definedName name="PANGULAR34X316" localSheetId="7">#REF!</definedName>
    <definedName name="PANGULAR34X316">#REF!</definedName>
    <definedName name="PANGULAR3X14" localSheetId="2">#REF!</definedName>
    <definedName name="PANGULAR3X14" localSheetId="4">#REF!</definedName>
    <definedName name="PANGULAR3X14" localSheetId="7">#REF!</definedName>
    <definedName name="PANGULAR3X14">#REF!</definedName>
    <definedName name="PAÑ">[74]Analisis!$E$780</definedName>
    <definedName name="pañe" localSheetId="2">#REF!</definedName>
    <definedName name="pañe" localSheetId="3">#REF!</definedName>
    <definedName name="pañe" localSheetId="4">#REF!</definedName>
    <definedName name="pañe" localSheetId="5">#REF!</definedName>
    <definedName name="pañe" localSheetId="6">#REF!</definedName>
    <definedName name="pañe" localSheetId="7">#REF!</definedName>
    <definedName name="pañe">#REF!</definedName>
    <definedName name="pañet" localSheetId="2">#REF!</definedName>
    <definedName name="pañet" localSheetId="4">#REF!</definedName>
    <definedName name="pañet" localSheetId="7">#REF!</definedName>
    <definedName name="pañet">#REF!</definedName>
    <definedName name="pañete.col.ml" localSheetId="2">#REF!</definedName>
    <definedName name="pañete.col.ml" localSheetId="4">#REF!</definedName>
    <definedName name="pañete.col.ml" localSheetId="7">#REF!</definedName>
    <definedName name="pañete.col.ml">#REF!</definedName>
    <definedName name="Pañete.Exterior.Antillano" localSheetId="2">[67]Análisis!#REF!</definedName>
    <definedName name="Pañete.Exterior.Antillano" localSheetId="4">[67]Análisis!#REF!</definedName>
    <definedName name="Pañete.Exterior.Antillano" localSheetId="7">[67]Análisis!#REF!</definedName>
    <definedName name="Pañete.Exterior.Antillano">[67]Análisis!#REF!</definedName>
    <definedName name="Pañete.Int.1erN" localSheetId="2">#REF!</definedName>
    <definedName name="Pañete.Int.1erN" localSheetId="3">#REF!</definedName>
    <definedName name="Pañete.Int.1erN" localSheetId="4">#REF!</definedName>
    <definedName name="Pañete.Int.1erN" localSheetId="5">#REF!</definedName>
    <definedName name="Pañete.Int.1erN" localSheetId="6">#REF!</definedName>
    <definedName name="Pañete.Int.1erN" localSheetId="7">#REF!</definedName>
    <definedName name="Pañete.Int.1erN">#REF!</definedName>
    <definedName name="Pañete.int.2doN" localSheetId="2">#REF!</definedName>
    <definedName name="Pañete.int.2doN" localSheetId="4">#REF!</definedName>
    <definedName name="Pañete.int.2doN" localSheetId="7">#REF!</definedName>
    <definedName name="Pañete.int.2doN">#REF!</definedName>
    <definedName name="Pañete.int.3erN" localSheetId="2">#REF!</definedName>
    <definedName name="Pañete.int.3erN" localSheetId="4">#REF!</definedName>
    <definedName name="Pañete.int.3erN" localSheetId="7">#REF!</definedName>
    <definedName name="Pañete.int.3erN">#REF!</definedName>
    <definedName name="Pañete.int.4toN" localSheetId="2">#REF!</definedName>
    <definedName name="Pañete.int.4toN" localSheetId="4">#REF!</definedName>
    <definedName name="Pañete.int.4toN" localSheetId="7">#REF!</definedName>
    <definedName name="Pañete.int.4toN">#REF!</definedName>
    <definedName name="Pañete.Interior.Antillano" localSheetId="2">[67]Análisis!#REF!</definedName>
    <definedName name="Pañete.Interior.Antillano" localSheetId="4">[67]Análisis!#REF!</definedName>
    <definedName name="Pañete.Interior.Antillano" localSheetId="7">[67]Análisis!#REF!</definedName>
    <definedName name="Pañete.Interior.Antillano">[67]Análisis!#REF!</definedName>
    <definedName name="Pañete.Paredes">[95]Análisis!$N$906</definedName>
    <definedName name="Pañete.Techo.1erN" localSheetId="2">#REF!</definedName>
    <definedName name="Pañete.Techo.1erN" localSheetId="3">#REF!</definedName>
    <definedName name="Pañete.Techo.1erN" localSheetId="4">#REF!</definedName>
    <definedName name="Pañete.Techo.1erN" localSheetId="5">#REF!</definedName>
    <definedName name="Pañete.Techo.1erN" localSheetId="6">#REF!</definedName>
    <definedName name="Pañete.Techo.1erN" localSheetId="7">#REF!</definedName>
    <definedName name="Pañete.Techo.1erN">#REF!</definedName>
    <definedName name="Pañete.Techo.2doN" localSheetId="2">#REF!</definedName>
    <definedName name="Pañete.Techo.2doN" localSheetId="4">#REF!</definedName>
    <definedName name="Pañete.Techo.2doN" localSheetId="7">#REF!</definedName>
    <definedName name="Pañete.Techo.2doN">#REF!</definedName>
    <definedName name="Pañete.Techo.3erN" localSheetId="2">#REF!</definedName>
    <definedName name="Pañete.Techo.3erN" localSheetId="4">#REF!</definedName>
    <definedName name="Pañete.Techo.3erN" localSheetId="7">#REF!</definedName>
    <definedName name="Pañete.Techo.3erN">#REF!</definedName>
    <definedName name="Pañete.Techo.4toN" localSheetId="2">#REF!</definedName>
    <definedName name="Pañete.Techo.4toN" localSheetId="4">#REF!</definedName>
    <definedName name="Pañete.Techo.4toN" localSheetId="7">#REF!</definedName>
    <definedName name="Pañete.Techo.4toN">#REF!</definedName>
    <definedName name="Pañete.Techo.Horiz.Mezcla.Antillana" localSheetId="2">[67]Análisis!#REF!</definedName>
    <definedName name="Pañete.Techo.Horiz.Mezcla.Antillana" localSheetId="4">[67]Análisis!#REF!</definedName>
    <definedName name="Pañete.Techo.Horiz.Mezcla.Antillana" localSheetId="7">[67]Análisis!#REF!</definedName>
    <definedName name="Pañete.Techo.Horiz.Mezcla.Antillana">[67]Análisis!#REF!</definedName>
    <definedName name="Pañete.Techo.Horizontal" localSheetId="2">#REF!</definedName>
    <definedName name="Pañete.Techo.Horizontal" localSheetId="3">#REF!</definedName>
    <definedName name="Pañete.Techo.Horizontal" localSheetId="4">#REF!</definedName>
    <definedName name="Pañete.Techo.Horizontal" localSheetId="5">#REF!</definedName>
    <definedName name="Pañete.Techo.Horizontal" localSheetId="6">#REF!</definedName>
    <definedName name="Pañete.Techo.Horizontal" localSheetId="7">#REF!</definedName>
    <definedName name="Pañete.Techo.Horizontal">#REF!</definedName>
    <definedName name="PAÑETE_PARED">[147]Análisis!$G$44</definedName>
    <definedName name="PAÑETECOL">[43]Analisis!$F$994</definedName>
    <definedName name="PAÑETEEXTERIOR">[43]Analisis!$F$1015</definedName>
    <definedName name="PAÑETEINTERIOR">[44]Analisis!$F$826</definedName>
    <definedName name="PAÑETEPULIDO">[43]Analisis!$F$1046</definedName>
    <definedName name="PAÑETERASGADO">[43]Analisis!$F$1023</definedName>
    <definedName name="PAÑETERUSTICO">[43]Analisis!$F$1038</definedName>
    <definedName name="PAÑETETECHO">[44]Analisis!$F$850</definedName>
    <definedName name="pañett">[74]Analisis!$E$788</definedName>
    <definedName name="pañt" localSheetId="2">'[34]Pres. '!#REF!</definedName>
    <definedName name="pañt" localSheetId="3">'[34]Pres. '!#REF!</definedName>
    <definedName name="pañt" localSheetId="4">'[34]Pres. '!#REF!</definedName>
    <definedName name="pañt" localSheetId="5">'[34]Pres. '!#REF!</definedName>
    <definedName name="pañt" localSheetId="6">'[34]Pres. '!#REF!</definedName>
    <definedName name="pañt" localSheetId="7">'[34]Pres. '!#REF!</definedName>
    <definedName name="pañt" localSheetId="0">'[34]Pres. '!#REF!</definedName>
    <definedName name="pañt">'[34]Pres. '!#REF!</definedName>
    <definedName name="papu2" localSheetId="2">[25]Volumenes!#REF!</definedName>
    <definedName name="papu2" localSheetId="3">[25]Volumenes!#REF!</definedName>
    <definedName name="papu2" localSheetId="4">[25]Volumenes!#REF!</definedName>
    <definedName name="papu2" localSheetId="5">[25]Volumenes!#REF!</definedName>
    <definedName name="papu2" localSheetId="6">[25]Volumenes!#REF!</definedName>
    <definedName name="papu2" localSheetId="7">[25]Volumenes!#REF!</definedName>
    <definedName name="papu2">[25]Volumenes!#REF!</definedName>
    <definedName name="papuer2" localSheetId="2">[25]Volumenes!#REF!</definedName>
    <definedName name="papuer2" localSheetId="4">[25]Volumenes!#REF!</definedName>
    <definedName name="papuer2" localSheetId="7">[25]Volumenes!#REF!</definedName>
    <definedName name="papuer2">[25]Volumenes!#REF!</definedName>
    <definedName name="PARAGOMASCONTRA" localSheetId="2">#REF!</definedName>
    <definedName name="PARAGOMASCONTRA" localSheetId="3">#REF!</definedName>
    <definedName name="PARAGOMASCONTRA" localSheetId="4">#REF!</definedName>
    <definedName name="PARAGOMASCONTRA" localSheetId="5">#REF!</definedName>
    <definedName name="PARAGOMASCONTRA" localSheetId="6">#REF!</definedName>
    <definedName name="PARAGOMASCONTRA" localSheetId="7">#REF!</definedName>
    <definedName name="PARAGOMASCONTRA">#REF!</definedName>
    <definedName name="Parque.Infantil" localSheetId="2">#REF!</definedName>
    <definedName name="Parque.Infantil" localSheetId="4">#REF!</definedName>
    <definedName name="Parque.Infantil" localSheetId="7">#REF!</definedName>
    <definedName name="Parque.Infantil">#REF!</definedName>
    <definedName name="PARQUEO" localSheetId="2">#REF!</definedName>
    <definedName name="PARQUEO" localSheetId="4">#REF!</definedName>
    <definedName name="PARQUEO" localSheetId="7">#REF!</definedName>
    <definedName name="PARQUEO">#REF!</definedName>
    <definedName name="parte.electrica" localSheetId="2">#REF!</definedName>
    <definedName name="parte.electrica" localSheetId="4">#REF!</definedName>
    <definedName name="parte.electrica" localSheetId="7">#REF!</definedName>
    <definedName name="parte.electrica">#REF!</definedName>
    <definedName name="PARTIDA" localSheetId="2">#REF!</definedName>
    <definedName name="PARTIDA" localSheetId="4">#REF!</definedName>
    <definedName name="PARTIDA" localSheetId="7">#REF!</definedName>
    <definedName name="PARTIDA">#REF!</definedName>
    <definedName name="PARTIDANUEVA" localSheetId="2">#REF!</definedName>
    <definedName name="PARTIDANUEVA" localSheetId="4">#REF!</definedName>
    <definedName name="PARTIDANUEVA" localSheetId="5">#REF!</definedName>
    <definedName name="PARTIDANUEVA" localSheetId="6">#REF!</definedName>
    <definedName name="PARTIDANUEVA" localSheetId="7">#REF!</definedName>
    <definedName name="PARTIDANUEVA">#REF!</definedName>
    <definedName name="Partidas">[141]Cubicacion!$A$9:$B$120</definedName>
    <definedName name="partinuevas" localSheetId="2">#REF!</definedName>
    <definedName name="partinuevas" localSheetId="3">#REF!</definedName>
    <definedName name="partinuevas" localSheetId="4">#REF!</definedName>
    <definedName name="partinuevas" localSheetId="5">#REF!</definedName>
    <definedName name="partinuevas" localSheetId="6">#REF!</definedName>
    <definedName name="partinuevas" localSheetId="7">#REF!</definedName>
    <definedName name="partinuevas" localSheetId="0">#REF!</definedName>
    <definedName name="partinuevas">#REF!</definedName>
    <definedName name="PASAJES" localSheetId="2">#REF!</definedName>
    <definedName name="PASAJES" localSheetId="4">#REF!</definedName>
    <definedName name="PASAJES" localSheetId="7">#REF!</definedName>
    <definedName name="PASAJES">#REF!</definedName>
    <definedName name="PASC8" localSheetId="2">#REF!</definedName>
    <definedName name="PASC8" localSheetId="4">#REF!</definedName>
    <definedName name="PASC8" localSheetId="5">#REF!</definedName>
    <definedName name="PASC8" localSheetId="6">#REF!</definedName>
    <definedName name="PASC8" localSheetId="7">#REF!</definedName>
    <definedName name="PASC8">#REF!</definedName>
    <definedName name="pave2" localSheetId="2">[25]Volumenes!#REF!</definedName>
    <definedName name="pave2" localSheetId="4">[25]Volumenes!#REF!</definedName>
    <definedName name="pave2" localSheetId="7">[25]Volumenes!#REF!</definedName>
    <definedName name="pave2">[25]Volumenes!#REF!</definedName>
    <definedName name="pavent2" localSheetId="2">[25]Volumenes!#REF!</definedName>
    <definedName name="pavent2" localSheetId="4">[25]Volumenes!#REF!</definedName>
    <definedName name="pavent2" localSheetId="7">[25]Volumenes!#REF!</definedName>
    <definedName name="pavent2">[25]Volumenes!#REF!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>#REF!</definedName>
    <definedName name="Pay_Num" localSheetId="2">#REF!</definedName>
    <definedName name="Pay_Num" localSheetId="4">#REF!</definedName>
    <definedName name="Pay_Num" localSheetId="7">#REF!</definedName>
    <definedName name="Pay_Num">#REF!</definedName>
    <definedName name="Payment_Date" localSheetId="2">DATE(YEAR('LOTE B'!Loan_Start),MONTH('LOTE B'!Loan_Start)+Payment_Number,DAY('LOTE B'!Loan_Start))</definedName>
    <definedName name="Payment_Date" localSheetId="3">DATE(YEAR([0]!Loan_Start),MONTH([0]!Loan_Start)+Payment_Number,DAY([0]!Loan_Start))</definedName>
    <definedName name="Payment_Date" localSheetId="4">DATE(YEAR([0]!Loan_Start),MONTH([0]!Loan_Start)+Payment_Number,DAY([0]!Loan_Start))</definedName>
    <definedName name="Payment_Date" localSheetId="5">DATE(YEAR([0]!Loan_Start),MONTH([0]!Loan_Start)+Payment_Number,DAY([0]!Loan_Start))</definedName>
    <definedName name="Payment_Date" localSheetId="6">DATE(YEAR([0]!Loan_Start),MONTH([0]!Loan_Start)+Payment_Number,DAY([0]!Loan_Start))</definedName>
    <definedName name="Payment_Date" localSheetId="7">DATE(YEAR([0]!Loan_Start),MONTH([0]!Loan_Start)+Payment_Number,DAY([0]!Loan_Start))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BANERAHFBCA" localSheetId="2">#REF!</definedName>
    <definedName name="PBANERAHFBCA" localSheetId="3">#REF!</definedName>
    <definedName name="PBANERAHFBCA" localSheetId="4">#REF!</definedName>
    <definedName name="PBANERAHFBCA" localSheetId="5">#REF!</definedName>
    <definedName name="PBANERAHFBCA" localSheetId="6">#REF!</definedName>
    <definedName name="PBANERAHFBCA" localSheetId="7">#REF!</definedName>
    <definedName name="PBANERAHFBCA" localSheetId="0">#REF!</definedName>
    <definedName name="PBANERAHFBCA">#REF!</definedName>
    <definedName name="PBANERAHFCOL" localSheetId="2">#REF!</definedName>
    <definedName name="PBANERAHFCOL" localSheetId="4">#REF!</definedName>
    <definedName name="PBANERAHFCOL" localSheetId="7">#REF!</definedName>
    <definedName name="PBANERAHFCOL">#REF!</definedName>
    <definedName name="PBANERALIVBCA" localSheetId="2">#REF!</definedName>
    <definedName name="PBANERALIVBCA" localSheetId="4">#REF!</definedName>
    <definedName name="PBANERALIVBCA" localSheetId="7">#REF!</definedName>
    <definedName name="PBANERALIVBCA">#REF!</definedName>
    <definedName name="PBANERALIVCOL" localSheetId="2">#REF!</definedName>
    <definedName name="PBANERALIVCOL" localSheetId="4">#REF!</definedName>
    <definedName name="PBANERALIVCOL" localSheetId="7">#REF!</definedName>
    <definedName name="PBANERALIVCOL">#REF!</definedName>
    <definedName name="PBANERAPVCBCA" localSheetId="2">#REF!</definedName>
    <definedName name="PBANERAPVCBCA" localSheetId="4">#REF!</definedName>
    <definedName name="PBANERAPVCBCA" localSheetId="7">#REF!</definedName>
    <definedName name="PBANERAPVCBCA">#REF!</definedName>
    <definedName name="PBANERAPVCCOL" localSheetId="2">#REF!</definedName>
    <definedName name="PBANERAPVCCOL" localSheetId="4">#REF!</definedName>
    <definedName name="PBANERAPVCCOL" localSheetId="7">#REF!</definedName>
    <definedName name="PBANERAPVCCOL">#REF!</definedName>
    <definedName name="PBARRAC12" localSheetId="2">#REF!</definedName>
    <definedName name="PBARRAC12" localSheetId="4">#REF!</definedName>
    <definedName name="PBARRAC12" localSheetId="7">#REF!</definedName>
    <definedName name="PBARRAC12">#REF!</definedName>
    <definedName name="PBARRAC34" localSheetId="2">#REF!</definedName>
    <definedName name="PBARRAC34" localSheetId="4">#REF!</definedName>
    <definedName name="PBARRAC34" localSheetId="7">#REF!</definedName>
    <definedName name="PBARRAC34">#REF!</definedName>
    <definedName name="PBARRAC58" localSheetId="2">#REF!</definedName>
    <definedName name="PBARRAC58" localSheetId="4">#REF!</definedName>
    <definedName name="PBARRAC58" localSheetId="7">#REF!</definedName>
    <definedName name="PBARRAC58">#REF!</definedName>
    <definedName name="PBARRAT10" localSheetId="2">#REF!</definedName>
    <definedName name="PBARRAT10" localSheetId="4">#REF!</definedName>
    <definedName name="PBARRAT10" localSheetId="7">#REF!</definedName>
    <definedName name="PBARRAT10">#REF!</definedName>
    <definedName name="PBARRAT4" localSheetId="2">#REF!</definedName>
    <definedName name="PBARRAT4" localSheetId="4">#REF!</definedName>
    <definedName name="PBARRAT4" localSheetId="7">#REF!</definedName>
    <definedName name="PBARRAT4">#REF!</definedName>
    <definedName name="PBARRAT6" localSheetId="2">#REF!</definedName>
    <definedName name="PBARRAT6" localSheetId="4">#REF!</definedName>
    <definedName name="PBARRAT6" localSheetId="7">#REF!</definedName>
    <definedName name="PBARRAT6">#REF!</definedName>
    <definedName name="PBARRAT7" localSheetId="2">#REF!</definedName>
    <definedName name="PBARRAT7" localSheetId="4">#REF!</definedName>
    <definedName name="PBARRAT7" localSheetId="7">#REF!</definedName>
    <definedName name="PBARRAT7">#REF!</definedName>
    <definedName name="PBIDETBCO" localSheetId="2">#REF!</definedName>
    <definedName name="PBIDETBCO" localSheetId="4">#REF!</definedName>
    <definedName name="PBIDETBCO" localSheetId="7">#REF!</definedName>
    <definedName name="PBIDETBCO">#REF!</definedName>
    <definedName name="PBIDETCOL" localSheetId="2">#REF!</definedName>
    <definedName name="PBIDETCOL" localSheetId="4">#REF!</definedName>
    <definedName name="PBIDETCOL" localSheetId="7">#REF!</definedName>
    <definedName name="PBIDETCOL">#REF!</definedName>
    <definedName name="PBITUPOL25MM5" localSheetId="2">#REF!</definedName>
    <definedName name="PBITUPOL25MM5" localSheetId="4">#REF!</definedName>
    <definedName name="PBITUPOL25MM5" localSheetId="7">#REF!</definedName>
    <definedName name="PBITUPOL25MM5">#REF!</definedName>
    <definedName name="PBITUPOL3MM10" localSheetId="2">#REF!</definedName>
    <definedName name="PBITUPOL3MM10" localSheetId="4">#REF!</definedName>
    <definedName name="PBITUPOL3MM10" localSheetId="7">#REF!</definedName>
    <definedName name="PBITUPOL3MM10">#REF!</definedName>
    <definedName name="PBITUPOL4MM510" localSheetId="2">#REF!</definedName>
    <definedName name="PBITUPOL4MM510" localSheetId="4">#REF!</definedName>
    <definedName name="PBITUPOL4MM510" localSheetId="7">#REF!</definedName>
    <definedName name="PBITUPOL4MM510">#REF!</definedName>
    <definedName name="PBLINTEL6X8X8" localSheetId="2">#REF!</definedName>
    <definedName name="PBLINTEL6X8X8" localSheetId="4">#REF!</definedName>
    <definedName name="PBLINTEL6X8X8" localSheetId="7">#REF!</definedName>
    <definedName name="PBLINTEL6X8X8">#REF!</definedName>
    <definedName name="PBLINTEL8X8X8" localSheetId="2">#REF!</definedName>
    <definedName name="PBLINTEL8X8X8" localSheetId="4">#REF!</definedName>
    <definedName name="PBLINTEL8X8X8" localSheetId="5">#REF!</definedName>
    <definedName name="PBLINTEL8X8X8" localSheetId="6">#REF!</definedName>
    <definedName name="PBLINTEL8X8X8" localSheetId="7">#REF!</definedName>
    <definedName name="PBLINTEL8X8X8">#REF!</definedName>
    <definedName name="PBLOCALPER" localSheetId="2">#REF!</definedName>
    <definedName name="PBLOCALPER" localSheetId="4">#REF!</definedName>
    <definedName name="PBLOCALPER" localSheetId="5">#REF!</definedName>
    <definedName name="PBLOCALPER" localSheetId="6">#REF!</definedName>
    <definedName name="PBLOCALPER" localSheetId="7">#REF!</definedName>
    <definedName name="PBLOCALPER">#REF!</definedName>
    <definedName name="PBLOCK12" localSheetId="2">#REF!</definedName>
    <definedName name="PBLOCK12" localSheetId="4">#REF!</definedName>
    <definedName name="PBLOCK12" localSheetId="7">#REF!</definedName>
    <definedName name="PBLOCK12">#REF!</definedName>
    <definedName name="PBLOCK4" localSheetId="2">#REF!</definedName>
    <definedName name="PBLOCK4" localSheetId="3">#REF!</definedName>
    <definedName name="PBLOCK4" localSheetId="4">#REF!</definedName>
    <definedName name="PBLOCK4" localSheetId="5">#REF!</definedName>
    <definedName name="PBLOCK4" localSheetId="6">#REF!</definedName>
    <definedName name="PBLOCK4" localSheetId="7">#REF!</definedName>
    <definedName name="PBLOCK4" localSheetId="0">#REF!</definedName>
    <definedName name="PBLOCK4">#REF!</definedName>
    <definedName name="PBLOCK4BARRO" localSheetId="2">#REF!</definedName>
    <definedName name="PBLOCK4BARRO" localSheetId="4">#REF!</definedName>
    <definedName name="PBLOCK4BARRO" localSheetId="7">#REF!</definedName>
    <definedName name="PBLOCK4BARRO">#REF!</definedName>
    <definedName name="PBLOCK5" localSheetId="2">#REF!</definedName>
    <definedName name="PBLOCK5" localSheetId="4">#REF!</definedName>
    <definedName name="PBLOCK5" localSheetId="7">#REF!</definedName>
    <definedName name="PBLOCK5">#REF!</definedName>
    <definedName name="PBLOCK6" localSheetId="2">#REF!</definedName>
    <definedName name="PBLOCK6" localSheetId="3">#REF!</definedName>
    <definedName name="PBLOCK6" localSheetId="4">#REF!</definedName>
    <definedName name="PBLOCK6" localSheetId="5">#REF!</definedName>
    <definedName name="PBLOCK6" localSheetId="6">#REF!</definedName>
    <definedName name="PBLOCK6" localSheetId="7">#REF!</definedName>
    <definedName name="PBLOCK6" localSheetId="0">#REF!</definedName>
    <definedName name="PBLOCK6">#REF!</definedName>
    <definedName name="PBLOCK6BARRO" localSheetId="2">#REF!</definedName>
    <definedName name="PBLOCK6BARRO" localSheetId="4">#REF!</definedName>
    <definedName name="PBLOCK6BARRO" localSheetId="7">#REF!</definedName>
    <definedName name="PBLOCK6BARRO">#REF!</definedName>
    <definedName name="PBLOCK6DEC" localSheetId="2">#REF!</definedName>
    <definedName name="PBLOCK6DEC" localSheetId="4">#REF!</definedName>
    <definedName name="PBLOCK6DEC" localSheetId="5">#REF!</definedName>
    <definedName name="PBLOCK6DEC" localSheetId="6">#REF!</definedName>
    <definedName name="PBLOCK6DEC" localSheetId="7">#REF!</definedName>
    <definedName name="PBLOCK6DEC">#REF!</definedName>
    <definedName name="PBLOCK6TEX" localSheetId="2">#REF!</definedName>
    <definedName name="PBLOCK6TEX" localSheetId="4">#REF!</definedName>
    <definedName name="PBLOCK6TEX" localSheetId="5">#REF!</definedName>
    <definedName name="PBLOCK6TEX" localSheetId="6">#REF!</definedName>
    <definedName name="PBLOCK6TEX" localSheetId="7">#REF!</definedName>
    <definedName name="PBLOCK6TEX">#REF!</definedName>
    <definedName name="PBLOCK8" localSheetId="2">#REF!</definedName>
    <definedName name="PBLOCK8" localSheetId="4">#REF!</definedName>
    <definedName name="PBLOCK8" localSheetId="7">#REF!</definedName>
    <definedName name="PBLOCK8">#REF!</definedName>
    <definedName name="PBLOCK8BARRO" localSheetId="2">#REF!</definedName>
    <definedName name="PBLOCK8BARRO" localSheetId="4">#REF!</definedName>
    <definedName name="PBLOCK8BARRO" localSheetId="7">#REF!</definedName>
    <definedName name="PBLOCK8BARRO">#REF!</definedName>
    <definedName name="PBLOCK8DEC" localSheetId="2">#REF!</definedName>
    <definedName name="PBLOCK8DEC" localSheetId="4">#REF!</definedName>
    <definedName name="PBLOCK8DEC" localSheetId="5">#REF!</definedName>
    <definedName name="PBLOCK8DEC" localSheetId="6">#REF!</definedName>
    <definedName name="PBLOCK8DEC" localSheetId="7">#REF!</definedName>
    <definedName name="PBLOCK8DEC">#REF!</definedName>
    <definedName name="PBLOCK8TEX" localSheetId="2">#REF!</definedName>
    <definedName name="PBLOCK8TEX" localSheetId="4">#REF!</definedName>
    <definedName name="PBLOCK8TEX" localSheetId="5">#REF!</definedName>
    <definedName name="PBLOCK8TEX" localSheetId="6">#REF!</definedName>
    <definedName name="PBLOCK8TEX" localSheetId="7">#REF!</definedName>
    <definedName name="PBLOCK8TEX">#REF!</definedName>
    <definedName name="PBLOVIGA6" localSheetId="2">#REF!</definedName>
    <definedName name="PBLOVIGA6" localSheetId="4">#REF!</definedName>
    <definedName name="PBLOVIGA6" localSheetId="7">#REF!</definedName>
    <definedName name="PBLOVIGA6">#REF!</definedName>
    <definedName name="PBLOVIGA8" localSheetId="2">#REF!</definedName>
    <definedName name="PBLOVIGA8" localSheetId="4">#REF!</definedName>
    <definedName name="PBLOVIGA8" localSheetId="7">#REF!</definedName>
    <definedName name="PBLOVIGA8">#REF!</definedName>
    <definedName name="PBORPAVGPVT" localSheetId="2">#REF!</definedName>
    <definedName name="PBORPAVGPVT" localSheetId="4">#REF!</definedName>
    <definedName name="PBORPAVGPVT" localSheetId="5">#REF!</definedName>
    <definedName name="PBORPAVGPVT" localSheetId="6">#REF!</definedName>
    <definedName name="PBORPAVGPVT" localSheetId="7">#REF!</definedName>
    <definedName name="PBORPAVGPVT">#REF!</definedName>
    <definedName name="PBOTONTIMBRE" localSheetId="2">#REF!</definedName>
    <definedName name="PBOTONTIMBRE" localSheetId="4">#REF!</definedName>
    <definedName name="PBOTONTIMBRE" localSheetId="7">#REF!</definedName>
    <definedName name="PBOTONTIMBRE">#REF!</definedName>
    <definedName name="PCABASBACANOR" localSheetId="2">#REF!</definedName>
    <definedName name="PCABASBACANOR" localSheetId="4">#REF!</definedName>
    <definedName name="PCABASBACANOR" localSheetId="7">#REF!</definedName>
    <definedName name="PCABASBACANOR">#REF!</definedName>
    <definedName name="PCARRETILLA" localSheetId="2">#REF!</definedName>
    <definedName name="PCARRETILLA" localSheetId="4">#REF!</definedName>
    <definedName name="PCARRETILLA" localSheetId="7">#REF!</definedName>
    <definedName name="PCARRETILLA">#REF!</definedName>
    <definedName name="PCER01" localSheetId="2">#REF!</definedName>
    <definedName name="PCER01" localSheetId="4">#REF!</definedName>
    <definedName name="PCER01" localSheetId="7">#REF!</definedName>
    <definedName name="PCER01">#REF!</definedName>
    <definedName name="PCER02" localSheetId="2">#REF!</definedName>
    <definedName name="PCER02" localSheetId="4">#REF!</definedName>
    <definedName name="PCER02" localSheetId="7">#REF!</definedName>
    <definedName name="PCER02">#REF!</definedName>
    <definedName name="PCER03" localSheetId="2">#REF!</definedName>
    <definedName name="PCER03" localSheetId="4">#REF!</definedName>
    <definedName name="PCER03" localSheetId="7">#REF!</definedName>
    <definedName name="PCER03">#REF!</definedName>
    <definedName name="PCER04" localSheetId="2">#REF!</definedName>
    <definedName name="PCER04" localSheetId="4">#REF!</definedName>
    <definedName name="PCER04" localSheetId="7">#REF!</definedName>
    <definedName name="PCER04">#REF!</definedName>
    <definedName name="PCER05" localSheetId="2">#REF!</definedName>
    <definedName name="PCER05" localSheetId="4">#REF!</definedName>
    <definedName name="PCER05" localSheetId="7">#REF!</definedName>
    <definedName name="PCER05">#REF!</definedName>
    <definedName name="PCER06" localSheetId="2">#REF!</definedName>
    <definedName name="PCER06" localSheetId="4">#REF!</definedName>
    <definedName name="PCER06" localSheetId="7">#REF!</definedName>
    <definedName name="PCER06">#REF!</definedName>
    <definedName name="PCER07" localSheetId="2">#REF!</definedName>
    <definedName name="PCER07" localSheetId="4">#REF!</definedName>
    <definedName name="PCER07" localSheetId="7">#REF!</definedName>
    <definedName name="PCER07">#REF!</definedName>
    <definedName name="PCER08" localSheetId="2">#REF!</definedName>
    <definedName name="PCER08" localSheetId="4">#REF!</definedName>
    <definedName name="PCER08" localSheetId="7">#REF!</definedName>
    <definedName name="PCER08">#REF!</definedName>
    <definedName name="PCER09" localSheetId="2">#REF!</definedName>
    <definedName name="PCER09" localSheetId="4">#REF!</definedName>
    <definedName name="PCER09" localSheetId="7">#REF!</definedName>
    <definedName name="PCER09">#REF!</definedName>
    <definedName name="PCER10" localSheetId="2">#REF!</definedName>
    <definedName name="PCER10" localSheetId="4">#REF!</definedName>
    <definedName name="PCER10" localSheetId="7">#REF!</definedName>
    <definedName name="PCER10">#REF!</definedName>
    <definedName name="PCER11" localSheetId="2">#REF!</definedName>
    <definedName name="PCER11" localSheetId="4">#REF!</definedName>
    <definedName name="PCER11" localSheetId="7">#REF!</definedName>
    <definedName name="PCER11">#REF!</definedName>
    <definedName name="PCER12" localSheetId="2">#REF!</definedName>
    <definedName name="PCER12" localSheetId="4">#REF!</definedName>
    <definedName name="PCER12" localSheetId="7">#REF!</definedName>
    <definedName name="PCER12">#REF!</definedName>
    <definedName name="PCONVARTIE58" localSheetId="2">#REF!</definedName>
    <definedName name="PCONVARTIE58" localSheetId="4">#REF!</definedName>
    <definedName name="PCONVARTIE58" localSheetId="7">#REF!</definedName>
    <definedName name="PCONVARTIE58">#REF!</definedName>
    <definedName name="PCOPAF212" localSheetId="2">#REF!</definedName>
    <definedName name="PCOPAF212" localSheetId="4">#REF!</definedName>
    <definedName name="PCOPAF212" localSheetId="7">#REF!</definedName>
    <definedName name="PCOPAF212">#REF!</definedName>
    <definedName name="PCUBO10" localSheetId="2">#REF!</definedName>
    <definedName name="PCUBO10" localSheetId="4">#REF!</definedName>
    <definedName name="PCUBO10" localSheetId="7">#REF!</definedName>
    <definedName name="PCUBO10">#REF!</definedName>
    <definedName name="PCUBO8" localSheetId="2">#REF!</definedName>
    <definedName name="PCUBO8" localSheetId="4">#REF!</definedName>
    <definedName name="PCUBO8" localSheetId="7">#REF!</definedName>
    <definedName name="PCUBO8">#REF!</definedName>
    <definedName name="pd" localSheetId="2">#REF!</definedName>
    <definedName name="pd" localSheetId="4">#REF!</definedName>
    <definedName name="pd" localSheetId="7">#REF!</definedName>
    <definedName name="pd">#REF!</definedName>
    <definedName name="PDa">'[116]V.Tierras A'!$D$14</definedName>
    <definedName name="pdiesel" localSheetId="2">#REF!</definedName>
    <definedName name="pdiesel" localSheetId="3">#REF!</definedName>
    <definedName name="pdiesel" localSheetId="4">#REF!</definedName>
    <definedName name="pdiesel" localSheetId="5">#REF!</definedName>
    <definedName name="pdiesel" localSheetId="6">#REF!</definedName>
    <definedName name="pdiesel" localSheetId="7">#REF!</definedName>
    <definedName name="pdiesel">#REF!</definedName>
    <definedName name="PDUCHA" localSheetId="2">#REF!</definedName>
    <definedName name="PDUCHA" localSheetId="4">#REF!</definedName>
    <definedName name="PDUCHA" localSheetId="7">#REF!</definedName>
    <definedName name="PDUCHA">#REF!</definedName>
    <definedName name="PE">#REF!</definedName>
    <definedName name="Pedestal.H.V." localSheetId="2">#REF!</definedName>
    <definedName name="Pedestal.H.V." localSheetId="4">#REF!</definedName>
    <definedName name="Pedestal.H.V." localSheetId="7">#REF!</definedName>
    <definedName name="Pedestal.H.V.">#REF!</definedName>
    <definedName name="PEON" localSheetId="2">#REF!</definedName>
    <definedName name="PEON" localSheetId="3">#REF!</definedName>
    <definedName name="PEON" localSheetId="4">#REF!</definedName>
    <definedName name="PEON" localSheetId="5">#REF!</definedName>
    <definedName name="PEON" localSheetId="6">#REF!</definedName>
    <definedName name="PEON" localSheetId="7">#REF!</definedName>
    <definedName name="PEON" localSheetId="0">#REF!</definedName>
    <definedName name="PEON">#REF!</definedName>
    <definedName name="Peon.dia" localSheetId="2">#REF!</definedName>
    <definedName name="Peon.dia" localSheetId="4">#REF!</definedName>
    <definedName name="Peon.dia" localSheetId="7">#REF!</definedName>
    <definedName name="Peon.dia">#REF!</definedName>
    <definedName name="Peon_Colchas">[82]MO!$B$11</definedName>
    <definedName name="PEONCARP" localSheetId="2">[73]Ins!#REF!</definedName>
    <definedName name="PEONCARP" localSheetId="3">[73]Ins!#REF!</definedName>
    <definedName name="PEONCARP" localSheetId="4">[73]Ins!#REF!</definedName>
    <definedName name="PEONCARP" localSheetId="5">[73]Ins!#REF!</definedName>
    <definedName name="PEONCARP" localSheetId="6">[73]Ins!#REF!</definedName>
    <definedName name="PEONCARP" localSheetId="7">[73]Ins!#REF!</definedName>
    <definedName name="PEONCARP" localSheetId="0">[73]Ins!#REF!</definedName>
    <definedName name="PEONCARP">[73]Ins!#REF!</definedName>
    <definedName name="Peones" localSheetId="2">[59]Insumos!#REF!</definedName>
    <definedName name="Peones" localSheetId="3">[59]Insumos!#REF!</definedName>
    <definedName name="Peones" localSheetId="4">[59]Insumos!#REF!</definedName>
    <definedName name="Peones" localSheetId="5">[59]Insumos!#REF!</definedName>
    <definedName name="Peones" localSheetId="6">[59]Insumos!#REF!</definedName>
    <definedName name="Peones" localSheetId="7">[59]Insumos!#REF!</definedName>
    <definedName name="Peones">[59]Insumos!#REF!</definedName>
    <definedName name="Peones_2">#N/A</definedName>
    <definedName name="Peones_3">#N/A</definedName>
    <definedName name="PERFIL_CUADRADO_34">[82]INSU!$B$91</definedName>
    <definedName name="PERFIL4X4">[35]Materiales!$E$881</definedName>
    <definedName name="Pergolado.9pies" localSheetId="2">[67]Análisis!#REF!</definedName>
    <definedName name="Pergolado.9pies" localSheetId="3">[67]Análisis!#REF!</definedName>
    <definedName name="Pergolado.9pies" localSheetId="4">[67]Análisis!#REF!</definedName>
    <definedName name="Pergolado.9pies" localSheetId="5">[67]Análisis!#REF!</definedName>
    <definedName name="Pergolado.9pies" localSheetId="6">[67]Análisis!#REF!</definedName>
    <definedName name="Pergolado.9pies" localSheetId="7">[67]Análisis!#REF!</definedName>
    <definedName name="Pergolado.9pies">[67]Análisis!#REF!</definedName>
    <definedName name="pergolado.area.piscina" localSheetId="3">[105]Análisis!$D$1633</definedName>
    <definedName name="pergolado.area.piscina" localSheetId="4">[105]Análisis!$D$1633</definedName>
    <definedName name="pergolado.area.piscina" localSheetId="5">[105]Análisis!$D$1633</definedName>
    <definedName name="pergolado.area.piscina" localSheetId="6">[105]Análisis!$D$1633</definedName>
    <definedName name="pergolado.area.piscina" localSheetId="7">[105]Análisis!$D$1633</definedName>
    <definedName name="pergolado.area.piscina" localSheetId="0">[105]Análisis!$D$1633</definedName>
    <definedName name="pergolado.area.piscina">[106]Análisis!$D$1633</definedName>
    <definedName name="Pergolado.Madera" localSheetId="2">[67]Análisis!#REF!</definedName>
    <definedName name="Pergolado.Madera" localSheetId="3">[67]Análisis!#REF!</definedName>
    <definedName name="Pergolado.Madera" localSheetId="4">[67]Análisis!#REF!</definedName>
    <definedName name="Pergolado.Madera" localSheetId="5">[67]Análisis!#REF!</definedName>
    <definedName name="Pergolado.Madera" localSheetId="6">[67]Análisis!#REF!</definedName>
    <definedName name="Pergolado.Madera" localSheetId="7">[67]Análisis!#REF!</definedName>
    <definedName name="Pergolado.Madera">[67]Análisis!#REF!</definedName>
    <definedName name="periche" localSheetId="2">#REF!</definedName>
    <definedName name="periche" localSheetId="3">#REF!</definedName>
    <definedName name="periche" localSheetId="4">#REF!</definedName>
    <definedName name="periche" localSheetId="5">#REF!</definedName>
    <definedName name="periche" localSheetId="6">#REF!</definedName>
    <definedName name="periche" localSheetId="7">#REF!</definedName>
    <definedName name="periche">#REF!</definedName>
    <definedName name="Pernos" localSheetId="2">#REF!</definedName>
    <definedName name="Pernos" localSheetId="4">#REF!</definedName>
    <definedName name="Pernos" localSheetId="7">#REF!</definedName>
    <definedName name="Pernos">#REF!</definedName>
    <definedName name="Pernos_2">"$#REF!.$B$68"</definedName>
    <definedName name="Pernos_3">"$#REF!.$B$68"</definedName>
    <definedName name="PESCOBAPLASTICA" localSheetId="2">#REF!</definedName>
    <definedName name="PESCOBAPLASTICA" localSheetId="3">#REF!</definedName>
    <definedName name="PESCOBAPLASTICA" localSheetId="4">#REF!</definedName>
    <definedName name="PESCOBAPLASTICA" localSheetId="5">#REF!</definedName>
    <definedName name="PESCOBAPLASTICA" localSheetId="6">#REF!</definedName>
    <definedName name="PESCOBAPLASTICA" localSheetId="7">#REF!</definedName>
    <definedName name="PESCOBAPLASTICA" localSheetId="0">#REF!</definedName>
    <definedName name="PESCOBAPLASTICA">#REF!</definedName>
    <definedName name="peseuro" localSheetId="2">#REF!</definedName>
    <definedName name="peseuro" localSheetId="4">#REF!</definedName>
    <definedName name="peseuro" localSheetId="7">#REF!</definedName>
    <definedName name="peseuro">#REF!</definedName>
    <definedName name="pesoportico" localSheetId="2">#REF!</definedName>
    <definedName name="pesoportico" localSheetId="4">#REF!</definedName>
    <definedName name="pesoportico" localSheetId="7">#REF!</definedName>
    <definedName name="pesoportico">#REF!</definedName>
    <definedName name="pesoportico_1">"$#REF!.$H$61"</definedName>
    <definedName name="pesoportico_2" localSheetId="2">#REF!</definedName>
    <definedName name="pesoportico_2" localSheetId="3">#REF!</definedName>
    <definedName name="pesoportico_2" localSheetId="4">#REF!</definedName>
    <definedName name="pesoportico_2" localSheetId="5">#REF!</definedName>
    <definedName name="pesoportico_2" localSheetId="6">#REF!</definedName>
    <definedName name="pesoportico_2" localSheetId="7">#REF!</definedName>
    <definedName name="pesoportico_2">#REF!</definedName>
    <definedName name="pesoportico_3" localSheetId="2">#REF!</definedName>
    <definedName name="pesoportico_3" localSheetId="4">#REF!</definedName>
    <definedName name="pesoportico_3" localSheetId="7">#REF!</definedName>
    <definedName name="pesoportico_3">#REF!</definedName>
    <definedName name="PESTILLO" localSheetId="2">#REF!</definedName>
    <definedName name="PESTILLO" localSheetId="4">#REF!</definedName>
    <definedName name="PESTILLO" localSheetId="7">#REF!</definedName>
    <definedName name="PESTILLO">#REF!</definedName>
    <definedName name="PFREGADERO1" localSheetId="2">#REF!</definedName>
    <definedName name="PFREGADERO1" localSheetId="4">#REF!</definedName>
    <definedName name="PFREGADERO1" localSheetId="7">#REF!</definedName>
    <definedName name="PFREGADERO1">#REF!</definedName>
    <definedName name="PFREGADERO2" localSheetId="2">#REF!</definedName>
    <definedName name="PFREGADERO2" localSheetId="4">#REF!</definedName>
    <definedName name="PFREGADERO2" localSheetId="7">#REF!</definedName>
    <definedName name="PFREGADERO2">#REF!</definedName>
    <definedName name="PGLOBO6" localSheetId="2">#REF!</definedName>
    <definedName name="PGLOBO6" localSheetId="4">#REF!</definedName>
    <definedName name="PGLOBO6" localSheetId="7">#REF!</definedName>
    <definedName name="PGLOBO6">#REF!</definedName>
    <definedName name="PGRAMAR3030" localSheetId="2">#REF!</definedName>
    <definedName name="PGRAMAR3030" localSheetId="4">#REF!</definedName>
    <definedName name="PGRAMAR3030" localSheetId="5">#REF!</definedName>
    <definedName name="PGRAMAR3030" localSheetId="6">#REF!</definedName>
    <definedName name="PGRAMAR3030" localSheetId="7">#REF!</definedName>
    <definedName name="PGRAMAR3030">#REF!</definedName>
    <definedName name="PGRAMAR4040" localSheetId="2">#REF!</definedName>
    <definedName name="PGRAMAR4040" localSheetId="4">#REF!</definedName>
    <definedName name="PGRAMAR4040" localSheetId="5">#REF!</definedName>
    <definedName name="PGRAMAR4040" localSheetId="6">#REF!</definedName>
    <definedName name="PGRAMAR4040" localSheetId="7">#REF!</definedName>
    <definedName name="PGRAMAR4040">#REF!</definedName>
    <definedName name="PGRANITO30BCO" localSheetId="2">#REF!</definedName>
    <definedName name="PGRANITO30BCO" localSheetId="4">#REF!</definedName>
    <definedName name="PGRANITO30BCO" localSheetId="7">#REF!</definedName>
    <definedName name="PGRANITO30BCO">#REF!</definedName>
    <definedName name="PGRANITO30GRIS" localSheetId="2">#REF!</definedName>
    <definedName name="PGRANITO30GRIS" localSheetId="4">#REF!</definedName>
    <definedName name="PGRANITO30GRIS" localSheetId="7">#REF!</definedName>
    <definedName name="PGRANITO30GRIS">#REF!</definedName>
    <definedName name="PGRANITO40BCO" localSheetId="2">#REF!</definedName>
    <definedName name="PGRANITO40BCO" localSheetId="4">#REF!</definedName>
    <definedName name="PGRANITO40BCO" localSheetId="7">#REF!</definedName>
    <definedName name="PGRANITO40BCO">#REF!</definedName>
    <definedName name="PGRANITO40GRIS" localSheetId="2">#REF!</definedName>
    <definedName name="PGRANITO40GRIS" localSheetId="4">#REF!</definedName>
    <definedName name="PGRANITO40GRIS" localSheetId="5">#REF!</definedName>
    <definedName name="PGRANITO40GRIS" localSheetId="6">#REF!</definedName>
    <definedName name="PGRANITO40GRIS" localSheetId="7">#REF!</definedName>
    <definedName name="PGRANITO40GRIS">#REF!</definedName>
    <definedName name="PGRANITOPERROY40" localSheetId="2">#REF!</definedName>
    <definedName name="PGRANITOPERROY40" localSheetId="4">#REF!</definedName>
    <definedName name="PGRANITOPERROY40" localSheetId="7">#REF!</definedName>
    <definedName name="PGRANITOPERROY40">#REF!</definedName>
    <definedName name="PGRAPA1" localSheetId="2">#REF!</definedName>
    <definedName name="PGRAPA1" localSheetId="4">#REF!</definedName>
    <definedName name="PGRAPA1" localSheetId="7">#REF!</definedName>
    <definedName name="PGRAPA1">#REF!</definedName>
    <definedName name="PHCH23BCO" localSheetId="2">#REF!</definedName>
    <definedName name="PHCH23BCO" localSheetId="3">#REF!</definedName>
    <definedName name="PHCH23BCO" localSheetId="4">#REF!</definedName>
    <definedName name="PHCH23BCO" localSheetId="5">#REF!</definedName>
    <definedName name="PHCH23BCO" localSheetId="6">#REF!</definedName>
    <definedName name="PHCH23BCO" localSheetId="7">#REF!</definedName>
    <definedName name="PHCH23BCO" localSheetId="0">#REF!</definedName>
    <definedName name="PHCH23BCO">#REF!</definedName>
    <definedName name="PHCHGRAMAR" localSheetId="2">#REF!</definedName>
    <definedName name="PHCHGRAMAR" localSheetId="4">#REF!</definedName>
    <definedName name="PHCHGRAMAR" localSheetId="5">#REF!</definedName>
    <definedName name="PHCHGRAMAR" localSheetId="6">#REF!</definedName>
    <definedName name="PHCHGRAMAR" localSheetId="7">#REF!</definedName>
    <definedName name="PHCHGRAMAR">#REF!</definedName>
    <definedName name="PHCHMARAGLPR" localSheetId="2">#REF!</definedName>
    <definedName name="PHCHMARAGLPR" localSheetId="4">#REF!</definedName>
    <definedName name="PHCHMARAGLPR" localSheetId="5">#REF!</definedName>
    <definedName name="PHCHMARAGLPR" localSheetId="6">#REF!</definedName>
    <definedName name="PHCHMARAGLPR" localSheetId="7">#REF!</definedName>
    <definedName name="PHCHMARAGLPR">#REF!</definedName>
    <definedName name="PHCHSUPERBCO" localSheetId="2">#REF!</definedName>
    <definedName name="PHCHSUPERBCO" localSheetId="4">#REF!</definedName>
    <definedName name="PHCHSUPERBCO" localSheetId="7">#REF!</definedName>
    <definedName name="PHCHSUPERBCO">#REF!</definedName>
    <definedName name="PIACRBCA" localSheetId="3">[5]Mat!$D$77</definedName>
    <definedName name="PIACRBCA" localSheetId="4">[5]Mat!$D$77</definedName>
    <definedName name="PIACRBCA" localSheetId="5">[5]Mat!$D$77</definedName>
    <definedName name="PIACRBCA" localSheetId="6">[5]Mat!$D$77</definedName>
    <definedName name="PIACRBCA" localSheetId="7">[5]Mat!$D$77</definedName>
    <definedName name="PIACRBCA" localSheetId="0">[5]Mat!$D$77</definedName>
    <definedName name="PIACRBCA">[6]Mat!$D$77</definedName>
    <definedName name="PIACRINT">[64]UASD!$F$3554</definedName>
    <definedName name="PIASC1" localSheetId="2">[25]Volumenes!#REF!</definedName>
    <definedName name="PIASC1" localSheetId="3">[25]Volumenes!#REF!</definedName>
    <definedName name="PIASC1" localSheetId="4">[25]Volumenes!#REF!</definedName>
    <definedName name="PIASC1" localSheetId="5">[25]Volumenes!#REF!</definedName>
    <definedName name="PIASC1" localSheetId="6">[25]Volumenes!#REF!</definedName>
    <definedName name="PIASC1" localSheetId="7">[25]Volumenes!#REF!</definedName>
    <definedName name="PIASC1">[25]Volumenes!#REF!</definedName>
    <definedName name="piblo3" localSheetId="2">[25]Volumenes!#REF!</definedName>
    <definedName name="piblo3" localSheetId="3">[25]Volumenes!#REF!</definedName>
    <definedName name="piblo3" localSheetId="4">[25]Volumenes!#REF!</definedName>
    <definedName name="piblo3" localSheetId="5">[25]Volumenes!#REF!</definedName>
    <definedName name="piblo3" localSheetId="6">[25]Volumenes!#REF!</definedName>
    <definedName name="piblo3" localSheetId="7">[25]Volumenes!#REF!</definedName>
    <definedName name="piblo3">[25]Volumenes!#REF!</definedName>
    <definedName name="PICER">[64]UASD!$F$3459</definedName>
    <definedName name="PICER33X33" localSheetId="3">[5]Mat!$D$66</definedName>
    <definedName name="PICER33X33" localSheetId="4">[5]Mat!$D$66</definedName>
    <definedName name="PICER33X33" localSheetId="5">[5]Mat!$D$66</definedName>
    <definedName name="PICER33X33" localSheetId="6">[5]Mat!$D$66</definedName>
    <definedName name="PICER33X33" localSheetId="7">[5]Mat!$D$66</definedName>
    <definedName name="PICER33X33" localSheetId="0">[5]Mat!$D$66</definedName>
    <definedName name="PICER33X33">[6]Mat!$D$66</definedName>
    <definedName name="pico">#REF!</definedName>
    <definedName name="PIECON" localSheetId="3">[5]Mat!$D$81</definedName>
    <definedName name="PIECON" localSheetId="4">[5]Mat!$D$81</definedName>
    <definedName name="PIECON" localSheetId="5">[5]Mat!$D$81</definedName>
    <definedName name="PIECON" localSheetId="6">[5]Mat!$D$81</definedName>
    <definedName name="PIECON" localSheetId="7">[5]Mat!$D$81</definedName>
    <definedName name="PIECON" localSheetId="0">[5]Mat!$D$81</definedName>
    <definedName name="PIECON">[6]Mat!$D$81</definedName>
    <definedName name="Piedra_de_Río" localSheetId="2">[21]Insumos!#REF!</definedName>
    <definedName name="Piedra_de_Río" localSheetId="3">[21]Insumos!#REF!</definedName>
    <definedName name="Piedra_de_Río" localSheetId="4">[21]Insumos!#REF!</definedName>
    <definedName name="Piedra_de_Río" localSheetId="5">[21]Insumos!#REF!</definedName>
    <definedName name="Piedra_de_Río" localSheetId="6">[21]Insumos!#REF!</definedName>
    <definedName name="Piedra_de_Río" localSheetId="7">[21]Insumos!#REF!</definedName>
    <definedName name="Piedra_de_Río" localSheetId="0">[21]Insumos!#REF!</definedName>
    <definedName name="Piedra_de_Río">[21]Insumos!#REF!</definedName>
    <definedName name="PIEDRA_GAVIONE_M3">'[63]MATERIALES LISTADO'!$D$12</definedName>
    <definedName name="Piedra_para_Encache" localSheetId="2">[21]Insumos!#REF!</definedName>
    <definedName name="Piedra_para_Encache" localSheetId="3">[21]Insumos!#REF!</definedName>
    <definedName name="Piedra_para_Encache" localSheetId="4">[21]Insumos!#REF!</definedName>
    <definedName name="Piedra_para_Encache" localSheetId="5">[21]Insumos!#REF!</definedName>
    <definedName name="Piedra_para_Encache" localSheetId="6">[21]Insumos!#REF!</definedName>
    <definedName name="Piedra_para_Encache" localSheetId="7">[21]Insumos!#REF!</definedName>
    <definedName name="Piedra_para_Encache" localSheetId="0">[21]Insumos!#REF!</definedName>
    <definedName name="Piedra_para_Encache">[21]Insumos!#REF!</definedName>
    <definedName name="PIEDRAS" localSheetId="2">#REF!</definedName>
    <definedName name="PIEDRAS" localSheetId="3">#REF!</definedName>
    <definedName name="PIEDRAS" localSheetId="4">#REF!</definedName>
    <definedName name="PIEDRAS" localSheetId="5">#REF!</definedName>
    <definedName name="PIEDRAS" localSheetId="6">#REF!</definedName>
    <definedName name="PIEDRAS" localSheetId="7">#REF!</definedName>
    <definedName name="PIEDRAS" localSheetId="0">#REF!</definedName>
    <definedName name="PIEDRAS">#REF!</definedName>
    <definedName name="piem" localSheetId="2">#REF!</definedName>
    <definedName name="piem" localSheetId="4">#REF!</definedName>
    <definedName name="piem" localSheetId="7">#REF!</definedName>
    <definedName name="piem">#REF!</definedName>
    <definedName name="piext1" localSheetId="2">[25]Volumenes!#REF!</definedName>
    <definedName name="piext1" localSheetId="4">[25]Volumenes!#REF!</definedName>
    <definedName name="piext1" localSheetId="7">[25]Volumenes!#REF!</definedName>
    <definedName name="piext1">[25]Volumenes!#REF!</definedName>
    <definedName name="piext2" localSheetId="2">[25]Volumenes!#REF!</definedName>
    <definedName name="piext2" localSheetId="4">[25]Volumenes!#REF!</definedName>
    <definedName name="piext2" localSheetId="7">[25]Volumenes!#REF!</definedName>
    <definedName name="piext2">[25]Volumenes!#REF!</definedName>
    <definedName name="pilote">#REF!</definedName>
    <definedName name="pilotes" localSheetId="2">[117]Análisis!#REF!</definedName>
    <definedName name="pilotes" localSheetId="4">[118]Análisis!#REF!</definedName>
    <definedName name="pilotes" localSheetId="7">[117]Análisis!#REF!</definedName>
    <definedName name="pilotes">[118]Análisis!#REF!</definedName>
    <definedName name="pimufac2" localSheetId="2">[25]Volumenes!#REF!</definedName>
    <definedName name="pimufac2" localSheetId="4">[25]Volumenes!#REF!</definedName>
    <definedName name="pimufac2" localSheetId="7">[25]Volumenes!#REF!</definedName>
    <definedName name="pimufac2">[25]Volumenes!#REF!</definedName>
    <definedName name="pinacrext2">'[64]anal term'!$G$1219</definedName>
    <definedName name="pinblo2" localSheetId="2">[25]Volumenes!#REF!</definedName>
    <definedName name="pinblo2" localSheetId="3">[25]Volumenes!#REF!</definedName>
    <definedName name="pinblo2" localSheetId="4">[25]Volumenes!#REF!</definedName>
    <definedName name="pinblo2" localSheetId="5">[25]Volumenes!#REF!</definedName>
    <definedName name="pinblo2" localSheetId="6">[25]Volumenes!#REF!</definedName>
    <definedName name="pinblo2" localSheetId="7">[25]Volumenes!#REF!</definedName>
    <definedName name="pinblo2">[25]Volumenes!#REF!</definedName>
    <definedName name="PINCOL1" localSheetId="2">[25]Volumenes!#REF!</definedName>
    <definedName name="PINCOL1" localSheetId="3">[25]Volumenes!#REF!</definedName>
    <definedName name="PINCOL1" localSheetId="4">[25]Volumenes!#REF!</definedName>
    <definedName name="PINCOL1" localSheetId="5">[25]Volumenes!#REF!</definedName>
    <definedName name="PINCOL1" localSheetId="6">[25]Volumenes!#REF!</definedName>
    <definedName name="PINCOL1" localSheetId="7">[25]Volumenes!#REF!</definedName>
    <definedName name="PINCOL1">[25]Volumenes!#REF!</definedName>
    <definedName name="PINMU1" localSheetId="2">[25]Volumenes!#REF!</definedName>
    <definedName name="PINMU1" localSheetId="4">[25]Volumenes!#REF!</definedName>
    <definedName name="PINMU1" localSheetId="7">[25]Volumenes!#REF!</definedName>
    <definedName name="PINMU1">[25]Volumenes!#REF!</definedName>
    <definedName name="PINO">[102]INS!$D$770</definedName>
    <definedName name="Pino.Americano" localSheetId="2">#REF!</definedName>
    <definedName name="Pino.Americano" localSheetId="3">#REF!</definedName>
    <definedName name="Pino.Americano" localSheetId="4">#REF!</definedName>
    <definedName name="Pino.Americano" localSheetId="5">#REF!</definedName>
    <definedName name="Pino.Americano" localSheetId="6">#REF!</definedName>
    <definedName name="Pino.Americano" localSheetId="7">#REF!</definedName>
    <definedName name="Pino.Americano">#REF!</definedName>
    <definedName name="pino.tratado">[148]Insumos!$C$35</definedName>
    <definedName name="Pino_Bruto_Americano">[50]Insumos!$B$75:$D$75</definedName>
    <definedName name="PINO1x10BRUTO" localSheetId="2">#REF!</definedName>
    <definedName name="PINO1x10BRUTO" localSheetId="3">#REF!</definedName>
    <definedName name="PINO1x10BRUTO" localSheetId="4">#REF!</definedName>
    <definedName name="PINO1x10BRUTO" localSheetId="5">#REF!</definedName>
    <definedName name="PINO1x10BRUTO" localSheetId="6">#REF!</definedName>
    <definedName name="PINO1x10BRUTO" localSheetId="7">#REF!</definedName>
    <definedName name="PINO1x10BRUTO" localSheetId="0">#REF!</definedName>
    <definedName name="PINO1x10BRUTO">#REF!</definedName>
    <definedName name="PINO1x12BRUTO" localSheetId="2">#REF!</definedName>
    <definedName name="PINO1x12BRUTO" localSheetId="3">#REF!</definedName>
    <definedName name="PINO1x12BRUTO" localSheetId="4">#REF!</definedName>
    <definedName name="PINO1x12BRUTO" localSheetId="5">#REF!</definedName>
    <definedName name="PINO1x12BRUTO" localSheetId="6">#REF!</definedName>
    <definedName name="PINO1x12BRUTO" localSheetId="7">#REF!</definedName>
    <definedName name="PINO1x12BRUTO" localSheetId="0">#REF!</definedName>
    <definedName name="PINO1x12BRUTO">#REF!</definedName>
    <definedName name="PINO1X12BRUTOTRAT" localSheetId="2">#REF!</definedName>
    <definedName name="PINO1X12BRUTOTRAT" localSheetId="4">#REF!</definedName>
    <definedName name="PINO1X12BRUTOTRAT" localSheetId="7">#REF!</definedName>
    <definedName name="PINO1X12BRUTOTRAT">#REF!</definedName>
    <definedName name="PINO1X4X12" localSheetId="2">#REF!</definedName>
    <definedName name="PINO1X4X12" localSheetId="4">#REF!</definedName>
    <definedName name="PINO1X4X12" localSheetId="7">#REF!</definedName>
    <definedName name="PINO1X4X12">#REF!</definedName>
    <definedName name="PINO2X12BRUTO" localSheetId="2">#REF!</definedName>
    <definedName name="PINO2X12BRUTO" localSheetId="4">#REF!</definedName>
    <definedName name="PINO2X12BRUTO" localSheetId="5">#REF!</definedName>
    <definedName name="PINO2X12BRUTO" localSheetId="6">#REF!</definedName>
    <definedName name="PINO2X12BRUTO" localSheetId="7">#REF!</definedName>
    <definedName name="PINO2X12BRUTO">#REF!</definedName>
    <definedName name="PINO4X4BRUTO" localSheetId="2">#REF!</definedName>
    <definedName name="PINO4X4BRUTO" localSheetId="4">#REF!</definedName>
    <definedName name="PINO4X4BRUTO" localSheetId="5">#REF!</definedName>
    <definedName name="PINO4X4BRUTO" localSheetId="6">#REF!</definedName>
    <definedName name="PINO4X4BRUTO" localSheetId="7">#REF!</definedName>
    <definedName name="PINO4X4BRUTO">#REF!</definedName>
    <definedName name="PINOAME">[6]Mat!$D$46</definedName>
    <definedName name="pinobruto">[53]MATERIALES!$G$33</definedName>
    <definedName name="PINOBRUTO1x4x10" localSheetId="2">'[73]Ins 2'!#REF!</definedName>
    <definedName name="PINOBRUTO1x4x10" localSheetId="3">'[73]Ins 2'!#REF!</definedName>
    <definedName name="PINOBRUTO1x4x10" localSheetId="4">'[73]Ins 2'!#REF!</definedName>
    <definedName name="PINOBRUTO1x4x10" localSheetId="5">'[73]Ins 2'!#REF!</definedName>
    <definedName name="PINOBRUTO1x4x10" localSheetId="6">'[73]Ins 2'!#REF!</definedName>
    <definedName name="PINOBRUTO1x4x10" localSheetId="7">'[73]Ins 2'!#REF!</definedName>
    <definedName name="PINOBRUTO1x4x10" localSheetId="0">'[73]Ins 2'!#REF!</definedName>
    <definedName name="PINOBRUTO1x4x10">'[73]Ins 2'!#REF!</definedName>
    <definedName name="PINOBRUTO4x4x12" localSheetId="2">'[73]Ins 2'!#REF!</definedName>
    <definedName name="PINOBRUTO4x4x12" localSheetId="3">'[73]Ins 2'!#REF!</definedName>
    <definedName name="PINOBRUTO4x4x12" localSheetId="4">'[73]Ins 2'!#REF!</definedName>
    <definedName name="PINOBRUTO4x4x12" localSheetId="5">'[73]Ins 2'!#REF!</definedName>
    <definedName name="PINOBRUTO4x4x12" localSheetId="6">'[73]Ins 2'!#REF!</definedName>
    <definedName name="PINOBRUTO4x4x12" localSheetId="7">'[73]Ins 2'!#REF!</definedName>
    <definedName name="PINOBRUTO4x4x12">'[73]Ins 2'!#REF!</definedName>
    <definedName name="PINOBRUTOTRAT1x2x12" localSheetId="2">'[73]Ins 2'!#REF!</definedName>
    <definedName name="PINOBRUTOTRAT1x2x12" localSheetId="4">'[73]Ins 2'!#REF!</definedName>
    <definedName name="PINOBRUTOTRAT1x2x12" localSheetId="7">'[73]Ins 2'!#REF!</definedName>
    <definedName name="PINOBRUTOTRAT1x2x12">'[73]Ins 2'!#REF!</definedName>
    <definedName name="PINOBRUTOTRAT2x4x12" localSheetId="2">'[73]Ins 2'!#REF!</definedName>
    <definedName name="PINOBRUTOTRAT2x4x12" localSheetId="4">'[73]Ins 2'!#REF!</definedName>
    <definedName name="PINOBRUTOTRAT2x4x12" localSheetId="7">'[73]Ins 2'!#REF!</definedName>
    <definedName name="PINOBRUTOTRAT2x4x12">'[73]Ins 2'!#REF!</definedName>
    <definedName name="PINOBRUTOTRAT4x4x12" localSheetId="2">#REF!</definedName>
    <definedName name="PINOBRUTOTRAT4x4x12" localSheetId="3">#REF!</definedName>
    <definedName name="PINOBRUTOTRAT4x4x12" localSheetId="4">#REF!</definedName>
    <definedName name="PINOBRUTOTRAT4x4x12" localSheetId="5">#REF!</definedName>
    <definedName name="PINOBRUTOTRAT4x4x12" localSheetId="6">#REF!</definedName>
    <definedName name="PINOBRUTOTRAT4x4x12" localSheetId="7">#REF!</definedName>
    <definedName name="PINOBRUTOTRAT4x4x12" localSheetId="0">#REF!</definedName>
    <definedName name="PINOBRUTOTRAT4x4x12">#REF!</definedName>
    <definedName name="PINODOROBCOALA" localSheetId="2">#REF!</definedName>
    <definedName name="PINODOROBCOALA" localSheetId="4">#REF!</definedName>
    <definedName name="PINODOROBCOALA" localSheetId="7">#REF!</definedName>
    <definedName name="PINODOROBCOALA">#REF!</definedName>
    <definedName name="PINODOROBCOCORR" localSheetId="2">#REF!</definedName>
    <definedName name="PINODOROBCOCORR" localSheetId="4">#REF!</definedName>
    <definedName name="PINODOROBCOCORR" localSheetId="7">#REF!</definedName>
    <definedName name="PINODOROBCOCORR">#REF!</definedName>
    <definedName name="PINODOROBCOST" localSheetId="2">#REF!</definedName>
    <definedName name="PINODOROBCOST" localSheetId="4">#REF!</definedName>
    <definedName name="PINODOROBCOST" localSheetId="7">#REF!</definedName>
    <definedName name="PINODOROBCOST">#REF!</definedName>
    <definedName name="PINODOROCOLALA" localSheetId="2">#REF!</definedName>
    <definedName name="PINODOROCOLALA" localSheetId="4">#REF!</definedName>
    <definedName name="PINODOROCOLALA" localSheetId="7">#REF!</definedName>
    <definedName name="PINODOROCOLALA">#REF!</definedName>
    <definedName name="PINODOROFLUX" localSheetId="2">#REF!</definedName>
    <definedName name="PINODOROFLUX" localSheetId="4">#REF!</definedName>
    <definedName name="PINODOROFLUX" localSheetId="7">#REF!</definedName>
    <definedName name="PINODOROFLUX">#REF!</definedName>
    <definedName name="pint" localSheetId="2">#REF!</definedName>
    <definedName name="pint" localSheetId="4">#REF!</definedName>
    <definedName name="pint" localSheetId="7">#REF!</definedName>
    <definedName name="pint">#REF!</definedName>
    <definedName name="pinta">[74]Analisis!$E$1257</definedName>
    <definedName name="PINTACRIEXT" localSheetId="2">#REF!</definedName>
    <definedName name="PINTACRIEXT" localSheetId="3">#REF!</definedName>
    <definedName name="PINTACRIEXT" localSheetId="4">#REF!</definedName>
    <definedName name="PINTACRIEXT" localSheetId="5">#REF!</definedName>
    <definedName name="PINTACRIEXT" localSheetId="6">#REF!</definedName>
    <definedName name="PINTACRIEXT" localSheetId="7">#REF!</definedName>
    <definedName name="PINTACRIEXT" localSheetId="0">#REF!</definedName>
    <definedName name="PINTACRIEXT">#REF!</definedName>
    <definedName name="PINTACRIEXTAND" localSheetId="2">#REF!</definedName>
    <definedName name="PINTACRIEXTAND" localSheetId="3">#REF!</definedName>
    <definedName name="PINTACRIEXTAND" localSheetId="4">#REF!</definedName>
    <definedName name="PINTACRIEXTAND" localSheetId="5">#REF!</definedName>
    <definedName name="PINTACRIEXTAND" localSheetId="6">#REF!</definedName>
    <definedName name="PINTACRIEXTAND" localSheetId="7">#REF!</definedName>
    <definedName name="PINTACRIEXTAND" localSheetId="0">#REF!</definedName>
    <definedName name="PINTACRIEXTAND">#REF!</definedName>
    <definedName name="PINTACRIINT" localSheetId="2">#REF!</definedName>
    <definedName name="PINTACRIINT" localSheetId="4">#REF!</definedName>
    <definedName name="PINTACRIINT" localSheetId="7">#REF!</definedName>
    <definedName name="PINTACRIINT">#REF!</definedName>
    <definedName name="pintam">[74]Analisis!$E$1249</definedName>
    <definedName name="pinte">[74]Analisis!$E$1277</definedName>
    <definedName name="PINTECO" localSheetId="2">#REF!</definedName>
    <definedName name="PINTECO" localSheetId="3">#REF!</definedName>
    <definedName name="PINTECO" localSheetId="4">#REF!</definedName>
    <definedName name="PINTECO" localSheetId="5">#REF!</definedName>
    <definedName name="PINTECO" localSheetId="6">#REF!</definedName>
    <definedName name="PINTECO" localSheetId="7">#REF!</definedName>
    <definedName name="PINTECO" localSheetId="0">#REF!</definedName>
    <definedName name="PINTECO">#REF!</definedName>
    <definedName name="PINTEPOX" localSheetId="2">#REF!</definedName>
    <definedName name="PINTEPOX" localSheetId="3">#REF!</definedName>
    <definedName name="PINTEPOX" localSheetId="4">#REF!</definedName>
    <definedName name="PINTEPOX" localSheetId="5">#REF!</definedName>
    <definedName name="PINTEPOX" localSheetId="6">#REF!</definedName>
    <definedName name="PINTEPOX" localSheetId="7">#REF!</definedName>
    <definedName name="PINTEPOX" localSheetId="0">#REF!</definedName>
    <definedName name="PINTEPOX">#REF!</definedName>
    <definedName name="PINTERRUPOR1" localSheetId="2">#REF!</definedName>
    <definedName name="PINTERRUPOR1" localSheetId="4">#REF!</definedName>
    <definedName name="PINTERRUPOR1" localSheetId="7">#REF!</definedName>
    <definedName name="PINTERRUPOR1">#REF!</definedName>
    <definedName name="PINTERRUPTOR2" localSheetId="2">#REF!</definedName>
    <definedName name="PINTERRUPTOR2" localSheetId="4">#REF!</definedName>
    <definedName name="PINTERRUPTOR2" localSheetId="7">#REF!</definedName>
    <definedName name="PINTERRUPTOR2">#REF!</definedName>
    <definedName name="PINTERRUPTOR3" localSheetId="2">#REF!</definedName>
    <definedName name="PINTERRUPTOR3" localSheetId="4">#REF!</definedName>
    <definedName name="PINTERRUPTOR3" localSheetId="7">#REF!</definedName>
    <definedName name="PINTERRUPTOR3">#REF!</definedName>
    <definedName name="PINTERRUPTOR3VIAS" localSheetId="2">#REF!</definedName>
    <definedName name="PINTERRUPTOR3VIAS" localSheetId="4">#REF!</definedName>
    <definedName name="PINTERRUPTOR3VIAS" localSheetId="7">#REF!</definedName>
    <definedName name="PINTERRUPTOR3VIAS">#REF!</definedName>
    <definedName name="PINTERRUPTOR4VIAS" localSheetId="2">#REF!</definedName>
    <definedName name="PINTERRUPTOR4VIAS" localSheetId="4">#REF!</definedName>
    <definedName name="PINTERRUPTOR4VIAS" localSheetId="7">#REF!</definedName>
    <definedName name="PINTERRUPTOR4VIAS">#REF!</definedName>
    <definedName name="PINTERRUPTORPILOTO" localSheetId="2">#REF!</definedName>
    <definedName name="PINTERRUPTORPILOTO" localSheetId="4">#REF!</definedName>
    <definedName name="PINTERRUPTORPILOTO" localSheetId="7">#REF!</definedName>
    <definedName name="PINTERRUPTORPILOTO">#REF!</definedName>
    <definedName name="PINTERRUPTORSEG100A2P" localSheetId="2">#REF!</definedName>
    <definedName name="PINTERRUPTORSEG100A2P" localSheetId="4">#REF!</definedName>
    <definedName name="PINTERRUPTORSEG100A2P" localSheetId="7">#REF!</definedName>
    <definedName name="PINTERRUPTORSEG100A2P">#REF!</definedName>
    <definedName name="PINTERRUPTORSEG30A2P" localSheetId="2">#REF!</definedName>
    <definedName name="PINTERRUPTORSEG30A2P" localSheetId="4">#REF!</definedName>
    <definedName name="PINTERRUPTORSEG30A2P" localSheetId="7">#REF!</definedName>
    <definedName name="PINTERRUPTORSEG30A2P">#REF!</definedName>
    <definedName name="PINTERRUPTORSEG60A2P" localSheetId="2">#REF!</definedName>
    <definedName name="PINTERRUPTORSEG60A2P" localSheetId="4">#REF!</definedName>
    <definedName name="PINTERRUPTORSEG60A2P" localSheetId="7">#REF!</definedName>
    <definedName name="PINTERRUPTORSEG60A2P">#REF!</definedName>
    <definedName name="pinth">'[34]Pres. '!$E$19</definedName>
    <definedName name="PINTLACA" localSheetId="2">#REF!</definedName>
    <definedName name="PINTLACA" localSheetId="3">#REF!</definedName>
    <definedName name="PINTLACA" localSheetId="4">#REF!</definedName>
    <definedName name="PINTLACA" localSheetId="5">#REF!</definedName>
    <definedName name="PINTLACA" localSheetId="6">#REF!</definedName>
    <definedName name="PINTLACA" localSheetId="7">#REF!</definedName>
    <definedName name="PINTLACA" localSheetId="0">#REF!</definedName>
    <definedName name="PINTLACA">#REF!</definedName>
    <definedName name="PINTMAN" localSheetId="2">#REF!</definedName>
    <definedName name="PINTMAN" localSheetId="3">#REF!</definedName>
    <definedName name="PINTMAN" localSheetId="4">#REF!</definedName>
    <definedName name="PINTMAN" localSheetId="5">#REF!</definedName>
    <definedName name="PINTMAN" localSheetId="6">#REF!</definedName>
    <definedName name="PINTMAN" localSheetId="7">#REF!</definedName>
    <definedName name="PINTMAN" localSheetId="0">#REF!</definedName>
    <definedName name="PINTMAN">#REF!</definedName>
    <definedName name="PINTMANAND" localSheetId="2">#REF!</definedName>
    <definedName name="PINTMANAND" localSheetId="3">#REF!</definedName>
    <definedName name="PINTMANAND" localSheetId="4">#REF!</definedName>
    <definedName name="PINTMANAND" localSheetId="5">#REF!</definedName>
    <definedName name="PINTMANAND" localSheetId="6">#REF!</definedName>
    <definedName name="PINTMANAND" localSheetId="7">#REF!</definedName>
    <definedName name="PINTMANAND" localSheetId="0">#REF!</definedName>
    <definedName name="PINTMANAND">#REF!</definedName>
    <definedName name="pints">[74]Analisis!$E$1302</definedName>
    <definedName name="PINTSATIN" localSheetId="2">#REF!</definedName>
    <definedName name="PINTSATIN" localSheetId="3">#REF!</definedName>
    <definedName name="PINTSATIN" localSheetId="4">#REF!</definedName>
    <definedName name="PINTSATIN" localSheetId="5">#REF!</definedName>
    <definedName name="PINTSATIN" localSheetId="6">#REF!</definedName>
    <definedName name="PINTSATIN" localSheetId="7">#REF!</definedName>
    <definedName name="PINTSATIN" localSheetId="0">#REF!</definedName>
    <definedName name="PINTSATIN">#REF!</definedName>
    <definedName name="PINTU1" localSheetId="2">[25]Volumenes!#REF!</definedName>
    <definedName name="PINTU1" localSheetId="3">[25]Volumenes!#REF!</definedName>
    <definedName name="PINTU1" localSheetId="4">[25]Volumenes!#REF!</definedName>
    <definedName name="PINTU1" localSheetId="5">[25]Volumenes!#REF!</definedName>
    <definedName name="PINTU1" localSheetId="6">[25]Volumenes!#REF!</definedName>
    <definedName name="PINTU1" localSheetId="7">[25]Volumenes!#REF!</definedName>
    <definedName name="PINTU1" localSheetId="0">[25]Volumenes!#REF!</definedName>
    <definedName name="PINTU1">[25]Volumenes!#REF!</definedName>
    <definedName name="Pintura" localSheetId="2">#REF!</definedName>
    <definedName name="Pintura" localSheetId="3">#REF!</definedName>
    <definedName name="Pintura" localSheetId="4">#REF!</definedName>
    <definedName name="Pintura" localSheetId="5">#REF!</definedName>
    <definedName name="Pintura" localSheetId="6">#REF!</definedName>
    <definedName name="Pintura" localSheetId="7">#REF!</definedName>
    <definedName name="Pintura">#REF!</definedName>
    <definedName name="Pintura.Aceite" localSheetId="2">#REF!</definedName>
    <definedName name="Pintura.Aceite" localSheetId="4">#REF!</definedName>
    <definedName name="Pintura.Aceite" localSheetId="7">#REF!</definedName>
    <definedName name="Pintura.Aceite">#REF!</definedName>
    <definedName name="Pintura.aceite.pared" localSheetId="2">#REF!</definedName>
    <definedName name="Pintura.aceite.pared" localSheetId="4">#REF!</definedName>
    <definedName name="Pintura.aceite.pared" localSheetId="7">#REF!</definedName>
    <definedName name="Pintura.aceite.pared">#REF!</definedName>
    <definedName name="Pintura.Acrilica.Bca.MA" localSheetId="2">#REF!</definedName>
    <definedName name="Pintura.Acrilica.Bca.MA" localSheetId="4">#REF!</definedName>
    <definedName name="Pintura.Acrilica.Bca.MA" localSheetId="7">#REF!</definedName>
    <definedName name="Pintura.Acrilica.Bca.MA">#REF!</definedName>
    <definedName name="Pintura.Acrilica.Ma" localSheetId="2">#REF!</definedName>
    <definedName name="Pintura.Acrilica.Ma" localSheetId="4">#REF!</definedName>
    <definedName name="Pintura.Acrilica.Ma" localSheetId="7">#REF!</definedName>
    <definedName name="Pintura.Acrilica.Ma">#REF!</definedName>
    <definedName name="Pintura.Acrilica.preparada.MA" localSheetId="2">#REF!</definedName>
    <definedName name="Pintura.Acrilica.preparada.MA" localSheetId="4">#REF!</definedName>
    <definedName name="Pintura.Acrilica.preparada.MA" localSheetId="7">#REF!</definedName>
    <definedName name="Pintura.Acrilica.preparada.MA">#REF!</definedName>
    <definedName name="Pintura.Eco.Pupolar" localSheetId="2">#REF!</definedName>
    <definedName name="Pintura.Eco.Pupolar" localSheetId="4">#REF!</definedName>
    <definedName name="Pintura.Eco.Pupolar" localSheetId="7">#REF!</definedName>
    <definedName name="Pintura.Eco.Pupolar">#REF!</definedName>
    <definedName name="Pintura.Epóxica" localSheetId="2">#REF!</definedName>
    <definedName name="Pintura.Epóxica" localSheetId="4">#REF!</definedName>
    <definedName name="Pintura.Epóxica" localSheetId="7">#REF!</definedName>
    <definedName name="Pintura.Epóxica">#REF!</definedName>
    <definedName name="Pintura.epoxica.piscina" localSheetId="3">[105]Análisis!$D$1562</definedName>
    <definedName name="Pintura.epoxica.piscina" localSheetId="4">[105]Análisis!$D$1562</definedName>
    <definedName name="Pintura.epoxica.piscina" localSheetId="5">[105]Análisis!$D$1562</definedName>
    <definedName name="Pintura.epoxica.piscina" localSheetId="6">[105]Análisis!$D$1562</definedName>
    <definedName name="Pintura.epoxica.piscina" localSheetId="7">[105]Análisis!$D$1562</definedName>
    <definedName name="Pintura.epoxica.piscina" localSheetId="0">[105]Análisis!$D$1562</definedName>
    <definedName name="Pintura.epoxica.piscina">[106]Análisis!$D$1562</definedName>
    <definedName name="Pintura.Epoxica.Popular.MA" localSheetId="2">#REF!</definedName>
    <definedName name="Pintura.Epoxica.Popular.MA" localSheetId="3">#REF!</definedName>
    <definedName name="Pintura.Epoxica.Popular.MA" localSheetId="4">#REF!</definedName>
    <definedName name="Pintura.Epoxica.Popular.MA" localSheetId="5">#REF!</definedName>
    <definedName name="Pintura.Epoxica.Popular.MA" localSheetId="6">#REF!</definedName>
    <definedName name="Pintura.Epoxica.Popular.MA" localSheetId="7">#REF!</definedName>
    <definedName name="Pintura.Epoxica.Popular.MA">#REF!</definedName>
    <definedName name="pintura.man.puertas">[104]Análisis!$D$1549</definedName>
    <definedName name="pintura.mant.puertas">[103]Análisis!$D$1164</definedName>
    <definedName name="Pintura.Pared.Exteriores" localSheetId="2">#REF!</definedName>
    <definedName name="Pintura.Pared.Exteriores" localSheetId="3">#REF!</definedName>
    <definedName name="Pintura.Pared.Exteriores" localSheetId="4">#REF!</definedName>
    <definedName name="Pintura.Pared.Exteriores" localSheetId="5">#REF!</definedName>
    <definedName name="Pintura.Pared.Exteriores" localSheetId="6">#REF!</definedName>
    <definedName name="Pintura.Pared.Exteriores" localSheetId="7">#REF!</definedName>
    <definedName name="Pintura.Pared.Exteriores">#REF!</definedName>
    <definedName name="Pintura.pared.Interior" localSheetId="2">#REF!</definedName>
    <definedName name="Pintura.pared.Interior" localSheetId="4">#REF!</definedName>
    <definedName name="Pintura.pared.Interior" localSheetId="7">#REF!</definedName>
    <definedName name="Pintura.pared.Interior">#REF!</definedName>
    <definedName name="pintura.sobre.clavot">[104]Análisis!$D$1556</definedName>
    <definedName name="Pintura.techo" localSheetId="2">#REF!</definedName>
    <definedName name="Pintura.techo" localSheetId="3">#REF!</definedName>
    <definedName name="Pintura.techo" localSheetId="4">#REF!</definedName>
    <definedName name="Pintura.techo" localSheetId="5">#REF!</definedName>
    <definedName name="Pintura.techo" localSheetId="6">#REF!</definedName>
    <definedName name="Pintura.techo" localSheetId="7">#REF!</definedName>
    <definedName name="Pintura.techo">#REF!</definedName>
    <definedName name="PINTURA_ACRILICA_NOPAÑETE">[81]Analisis!$F$621</definedName>
    <definedName name="Pintura_Epóxica_Popular" localSheetId="2">[59]Insumos!#REF!</definedName>
    <definedName name="Pintura_Epóxica_Popular" localSheetId="3">[59]Insumos!#REF!</definedName>
    <definedName name="Pintura_Epóxica_Popular" localSheetId="4">[59]Insumos!#REF!</definedName>
    <definedName name="Pintura_Epóxica_Popular" localSheetId="5">[59]Insumos!#REF!</definedName>
    <definedName name="Pintura_Epóxica_Popular" localSheetId="6">[59]Insumos!#REF!</definedName>
    <definedName name="Pintura_Epóxica_Popular" localSheetId="7">[59]Insumos!#REF!</definedName>
    <definedName name="Pintura_Epóxica_Popular">[59]Insumos!#REF!</definedName>
    <definedName name="Pintura_Epóxica_Popular_2">#N/A</definedName>
    <definedName name="Pintura_Epóxica_Popular_3">#N/A</definedName>
    <definedName name="PINTURAACRILICA">[44]Analisis!$F$67</definedName>
    <definedName name="PINTURAACRILICAAND" localSheetId="2">[127]Analisis!#REF!</definedName>
    <definedName name="PINTURAACRILICAAND" localSheetId="3">[127]Analisis!#REF!</definedName>
    <definedName name="PINTURAACRILICAAND" localSheetId="4">[127]Analisis!#REF!</definedName>
    <definedName name="PINTURAACRILICAAND" localSheetId="5">[127]Analisis!#REF!</definedName>
    <definedName name="PINTURAACRILICAAND" localSheetId="6">[127]Analisis!#REF!</definedName>
    <definedName name="PINTURAACRILICAAND" localSheetId="7">[127]Analisis!#REF!</definedName>
    <definedName name="PINTURAACRILICAAND" localSheetId="0">[127]Analisis!#REF!</definedName>
    <definedName name="PINTURAACRILICAAND">[127]Analisis!#REF!</definedName>
    <definedName name="PINTURAECONOTE">[43]Analisis!$F$107</definedName>
    <definedName name="PINTURALACA">[43]Analisis!$F$100</definedName>
    <definedName name="PINTURAMANT">[100]Analisis!$F$120</definedName>
    <definedName name="PINTURAMANTAND" localSheetId="2">[127]Analisis!#REF!</definedName>
    <definedName name="PINTURAMANTAND" localSheetId="3">[127]Analisis!#REF!</definedName>
    <definedName name="PINTURAMANTAND" localSheetId="4">[127]Analisis!#REF!</definedName>
    <definedName name="PINTURAMANTAND" localSheetId="5">[127]Analisis!#REF!</definedName>
    <definedName name="PINTURAMANTAND" localSheetId="6">[127]Analisis!#REF!</definedName>
    <definedName name="PINTURAMANTAND" localSheetId="7">[127]Analisis!#REF!</definedName>
    <definedName name="PINTURAMANTAND" localSheetId="0">[127]Analisis!#REF!</definedName>
    <definedName name="PINTURAMANTAND">[127]Analisis!#REF!</definedName>
    <definedName name="PINTURAS" localSheetId="2">#REF!</definedName>
    <definedName name="PINTURAS" localSheetId="3">#REF!</definedName>
    <definedName name="PINTURAS" localSheetId="4">#REF!</definedName>
    <definedName name="PINTURAS" localSheetId="5">#REF!</definedName>
    <definedName name="PINTURAS" localSheetId="6">#REF!</definedName>
    <definedName name="PINTURAS" localSheetId="7">#REF!</definedName>
    <definedName name="PINTURAS" localSheetId="0">#REF!</definedName>
    <definedName name="PINTURAS">#REF!</definedName>
    <definedName name="PINTURASEMIG">[44]Analisis!$F$135</definedName>
    <definedName name="PINTURASEMIGAND" localSheetId="2">[127]Analisis!#REF!</definedName>
    <definedName name="PINTURASEMIGAND" localSheetId="3">[127]Analisis!#REF!</definedName>
    <definedName name="PINTURASEMIGAND" localSheetId="4">[127]Analisis!#REF!</definedName>
    <definedName name="PINTURASEMIGAND" localSheetId="5">[127]Analisis!#REF!</definedName>
    <definedName name="PINTURASEMIGAND" localSheetId="6">[127]Analisis!#REF!</definedName>
    <definedName name="PINTURASEMIGAND" localSheetId="7">[127]Analisis!#REF!</definedName>
    <definedName name="PINTURASEMIGAND" localSheetId="0">[127]Analisis!#REF!</definedName>
    <definedName name="PINTURASEMIGAND">[127]Analisis!#REF!</definedName>
    <definedName name="PINTURASEMIGLOSS">'[149]Analisis Reclamados'!$F$10</definedName>
    <definedName name="Pinturat" localSheetId="2">#REF!</definedName>
    <definedName name="Pinturat" localSheetId="3">#REF!</definedName>
    <definedName name="Pinturat" localSheetId="4">#REF!</definedName>
    <definedName name="Pinturat" localSheetId="5">#REF!</definedName>
    <definedName name="Pinturat" localSheetId="6">#REF!</definedName>
    <definedName name="Pinturat" localSheetId="7">#REF!</definedName>
    <definedName name="Pinturat">#REF!</definedName>
    <definedName name="PINTURATRAFICO">[43]Analisis!$F$114</definedName>
    <definedName name="PIPORC30X30" localSheetId="3">[5]Mat!$D$65</definedName>
    <definedName name="PIPORC30X30" localSheetId="4">[5]Mat!$D$65</definedName>
    <definedName name="PIPORC30X30" localSheetId="5">[5]Mat!$D$65</definedName>
    <definedName name="PIPORC30X30" localSheetId="6">[5]Mat!$D$65</definedName>
    <definedName name="PIPORC30X30" localSheetId="7">[5]Mat!$D$65</definedName>
    <definedName name="PIPORC30X30" localSheetId="0">[5]Mat!$D$65</definedName>
    <definedName name="PIPORC30X30">[6]Mat!$D$65</definedName>
    <definedName name="pipu2" localSheetId="2">[25]Volumenes!#REF!</definedName>
    <definedName name="pipu2" localSheetId="3">[25]Volumenes!#REF!</definedName>
    <definedName name="pipu2" localSheetId="4">[25]Volumenes!#REF!</definedName>
    <definedName name="pipu2" localSheetId="5">[25]Volumenes!#REF!</definedName>
    <definedName name="pipu2" localSheetId="6">[25]Volumenes!#REF!</definedName>
    <definedName name="pipu2" localSheetId="7">[25]Volumenes!#REF!</definedName>
    <definedName name="pipu2">[25]Volumenes!#REF!</definedName>
    <definedName name="pipu3" localSheetId="2">[25]Volumenes!#REF!</definedName>
    <definedName name="pipu3" localSheetId="3">[25]Volumenes!#REF!</definedName>
    <definedName name="pipu3" localSheetId="4">[25]Volumenes!#REF!</definedName>
    <definedName name="pipu3" localSheetId="5">[25]Volumenes!#REF!</definedName>
    <definedName name="pipu3" localSheetId="6">[25]Volumenes!#REF!</definedName>
    <definedName name="pipu3" localSheetId="7">[25]Volumenes!#REF!</definedName>
    <definedName name="pipu3">[25]Volumenes!#REF!</definedName>
    <definedName name="pipu3y" localSheetId="2">[25]Volumenes!#REF!</definedName>
    <definedName name="pipu3y" localSheetId="4">[25]Volumenes!#REF!</definedName>
    <definedName name="pipu3y" localSheetId="7">[25]Volumenes!#REF!</definedName>
    <definedName name="pipu3y">[25]Volumenes!#REF!</definedName>
    <definedName name="pipue2" localSheetId="2">[25]Volumenes!#REF!</definedName>
    <definedName name="pipue2" localSheetId="4">[25]Volumenes!#REF!</definedName>
    <definedName name="pipue2" localSheetId="7">[25]Volumenes!#REF!</definedName>
    <definedName name="pipue2">[25]Volumenes!#REF!</definedName>
    <definedName name="Piscina" localSheetId="2">#REF!</definedName>
    <definedName name="Piscina" localSheetId="3">#REF!</definedName>
    <definedName name="Piscina" localSheetId="4">#REF!</definedName>
    <definedName name="Piscina" localSheetId="5">#REF!</definedName>
    <definedName name="Piscina" localSheetId="6">#REF!</definedName>
    <definedName name="Piscina" localSheetId="7">#REF!</definedName>
    <definedName name="Piscina">#REF!</definedName>
    <definedName name="Piscina.Crhist" localSheetId="2">[67]Análisis!#REF!</definedName>
    <definedName name="Piscina.Crhist" localSheetId="3">[67]Análisis!#REF!</definedName>
    <definedName name="Piscina.Crhist" localSheetId="4">[67]Análisis!#REF!</definedName>
    <definedName name="Piscina.Crhist" localSheetId="5">[67]Análisis!#REF!</definedName>
    <definedName name="Piscina.Crhist" localSheetId="6">[67]Análisis!#REF!</definedName>
    <definedName name="Piscina.Crhist" localSheetId="7">[67]Análisis!#REF!</definedName>
    <definedName name="Piscina.Crhist">[67]Análisis!#REF!</definedName>
    <definedName name="Piscina.Losa.Fondo" localSheetId="2">[67]Análisis!#REF!</definedName>
    <definedName name="Piscina.Losa.Fondo" localSheetId="4">[67]Análisis!#REF!</definedName>
    <definedName name="Piscina.Losa.Fondo" localSheetId="7">[67]Análisis!#REF!</definedName>
    <definedName name="Piscina.Losa.Fondo">[67]Análisis!#REF!</definedName>
    <definedName name="Piscina.Muro" localSheetId="2">[67]Análisis!#REF!</definedName>
    <definedName name="Piscina.Muro" localSheetId="4">[67]Análisis!#REF!</definedName>
    <definedName name="Piscina.Muro" localSheetId="7">[67]Análisis!#REF!</definedName>
    <definedName name="Piscina.Muro">[67]Análisis!#REF!</definedName>
    <definedName name="PiscinaKurt" localSheetId="2">[67]Análisis!#REF!</definedName>
    <definedName name="PiscinaKurt" localSheetId="4">[67]Análisis!#REF!</definedName>
    <definedName name="PiscinaKurt" localSheetId="7">[67]Análisis!#REF!</definedName>
    <definedName name="PiscinaKurt">[67]Análisis!#REF!</definedName>
    <definedName name="Pisntura.Piscina" localSheetId="2">[67]Análisis!#REF!</definedName>
    <definedName name="Pisntura.Piscina" localSheetId="4">[67]Análisis!#REF!</definedName>
    <definedName name="Pisntura.Piscina" localSheetId="7">[67]Análisis!#REF!</definedName>
    <definedName name="Pisntura.Piscina">[67]Análisis!#REF!</definedName>
    <definedName name="Piso.Baldosin30x60" localSheetId="2">[67]Análisis!#REF!</definedName>
    <definedName name="Piso.Baldosin30x60" localSheetId="4">[67]Análisis!#REF!</definedName>
    <definedName name="Piso.Baldosin30x60" localSheetId="7">[67]Análisis!#REF!</definedName>
    <definedName name="Piso.Baldosin30x60">[67]Análisis!#REF!</definedName>
    <definedName name="Piso.Ceram" localSheetId="2">#REF!</definedName>
    <definedName name="Piso.Ceram" localSheetId="3">#REF!</definedName>
    <definedName name="Piso.Ceram" localSheetId="4">#REF!</definedName>
    <definedName name="Piso.Ceram" localSheetId="5">#REF!</definedName>
    <definedName name="Piso.Ceram" localSheetId="6">#REF!</definedName>
    <definedName name="Piso.Ceram" localSheetId="7">#REF!</definedName>
    <definedName name="Piso.Ceram">#REF!</definedName>
    <definedName name="Piso.Ceram.Blanca.20x20" localSheetId="2">#REF!</definedName>
    <definedName name="Piso.Ceram.Blanca.20x20" localSheetId="4">#REF!</definedName>
    <definedName name="Piso.Ceram.Blanca.20x20" localSheetId="7">#REF!</definedName>
    <definedName name="Piso.Ceram.Blanca.20x20">#REF!</definedName>
    <definedName name="Piso.Ceram.Boston" localSheetId="2">[150]Análisis!#REF!</definedName>
    <definedName name="Piso.Ceram.Boston" localSheetId="4">[150]Análisis!#REF!</definedName>
    <definedName name="Piso.Ceram.Boston" localSheetId="7">[150]Análisis!#REF!</definedName>
    <definedName name="Piso.Ceram.Boston">[150]Análisis!#REF!</definedName>
    <definedName name="Piso.Ceram.Etrusco.30x30" localSheetId="2">#REF!</definedName>
    <definedName name="Piso.Ceram.Etrusco.30x30" localSheetId="3">#REF!</definedName>
    <definedName name="Piso.Ceram.Etrusco.30x30" localSheetId="4">#REF!</definedName>
    <definedName name="Piso.Ceram.Etrusco.30x30" localSheetId="5">#REF!</definedName>
    <definedName name="Piso.Ceram.Etrusco.30x30" localSheetId="6">#REF!</definedName>
    <definedName name="Piso.Ceram.Etrusco.30x30" localSheetId="7">#REF!</definedName>
    <definedName name="Piso.Ceram.Etrusco.30x30">#REF!</definedName>
    <definedName name="Piso.Ceram.Gres.Piso.Mezc.Antillana" localSheetId="2">[67]Análisis!#REF!</definedName>
    <definedName name="Piso.Ceram.Gres.Piso.Mezc.Antillana" localSheetId="3">[67]Análisis!#REF!</definedName>
    <definedName name="Piso.Ceram.Gres.Piso.Mezc.Antillana" localSheetId="4">[67]Análisis!#REF!</definedName>
    <definedName name="Piso.Ceram.Gres.Piso.Mezc.Antillana" localSheetId="5">[67]Análisis!#REF!</definedName>
    <definedName name="Piso.Ceram.Gres.Piso.Mezc.Antillana" localSheetId="6">[67]Análisis!#REF!</definedName>
    <definedName name="Piso.Ceram.Gres.Piso.Mezc.Antillana" localSheetId="7">[67]Análisis!#REF!</definedName>
    <definedName name="Piso.Ceram.Gres.Piso.Mezc.Antillana">[67]Análisis!#REF!</definedName>
    <definedName name="Piso.Ceram.Imperial.Gris" localSheetId="2">#REF!</definedName>
    <definedName name="Piso.Ceram.Imperial.Gris" localSheetId="3">#REF!</definedName>
    <definedName name="Piso.Ceram.Imperial.Gris" localSheetId="4">#REF!</definedName>
    <definedName name="Piso.Ceram.Imperial.Gris" localSheetId="5">#REF!</definedName>
    <definedName name="Piso.Ceram.Imperial.Gris" localSheetId="6">#REF!</definedName>
    <definedName name="Piso.Ceram.Imperial.Gris" localSheetId="7">#REF!</definedName>
    <definedName name="Piso.Ceram.Imperial.Gris">#REF!</definedName>
    <definedName name="Piso.Ceram.Ines.Gris" localSheetId="2">#REF!</definedName>
    <definedName name="Piso.Ceram.Ines.Gris" localSheetId="4">#REF!</definedName>
    <definedName name="Piso.Ceram.Ines.Gris" localSheetId="7">#REF!</definedName>
    <definedName name="Piso.Ceram.Ines.Gris">#REF!</definedName>
    <definedName name="Piso.Ceram.Nevada.33x33" localSheetId="2">#REF!</definedName>
    <definedName name="Piso.Ceram.Nevada.33x33" localSheetId="4">#REF!</definedName>
    <definedName name="Piso.Ceram.Nevada.33x33" localSheetId="7">#REF!</definedName>
    <definedName name="Piso.Ceram.Nevada.33x33">#REF!</definedName>
    <definedName name="Piso.Ceram.Serv.">[62]Análisis!$D$580</definedName>
    <definedName name="Piso.Ceram.Ultra.Bco." localSheetId="2">#REF!</definedName>
    <definedName name="Piso.Ceram.Ultra.Bco." localSheetId="3">#REF!</definedName>
    <definedName name="Piso.Ceram.Ultra.Bco." localSheetId="4">#REF!</definedName>
    <definedName name="Piso.Ceram.Ultra.Bco." localSheetId="5">#REF!</definedName>
    <definedName name="Piso.Ceram.Ultra.Bco." localSheetId="6">#REF!</definedName>
    <definedName name="Piso.Ceram.Ultra.Bco." localSheetId="7">#REF!</definedName>
    <definedName name="Piso.Ceram.Ultra.Bco.">#REF!</definedName>
    <definedName name="Piso.Cerámica" localSheetId="2">[67]Análisis!#REF!</definedName>
    <definedName name="Piso.Cerámica" localSheetId="3">[67]Análisis!#REF!</definedName>
    <definedName name="Piso.Cerámica" localSheetId="4">[67]Análisis!#REF!</definedName>
    <definedName name="Piso.Cerámica" localSheetId="5">[67]Análisis!#REF!</definedName>
    <definedName name="Piso.Cerámica" localSheetId="6">[67]Análisis!#REF!</definedName>
    <definedName name="Piso.Cerámica" localSheetId="7">[67]Análisis!#REF!</definedName>
    <definedName name="Piso.Cerámica">[67]Análisis!#REF!</definedName>
    <definedName name="Piso.Ceramica.A">[62]Análisis!$D$522</definedName>
    <definedName name="piso.ceramica.antideslizante" localSheetId="2">#REF!</definedName>
    <definedName name="piso.ceramica.antideslizante" localSheetId="3">#REF!</definedName>
    <definedName name="piso.ceramica.antideslizante" localSheetId="4">#REF!</definedName>
    <definedName name="piso.ceramica.antideslizante" localSheetId="5">#REF!</definedName>
    <definedName name="piso.ceramica.antideslizante" localSheetId="6">#REF!</definedName>
    <definedName name="piso.ceramica.antideslizante" localSheetId="7">#REF!</definedName>
    <definedName name="piso.ceramica.antideslizante">#REF!</definedName>
    <definedName name="Piso.Ceramica.B">[62]Análisis!$D$541</definedName>
    <definedName name="Piso.Ceramica.C">[62]Análisis!$D$560</definedName>
    <definedName name="Piso.Cerámica.Importada" localSheetId="2">#REF!</definedName>
    <definedName name="Piso.Cerámica.Importada" localSheetId="3">#REF!</definedName>
    <definedName name="Piso.Cerámica.Importada" localSheetId="4">#REF!</definedName>
    <definedName name="Piso.Cerámica.Importada" localSheetId="5">#REF!</definedName>
    <definedName name="Piso.Cerámica.Importada" localSheetId="6">#REF!</definedName>
    <definedName name="Piso.Cerámica.Importada" localSheetId="7">#REF!</definedName>
    <definedName name="Piso.Cerámica.Importada">#REF!</definedName>
    <definedName name="Piso.Cerámica.Mezc.Antillana" localSheetId="2">[67]Análisis!#REF!</definedName>
    <definedName name="Piso.Cerámica.Mezc.Antillana" localSheetId="3">[67]Análisis!#REF!</definedName>
    <definedName name="Piso.Cerámica.Mezc.Antillana" localSheetId="4">[67]Análisis!#REF!</definedName>
    <definedName name="Piso.Cerámica.Mezc.Antillana" localSheetId="5">[67]Análisis!#REF!</definedName>
    <definedName name="Piso.Cerámica.Mezc.Antillana" localSheetId="6">[67]Análisis!#REF!</definedName>
    <definedName name="Piso.Cerámica.Mezc.Antillana" localSheetId="7">[67]Análisis!#REF!</definedName>
    <definedName name="Piso.Cerámica.Mezc.Antillana">[67]Análisis!#REF!</definedName>
    <definedName name="piso.de.marmol" localSheetId="2">#REF!</definedName>
    <definedName name="piso.de.marmol" localSheetId="3">#REF!</definedName>
    <definedName name="piso.de.marmol" localSheetId="4">#REF!</definedName>
    <definedName name="piso.de.marmol" localSheetId="5">#REF!</definedName>
    <definedName name="piso.de.marmol" localSheetId="6">#REF!</definedName>
    <definedName name="piso.de.marmol" localSheetId="7">#REF!</definedName>
    <definedName name="piso.de.marmol">#REF!</definedName>
    <definedName name="Piso.Granimarmol" localSheetId="2">#REF!</definedName>
    <definedName name="Piso.Granimarmol" localSheetId="4">#REF!</definedName>
    <definedName name="Piso.Granimarmol" localSheetId="7">#REF!</definedName>
    <definedName name="Piso.Granimarmol">#REF!</definedName>
    <definedName name="Piso.Granito.Blanco" localSheetId="2">#REF!</definedName>
    <definedName name="Piso.Granito.Blanco" localSheetId="4">#REF!</definedName>
    <definedName name="Piso.Granito.Blanco" localSheetId="7">#REF!</definedName>
    <definedName name="Piso.Granito.Blanco">#REF!</definedName>
    <definedName name="piso.granito.ext.crema">[62]Análisis!$D$415</definedName>
    <definedName name="piso.granito.ext.rosado">[62]Análisis!$D$427</definedName>
    <definedName name="piso.granito.ext.rozado">[62]Análisis!$D$427</definedName>
    <definedName name="Piso.granito.fondo.blanco">[62]Análisis!$D$449</definedName>
    <definedName name="Piso.granito.fondo.gris">[62]Análisis!$D$460</definedName>
    <definedName name="piso.granito.p.exterior.rojo">[62]Análisis!$D$438</definedName>
    <definedName name="piso.granito.p.exterior.rosado">[62]Análisis!$D$438</definedName>
    <definedName name="Piso.Horm.10cm.Sin.Malla" localSheetId="2">#REF!</definedName>
    <definedName name="Piso.Horm.10cm.Sin.Malla" localSheetId="3">#REF!</definedName>
    <definedName name="Piso.Horm.10cm.Sin.Malla" localSheetId="4">#REF!</definedName>
    <definedName name="Piso.Horm.10cm.Sin.Malla" localSheetId="5">#REF!</definedName>
    <definedName name="Piso.Horm.10cm.Sin.Malla" localSheetId="6">#REF!</definedName>
    <definedName name="Piso.Horm.10cm.Sin.Malla" localSheetId="7">#REF!</definedName>
    <definedName name="Piso.Horm.10cm.Sin.Malla">#REF!</definedName>
    <definedName name="Piso.Horm.Estampado" localSheetId="2">#REF!</definedName>
    <definedName name="Piso.Horm.Estampado" localSheetId="4">#REF!</definedName>
    <definedName name="Piso.Horm.Estampado" localSheetId="7">#REF!</definedName>
    <definedName name="Piso.Horm.Estampado">#REF!</definedName>
    <definedName name="Piso.loseta.cemento.25x25" localSheetId="2">#REF!</definedName>
    <definedName name="Piso.loseta.cemento.25x25" localSheetId="4">#REF!</definedName>
    <definedName name="Piso.loseta.cemento.25x25" localSheetId="7">#REF!</definedName>
    <definedName name="Piso.loseta.cemento.25x25">#REF!</definedName>
    <definedName name="Piso.Madera.Teka" localSheetId="2">#REF!</definedName>
    <definedName name="Piso.Madera.Teka" localSheetId="4">#REF!</definedName>
    <definedName name="Piso.Madera.Teka" localSheetId="7">#REF!</definedName>
    <definedName name="Piso.Madera.Teka">#REF!</definedName>
    <definedName name="Piso.marmol.A.20x40" localSheetId="2">#REF!</definedName>
    <definedName name="Piso.marmol.A.20x40" localSheetId="4">#REF!</definedName>
    <definedName name="Piso.marmol.A.20x40" localSheetId="7">#REF!</definedName>
    <definedName name="Piso.marmol.A.20x40">#REF!</definedName>
    <definedName name="Piso.marmol.A.40x40" localSheetId="2">#REF!</definedName>
    <definedName name="Piso.marmol.A.40x40" localSheetId="4">#REF!</definedName>
    <definedName name="Piso.marmol.A.40x40" localSheetId="7">#REF!</definedName>
    <definedName name="Piso.marmol.A.40x40">#REF!</definedName>
    <definedName name="Piso.Marmol.B.40x40" localSheetId="2">#REF!</definedName>
    <definedName name="Piso.Marmol.B.40x40" localSheetId="4">#REF!</definedName>
    <definedName name="Piso.Marmol.B.40x40" localSheetId="7">#REF!</definedName>
    <definedName name="Piso.Marmol.B.40x40">#REF!</definedName>
    <definedName name="piso.marmol.crema" localSheetId="2">#REF!</definedName>
    <definedName name="piso.marmol.crema" localSheetId="4">#REF!</definedName>
    <definedName name="piso.marmol.crema" localSheetId="7">#REF!</definedName>
    <definedName name="piso.marmol.crema">#REF!</definedName>
    <definedName name="Piso.Mármol.crema" localSheetId="2">[67]Análisis!#REF!</definedName>
    <definedName name="Piso.Mármol.crema" localSheetId="4">[67]Análisis!#REF!</definedName>
    <definedName name="Piso.Mármol.crema" localSheetId="7">[67]Análisis!#REF!</definedName>
    <definedName name="Piso.Mármol.crema">[67]Análisis!#REF!</definedName>
    <definedName name="Piso.marmol.Tipo.B" localSheetId="2">#REF!</definedName>
    <definedName name="Piso.marmol.Tipo.B" localSheetId="3">#REF!</definedName>
    <definedName name="Piso.marmol.Tipo.B" localSheetId="4">#REF!</definedName>
    <definedName name="Piso.marmol.Tipo.B" localSheetId="5">#REF!</definedName>
    <definedName name="Piso.marmol.Tipo.B" localSheetId="6">#REF!</definedName>
    <definedName name="Piso.marmol.Tipo.B" localSheetId="7">#REF!</definedName>
    <definedName name="Piso.marmol.Tipo.B">#REF!</definedName>
    <definedName name="piso.mosaico.25x25">[104]Análisis!$D$1256</definedName>
    <definedName name="piso.porcelanato.40x40">[62]Análisis!$D$491</definedName>
    <definedName name="Piso.Quary.Tile" localSheetId="2">#REF!</definedName>
    <definedName name="Piso.Quary.Tile" localSheetId="3">#REF!</definedName>
    <definedName name="Piso.Quary.Tile" localSheetId="4">#REF!</definedName>
    <definedName name="Piso.Quary.Tile" localSheetId="5">#REF!</definedName>
    <definedName name="Piso.Quary.Tile" localSheetId="6">#REF!</definedName>
    <definedName name="Piso.Quary.Tile" localSheetId="7">#REF!</definedName>
    <definedName name="Piso.Quary.Tile">#REF!</definedName>
    <definedName name="Piso.Vibrazo.Blanco30x30" localSheetId="2">#REF!</definedName>
    <definedName name="Piso.Vibrazo.Blanco30x30" localSheetId="4">#REF!</definedName>
    <definedName name="Piso.Vibrazo.Blanco30x30" localSheetId="7">#REF!</definedName>
    <definedName name="Piso.Vibrazo.Blanco30x30">#REF!</definedName>
    <definedName name="piso_asept" localSheetId="2">#REF!</definedName>
    <definedName name="piso_asept" localSheetId="4">#REF!</definedName>
    <definedName name="piso_asept" localSheetId="7">#REF!</definedName>
    <definedName name="piso_asept">#REF!</definedName>
    <definedName name="PISO_GRANITO_FONDO_BCO">[82]INSU!$B$103</definedName>
    <definedName name="PISO01" localSheetId="2">#REF!</definedName>
    <definedName name="PISO01" localSheetId="3">#REF!</definedName>
    <definedName name="PISO01" localSheetId="4">#REF!</definedName>
    <definedName name="PISO01" localSheetId="5">#REF!</definedName>
    <definedName name="PISO01" localSheetId="6">#REF!</definedName>
    <definedName name="PISO01" localSheetId="7">#REF!</definedName>
    <definedName name="PISO01" localSheetId="0">#REF!</definedName>
    <definedName name="PISO01">#REF!</definedName>
    <definedName name="PISO09" localSheetId="2">#REF!</definedName>
    <definedName name="PISO09" localSheetId="4">#REF!</definedName>
    <definedName name="PISO09" localSheetId="7">#REF!</definedName>
    <definedName name="PISO09">#REF!</definedName>
    <definedName name="PISOADO50080G" localSheetId="2">#REF!</definedName>
    <definedName name="PISOADO50080G" localSheetId="4">#REF!</definedName>
    <definedName name="PISOADO50080G" localSheetId="5">#REF!</definedName>
    <definedName name="PISOADO50080G" localSheetId="6">#REF!</definedName>
    <definedName name="PISOADO50080G" localSheetId="7">#REF!</definedName>
    <definedName name="PISOADO50080G">#REF!</definedName>
    <definedName name="PISOADO50080R" localSheetId="2">#REF!</definedName>
    <definedName name="PISOADO50080R" localSheetId="4">#REF!</definedName>
    <definedName name="PISOADO50080R" localSheetId="5">#REF!</definedName>
    <definedName name="PISOADO50080R" localSheetId="6">#REF!</definedName>
    <definedName name="PISOADO50080R" localSheetId="7">#REF!</definedName>
    <definedName name="PISOADO50080R">#REF!</definedName>
    <definedName name="PISOADO511G" localSheetId="2">#REF!</definedName>
    <definedName name="PISOADO511G" localSheetId="4">#REF!</definedName>
    <definedName name="PISOADO511G" localSheetId="5">#REF!</definedName>
    <definedName name="PISOADO511G" localSheetId="6">#REF!</definedName>
    <definedName name="PISOADO511G" localSheetId="7">#REF!</definedName>
    <definedName name="PISOADO511G">#REF!</definedName>
    <definedName name="PISOADO511R" localSheetId="2">#REF!</definedName>
    <definedName name="PISOADO511R" localSheetId="4">#REF!</definedName>
    <definedName name="PISOADO511R" localSheetId="5">#REF!</definedName>
    <definedName name="PISOADO511R" localSheetId="6">#REF!</definedName>
    <definedName name="PISOADO511R" localSheetId="7">#REF!</definedName>
    <definedName name="PISOADO511R">#REF!</definedName>
    <definedName name="PISOADO604G" localSheetId="2">#REF!</definedName>
    <definedName name="PISOADO604G" localSheetId="4">#REF!</definedName>
    <definedName name="PISOADO604G" localSheetId="5">#REF!</definedName>
    <definedName name="PISOADO604G" localSheetId="6">#REF!</definedName>
    <definedName name="PISOADO604G" localSheetId="7">#REF!</definedName>
    <definedName name="PISOADO604G">#REF!</definedName>
    <definedName name="PISOADO604R" localSheetId="2">#REF!</definedName>
    <definedName name="PISOADO604R" localSheetId="4">#REF!</definedName>
    <definedName name="PISOADO604R" localSheetId="5">#REF!</definedName>
    <definedName name="PISOADO604R" localSheetId="6">#REF!</definedName>
    <definedName name="PISOADO604R" localSheetId="7">#REF!</definedName>
    <definedName name="PISOADO604R">#REF!</definedName>
    <definedName name="PISOADOCLAGRIS" localSheetId="2">#REF!</definedName>
    <definedName name="PISOADOCLAGRIS" localSheetId="4">#REF!</definedName>
    <definedName name="PISOADOCLAGRIS" localSheetId="7">#REF!</definedName>
    <definedName name="PISOADOCLAGRIS">#REF!</definedName>
    <definedName name="PISOADOCLAQUEM" localSheetId="2">#REF!</definedName>
    <definedName name="PISOADOCLAQUEM" localSheetId="4">#REF!</definedName>
    <definedName name="PISOADOCLAQUEM" localSheetId="7">#REF!</definedName>
    <definedName name="PISOADOCLAQUEM">#REF!</definedName>
    <definedName name="PISOADOCLAROJO" localSheetId="2">#REF!</definedName>
    <definedName name="PISOADOCLAROJO" localSheetId="4">#REF!</definedName>
    <definedName name="PISOADOCLAROJO" localSheetId="7">#REF!</definedName>
    <definedName name="PISOADOCLAROJO">#REF!</definedName>
    <definedName name="PISOADOCOLGRIS" localSheetId="2">#REF!</definedName>
    <definedName name="PISOADOCOLGRIS" localSheetId="4">#REF!</definedName>
    <definedName name="PISOADOCOLGRIS" localSheetId="7">#REF!</definedName>
    <definedName name="PISOADOCOLGRIS">#REF!</definedName>
    <definedName name="PISOADOCOLROJO" localSheetId="2">#REF!</definedName>
    <definedName name="PISOADOCOLROJO" localSheetId="4">#REF!</definedName>
    <definedName name="PISOADOCOLROJO" localSheetId="7">#REF!</definedName>
    <definedName name="PISOADOCOLROJO">#REF!</definedName>
    <definedName name="PISOADOMEDGRIS" localSheetId="2">#REF!</definedName>
    <definedName name="PISOADOMEDGRIS" localSheetId="4">#REF!</definedName>
    <definedName name="PISOADOMEDGRIS" localSheetId="7">#REF!</definedName>
    <definedName name="PISOADOMEDGRIS">#REF!</definedName>
    <definedName name="PISOADOMEDQUEM" localSheetId="2">#REF!</definedName>
    <definedName name="PISOADOMEDQUEM" localSheetId="4">#REF!</definedName>
    <definedName name="PISOADOMEDQUEM" localSheetId="7">#REF!</definedName>
    <definedName name="PISOADOMEDQUEM">#REF!</definedName>
    <definedName name="PISOADOMEDROJO" localSheetId="2">#REF!</definedName>
    <definedName name="PISOADOMEDROJO" localSheetId="4">#REF!</definedName>
    <definedName name="PISOADOMEDROJO" localSheetId="7">#REF!</definedName>
    <definedName name="PISOADOMEDROJO">#REF!</definedName>
    <definedName name="pisoasept" localSheetId="3">'[135]PRESUPUESTO DE TERMINACION'!$G$123</definedName>
    <definedName name="pisoasept" localSheetId="4">'[135]PRESUPUESTO DE TERMINACION'!$G$123</definedName>
    <definedName name="pisoasept" localSheetId="5">'[135]PRESUPUESTO DE TERMINACION'!$G$123</definedName>
    <definedName name="pisoasept" localSheetId="6">'[135]PRESUPUESTO DE TERMINACION'!$G$123</definedName>
    <definedName name="pisoasept" localSheetId="7">'[135]PRESUPUESTO DE TERMINACION'!$G$123</definedName>
    <definedName name="pisoasept" localSheetId="0">'[135]PRESUPUESTO DE TERMINACION'!$G$123</definedName>
    <definedName name="pisoasept">'[136]PRESUPUESTO DE TERMINACION'!$G$123</definedName>
    <definedName name="PISOCERAMICA">[44]Analisis!$F$1487</definedName>
    <definedName name="pisofro">[74]Analisis!$E$1227</definedName>
    <definedName name="PISOGRA1233030BCO" localSheetId="2">#REF!</definedName>
    <definedName name="PISOGRA1233030BCO" localSheetId="3">#REF!</definedName>
    <definedName name="PISOGRA1233030BCO" localSheetId="4">#REF!</definedName>
    <definedName name="PISOGRA1233030BCO" localSheetId="5">#REF!</definedName>
    <definedName name="PISOGRA1233030BCO" localSheetId="6">#REF!</definedName>
    <definedName name="PISOGRA1233030BCO" localSheetId="7">#REF!</definedName>
    <definedName name="PISOGRA1233030BCO" localSheetId="0">#REF!</definedName>
    <definedName name="PISOGRA1233030BCO">#REF!</definedName>
    <definedName name="PISOGRA1233030GRIS" localSheetId="2">#REF!</definedName>
    <definedName name="PISOGRA1233030GRIS" localSheetId="4">#REF!</definedName>
    <definedName name="PISOGRA1233030GRIS" localSheetId="7">#REF!</definedName>
    <definedName name="PISOGRA1233030GRIS">#REF!</definedName>
    <definedName name="PISOGRA1234040BCO" localSheetId="2">#REF!</definedName>
    <definedName name="PISOGRA1234040BCO" localSheetId="4">#REF!</definedName>
    <definedName name="PISOGRA1234040BCO" localSheetId="7">#REF!</definedName>
    <definedName name="PISOGRA1234040BCO">#REF!</definedName>
    <definedName name="PISOGRAPROY4040" localSheetId="2">#REF!</definedName>
    <definedName name="PISOGRAPROY4040" localSheetId="4">#REF!</definedName>
    <definedName name="PISOGRAPROY4040" localSheetId="7">#REF!</definedName>
    <definedName name="PISOGRAPROY4040">#REF!</definedName>
    <definedName name="PISOHFV10" localSheetId="2">#REF!</definedName>
    <definedName name="PISOHFV10" localSheetId="4">#REF!</definedName>
    <definedName name="PISOHFV10" localSheetId="7">#REF!</definedName>
    <definedName name="PISOHFV10">#REF!</definedName>
    <definedName name="PISOLADEXAPEQ" localSheetId="2">#REF!</definedName>
    <definedName name="PISOLADEXAPEQ" localSheetId="4">#REF!</definedName>
    <definedName name="PISOLADEXAPEQ" localSheetId="7">#REF!</definedName>
    <definedName name="PISOLADEXAPEQ">#REF!</definedName>
    <definedName name="PISOLADFERIAPEQ" localSheetId="2">#REF!</definedName>
    <definedName name="PISOLADFERIAPEQ" localSheetId="4">#REF!</definedName>
    <definedName name="PISOLADFERIAPEQ" localSheetId="7">#REF!</definedName>
    <definedName name="PISOLADFERIAPEQ">#REF!</definedName>
    <definedName name="PISOMOSROJ2525" localSheetId="2">#REF!</definedName>
    <definedName name="PISOMOSROJ2525" localSheetId="4">#REF!</definedName>
    <definedName name="PISOMOSROJ2525" localSheetId="7">#REF!</definedName>
    <definedName name="PISOMOSROJ2525">#REF!</definedName>
    <definedName name="PISOPORCELANATO">[44]Analisis!$F$1497</definedName>
    <definedName name="PISOPUL10" localSheetId="2">#REF!</definedName>
    <definedName name="PISOPUL10" localSheetId="3">#REF!</definedName>
    <definedName name="PISOPUL10" localSheetId="4">#REF!</definedName>
    <definedName name="PISOPUL10" localSheetId="5">#REF!</definedName>
    <definedName name="PISOPUL10" localSheetId="6">#REF!</definedName>
    <definedName name="PISOPUL10" localSheetId="7">#REF!</definedName>
    <definedName name="PISOPUL10" localSheetId="0">#REF!</definedName>
    <definedName name="PISOPUL10">#REF!</definedName>
    <definedName name="PISOS" localSheetId="2">#REF!</definedName>
    <definedName name="PISOS" localSheetId="4">#REF!</definedName>
    <definedName name="PISOS" localSheetId="5">#REF!</definedName>
    <definedName name="PISOS" localSheetId="6">#REF!</definedName>
    <definedName name="PISOS" localSheetId="7">#REF!</definedName>
    <definedName name="PISOS">#REF!</definedName>
    <definedName name="PISOS_AN" localSheetId="2">#REF!</definedName>
    <definedName name="PISOS_AN" localSheetId="4">#REF!</definedName>
    <definedName name="PISOS_AN" localSheetId="7">#REF!</definedName>
    <definedName name="PISOS_AN">#REF!</definedName>
    <definedName name="PITACRILLICA" localSheetId="2">#REF!</definedName>
    <definedName name="PITACRILLICA" localSheetId="3">#REF!</definedName>
    <definedName name="PITACRILLICA" localSheetId="4">#REF!</definedName>
    <definedName name="PITACRILLICA" localSheetId="5">#REF!</definedName>
    <definedName name="PITACRILLICA" localSheetId="6">#REF!</definedName>
    <definedName name="PITACRILLICA" localSheetId="7">#REF!</definedName>
    <definedName name="PITACRILLICA" localSheetId="0">#REF!</definedName>
    <definedName name="PITACRILLICA">#REF!</definedName>
    <definedName name="PITECONOMICA" localSheetId="2">#REF!</definedName>
    <definedName name="PITECONOMICA" localSheetId="3">#REF!</definedName>
    <definedName name="PITECONOMICA" localSheetId="4">#REF!</definedName>
    <definedName name="PITECONOMICA" localSheetId="5">#REF!</definedName>
    <definedName name="PITECONOMICA" localSheetId="6">#REF!</definedName>
    <definedName name="PITECONOMICA" localSheetId="7">#REF!</definedName>
    <definedName name="PITECONOMICA" localSheetId="0">#REF!</definedName>
    <definedName name="PITECONOMICA">#REF!</definedName>
    <definedName name="pitesmalte" localSheetId="2">#REF!</definedName>
    <definedName name="pitesmalte" localSheetId="3">#REF!</definedName>
    <definedName name="pitesmalte" localSheetId="4">#REF!</definedName>
    <definedName name="pitesmalte" localSheetId="5">#REF!</definedName>
    <definedName name="pitesmalte" localSheetId="6">#REF!</definedName>
    <definedName name="pitesmalte" localSheetId="7">#REF!</definedName>
    <definedName name="pitesmalte" localSheetId="0">#REF!</definedName>
    <definedName name="pitesmalte">#REF!</definedName>
    <definedName name="PITMANTENIMIENTO" localSheetId="2">#REF!</definedName>
    <definedName name="PITMANTENIMIENTO" localSheetId="3">#REF!</definedName>
    <definedName name="PITMANTENIMIENTO" localSheetId="4">#REF!</definedName>
    <definedName name="PITMANTENIMIENTO" localSheetId="5">#REF!</definedName>
    <definedName name="PITMANTENIMIENTO" localSheetId="6">#REF!</definedName>
    <definedName name="PITMANTENIMIENTO" localSheetId="7">#REF!</definedName>
    <definedName name="PITMANTENIMIENTO" localSheetId="0">#REF!</definedName>
    <definedName name="PITMANTENIMIENTO">#REF!</definedName>
    <definedName name="pitoxidoverde" localSheetId="2">#REF!</definedName>
    <definedName name="pitoxidoverde" localSheetId="3">#REF!</definedName>
    <definedName name="pitoxidoverde" localSheetId="4">#REF!</definedName>
    <definedName name="pitoxidoverde" localSheetId="5">#REF!</definedName>
    <definedName name="pitoxidoverde" localSheetId="6">#REF!</definedName>
    <definedName name="pitoxidoverde" localSheetId="7">#REF!</definedName>
    <definedName name="pitoxidoverde" localSheetId="0">#REF!</definedName>
    <definedName name="pitoxidoverde">#REF!</definedName>
    <definedName name="PITSATINADA" localSheetId="2">#REF!</definedName>
    <definedName name="PITSATINADA" localSheetId="3">#REF!</definedName>
    <definedName name="PITSATINADA" localSheetId="4">#REF!</definedName>
    <definedName name="PITSATINADA" localSheetId="5">#REF!</definedName>
    <definedName name="PITSATINADA" localSheetId="6">#REF!</definedName>
    <definedName name="PITSATINADA" localSheetId="7">#REF!</definedName>
    <definedName name="PITSATINADA" localSheetId="0">#REF!</definedName>
    <definedName name="PITSATINADA">#REF!</definedName>
    <definedName name="pitsemiglos" localSheetId="2">#REF!</definedName>
    <definedName name="pitsemiglos" localSheetId="3">#REF!</definedName>
    <definedName name="pitsemiglos" localSheetId="4">#REF!</definedName>
    <definedName name="pitsemiglos" localSheetId="5">#REF!</definedName>
    <definedName name="pitsemiglos" localSheetId="6">#REF!</definedName>
    <definedName name="pitsemiglos" localSheetId="7">#REF!</definedName>
    <definedName name="pitsemiglos" localSheetId="0">#REF!</definedName>
    <definedName name="pitsemiglos">#REF!</definedName>
    <definedName name="pive2" localSheetId="2">[25]Volumenes!#REF!</definedName>
    <definedName name="pive2" localSheetId="4">[25]Volumenes!#REF!</definedName>
    <definedName name="pive2" localSheetId="7">[25]Volumenes!#REF!</definedName>
    <definedName name="pive2">[25]Volumenes!#REF!</definedName>
    <definedName name="pive3" localSheetId="2">[25]Volumenes!#REF!</definedName>
    <definedName name="pive3" localSheetId="4">[25]Volumenes!#REF!</definedName>
    <definedName name="pive3" localSheetId="7">[25]Volumenes!#REF!</definedName>
    <definedName name="pive3">[25]Volumenes!#REF!</definedName>
    <definedName name="pive3y" localSheetId="2">[25]Volumenes!#REF!</definedName>
    <definedName name="pive3y" localSheetId="4">[25]Volumenes!#REF!</definedName>
    <definedName name="pive3y" localSheetId="7">[25]Volumenes!#REF!</definedName>
    <definedName name="pive3y">[25]Volumenes!#REF!</definedName>
    <definedName name="piven2" localSheetId="2">[25]Volumenes!#REF!</definedName>
    <definedName name="piven2" localSheetId="4">[25]Volumenes!#REF!</definedName>
    <definedName name="piven2" localSheetId="7">[25]Volumenes!#REF!</definedName>
    <definedName name="piven2">[25]Volumenes!#REF!</definedName>
    <definedName name="PL" localSheetId="2">[32]A!#REF!</definedName>
    <definedName name="PL" localSheetId="3">[32]A!#REF!</definedName>
    <definedName name="PL" localSheetId="4">[32]A!#REF!</definedName>
    <definedName name="PL" localSheetId="5">[32]A!#REF!</definedName>
    <definedName name="PL" localSheetId="6">[32]A!#REF!</definedName>
    <definedName name="PL" localSheetId="7">[32]A!#REF!</definedName>
    <definedName name="PL" localSheetId="0">[32]A!#REF!</definedName>
    <definedName name="PL">[32]A!#REF!</definedName>
    <definedName name="PLADRILLO2X2X8" localSheetId="2">#REF!</definedName>
    <definedName name="PLADRILLO2X2X8" localSheetId="3">#REF!</definedName>
    <definedName name="PLADRILLO2X2X8" localSheetId="4">#REF!</definedName>
    <definedName name="PLADRILLO2X2X8" localSheetId="5">#REF!</definedName>
    <definedName name="PLADRILLO2X2X8" localSheetId="6">#REF!</definedName>
    <definedName name="PLADRILLO2X2X8" localSheetId="7">#REF!</definedName>
    <definedName name="PLADRILLO2X2X8" localSheetId="0">#REF!</definedName>
    <definedName name="PLADRILLO2X2X8">#REF!</definedName>
    <definedName name="PLADRILLO2X4X8" localSheetId="2">#REF!</definedName>
    <definedName name="PLADRILLO2X4X8" localSheetId="4">#REF!</definedName>
    <definedName name="PLADRILLO2X4X8" localSheetId="7">#REF!</definedName>
    <definedName name="PLADRILLO2X4X8">#REF!</definedName>
    <definedName name="plafon" localSheetId="2">'[25]anal term'!#REF!</definedName>
    <definedName name="plafon" localSheetId="4">'[25]anal term'!#REF!</definedName>
    <definedName name="plafon" localSheetId="7">'[25]anal term'!#REF!</definedName>
    <definedName name="plafon">'[25]anal term'!#REF!</definedName>
    <definedName name="plafon.pvc.hache" localSheetId="2">#REF!</definedName>
    <definedName name="plafon.pvc.hache" localSheetId="3">#REF!</definedName>
    <definedName name="plafon.pvc.hache" localSheetId="4">#REF!</definedName>
    <definedName name="plafon.pvc.hache" localSheetId="5">#REF!</definedName>
    <definedName name="plafon.pvc.hache" localSheetId="6">#REF!</definedName>
    <definedName name="plafon.pvc.hache" localSheetId="7">#REF!</definedName>
    <definedName name="plafon.pvc.hache">#REF!</definedName>
    <definedName name="plafon.pvc.varece" localSheetId="2">#REF!</definedName>
    <definedName name="plafon.pvc.varece" localSheetId="4">#REF!</definedName>
    <definedName name="plafon.pvc.varece" localSheetId="7">#REF!</definedName>
    <definedName name="plafon.pvc.varece">#REF!</definedName>
    <definedName name="plafond.antihumeda" localSheetId="2">#REF!</definedName>
    <definedName name="plafond.antihumeda" localSheetId="4">#REF!</definedName>
    <definedName name="plafond.antihumeda" localSheetId="7">#REF!</definedName>
    <definedName name="plafond.antihumeda">#REF!</definedName>
    <definedName name="Plafond.PVC" localSheetId="2">#REF!</definedName>
    <definedName name="Plafond.PVC" localSheetId="4">#REF!</definedName>
    <definedName name="Plafond.PVC" localSheetId="7">#REF!</definedName>
    <definedName name="Plafond.PVC">#REF!</definedName>
    <definedName name="plafond.sheetrock">'[107]Plafond Sheetrock'!$E$54</definedName>
    <definedName name="plafondasept" localSheetId="3">'[135]PRESUPUESTO DE TERMINACION'!$G$124</definedName>
    <definedName name="plafondasept" localSheetId="4">'[135]PRESUPUESTO DE TERMINACION'!$G$124</definedName>
    <definedName name="plafondasept" localSheetId="5">'[135]PRESUPUESTO DE TERMINACION'!$G$124</definedName>
    <definedName name="plafondasept" localSheetId="6">'[135]PRESUPUESTO DE TERMINACION'!$G$124</definedName>
    <definedName name="plafondasept" localSheetId="7">'[135]PRESUPUESTO DE TERMINACION'!$G$124</definedName>
    <definedName name="plafondasept" localSheetId="0">'[135]PRESUPUESTO DE TERMINACION'!$G$124</definedName>
    <definedName name="plafondasept">'[136]PRESUPUESTO DE TERMINACION'!$G$124</definedName>
    <definedName name="PLAJ4040GRI" localSheetId="2">#REF!</definedName>
    <definedName name="PLAJ4040GRI" localSheetId="3">#REF!</definedName>
    <definedName name="PLAJ4040GRI" localSheetId="4">#REF!</definedName>
    <definedName name="PLAJ4040GRI" localSheetId="5">#REF!</definedName>
    <definedName name="PLAJ4040GRI" localSheetId="6">#REF!</definedName>
    <definedName name="PLAJ4040GRI" localSheetId="7">#REF!</definedName>
    <definedName name="PLAJ4040GRI" localSheetId="0">#REF!</definedName>
    <definedName name="PLAJ4040GRI">#REF!</definedName>
    <definedName name="PLAMPARAFLUORES24" localSheetId="2">#REF!</definedName>
    <definedName name="PLAMPARAFLUORES24" localSheetId="4">#REF!</definedName>
    <definedName name="PLAMPARAFLUORES24" localSheetId="7">#REF!</definedName>
    <definedName name="PLAMPARAFLUORES24">#REF!</definedName>
    <definedName name="PLAMPARAFLUORESSUP2TDIFTRANS" localSheetId="2">#REF!</definedName>
    <definedName name="PLAMPARAFLUORESSUP2TDIFTRANS" localSheetId="4">#REF!</definedName>
    <definedName name="PLAMPARAFLUORESSUP2TDIFTRANS" localSheetId="7">#REF!</definedName>
    <definedName name="PLAMPARAFLUORESSUP2TDIFTRANS">#REF!</definedName>
    <definedName name="Plancha_de_Plywood_4_x8_x3_4" localSheetId="2">#REF!</definedName>
    <definedName name="Plancha_de_Plywood_4_x8_x3_4" localSheetId="4">#REF!</definedName>
    <definedName name="Plancha_de_Plywood_4_x8_x3_4" localSheetId="7">#REF!</definedName>
    <definedName name="Plancha_de_Plywood_4_x8_x3_4">#REF!</definedName>
    <definedName name="Plancha_de_Plywood_4_x8_x3_4_2">#N/A</definedName>
    <definedName name="Plancha_de_Plywood_4_x8_x3_4_3">#N/A</definedName>
    <definedName name="planta.electrica500w">[62]Resumen!$D$25</definedName>
    <definedName name="Planta.Tratamiento" localSheetId="2">#REF!</definedName>
    <definedName name="Planta.Tratamiento" localSheetId="3">#REF!</definedName>
    <definedName name="Planta.Tratamiento" localSheetId="4">#REF!</definedName>
    <definedName name="Planta.Tratamiento" localSheetId="5">#REF!</definedName>
    <definedName name="Planta.Tratamiento" localSheetId="6">#REF!</definedName>
    <definedName name="Planta.Tratamiento" localSheetId="7">#REF!</definedName>
    <definedName name="Planta.Tratamiento">#REF!</definedName>
    <definedName name="Planta_Eléctrica_para_tesado" localSheetId="2">[59]Insumos!#REF!</definedName>
    <definedName name="Planta_Eléctrica_para_tesado" localSheetId="3">[59]Insumos!#REF!</definedName>
    <definedName name="Planta_Eléctrica_para_tesado" localSheetId="4">[59]Insumos!#REF!</definedName>
    <definedName name="Planta_Eléctrica_para_tesado" localSheetId="5">[59]Insumos!#REF!</definedName>
    <definedName name="Planta_Eléctrica_para_tesado" localSheetId="6">[59]Insumos!#REF!</definedName>
    <definedName name="Planta_Eléctrica_para_tesado" localSheetId="7">[59]Insumos!#REF!</definedName>
    <definedName name="Planta_Eléctrica_para_tesado">[59]Insumos!#REF!</definedName>
    <definedName name="Planta_Eléctrica_para_tesado_2">#N/A</definedName>
    <definedName name="Planta_Eléctrica_para_tesado_3">#N/A</definedName>
    <definedName name="PLANTASELECT" localSheetId="2">#REF!</definedName>
    <definedName name="PLANTASELECT" localSheetId="3">#REF!</definedName>
    <definedName name="PLANTASELECT" localSheetId="4">#REF!</definedName>
    <definedName name="PLANTASELECT" localSheetId="5">#REF!</definedName>
    <definedName name="PLANTASELECT" localSheetId="6">#REF!</definedName>
    <definedName name="PLANTASELECT" localSheetId="7">#REF!</definedName>
    <definedName name="PLANTASELECT" localSheetId="0">#REF!</definedName>
    <definedName name="PLANTASELECT">#REF!</definedName>
    <definedName name="PLASFONES" localSheetId="2">#REF!</definedName>
    <definedName name="PLASFONES" localSheetId="4">#REF!</definedName>
    <definedName name="PLASFONES" localSheetId="7">#REF!</definedName>
    <definedName name="PLASFONES">#REF!</definedName>
    <definedName name="PLASTICO">[82]INSU!$B$90</definedName>
    <definedName name="PLATEA">[81]Analisis!$F$119</definedName>
    <definedName name="Platea.Fundación.Villa" localSheetId="2">#REF!</definedName>
    <definedName name="Platea.Fundación.Villa" localSheetId="3">#REF!</definedName>
    <definedName name="Platea.Fundación.Villa" localSheetId="4">#REF!</definedName>
    <definedName name="Platea.Fundación.Villa" localSheetId="5">#REF!</definedName>
    <definedName name="Platea.Fundación.Villa" localSheetId="6">#REF!</definedName>
    <definedName name="Platea.Fundación.Villa" localSheetId="7">#REF!</definedName>
    <definedName name="Platea.Fundación.Villa">#REF!</definedName>
    <definedName name="platea.piscina" localSheetId="3">[105]Análisis!$D$200</definedName>
    <definedName name="platea.piscina" localSheetId="4">[105]Análisis!$D$200</definedName>
    <definedName name="platea.piscina" localSheetId="5">[105]Análisis!$D$200</definedName>
    <definedName name="platea.piscina" localSheetId="6">[105]Análisis!$D$200</definedName>
    <definedName name="platea.piscina" localSheetId="7">[105]Análisis!$D$200</definedName>
    <definedName name="platea.piscina" localSheetId="0">[105]Análisis!$D$200</definedName>
    <definedName name="platea.piscina">[106]Análisis!$D$200</definedName>
    <definedName name="Plato.Acrilico" localSheetId="2">#REF!</definedName>
    <definedName name="Plato.Acrilico" localSheetId="3">#REF!</definedName>
    <definedName name="Plato.Acrilico" localSheetId="4">#REF!</definedName>
    <definedName name="Plato.Acrilico" localSheetId="5">#REF!</definedName>
    <definedName name="Plato.Acrilico" localSheetId="6">#REF!</definedName>
    <definedName name="Plato.Acrilico" localSheetId="7">#REF!</definedName>
    <definedName name="Plato.Acrilico">#REF!</definedName>
    <definedName name="PLAVADERO1" localSheetId="2">#REF!</definedName>
    <definedName name="PLAVADERO1" localSheetId="4">#REF!</definedName>
    <definedName name="PLAVADERO1" localSheetId="7">#REF!</definedName>
    <definedName name="PLAVADERO1">#REF!</definedName>
    <definedName name="PLAVADERO2" localSheetId="2">#REF!</definedName>
    <definedName name="PLAVADERO2" localSheetId="4">#REF!</definedName>
    <definedName name="PLAVADERO2" localSheetId="7">#REF!</definedName>
    <definedName name="PLAVADERO2">#REF!</definedName>
    <definedName name="PLAVBCO" localSheetId="2">#REF!</definedName>
    <definedName name="PLAVBCO" localSheetId="4">#REF!</definedName>
    <definedName name="PLAVBCO" localSheetId="7">#REF!</definedName>
    <definedName name="PLAVBCO">#REF!</definedName>
    <definedName name="PLAVBCOPEQ" localSheetId="2">#REF!</definedName>
    <definedName name="PLAVBCOPEQ" localSheetId="4">#REF!</definedName>
    <definedName name="PLAVBCOPEQ" localSheetId="7">#REF!</definedName>
    <definedName name="PLAVBCOPEQ">#REF!</definedName>
    <definedName name="PLAVCOL" localSheetId="2">#REF!</definedName>
    <definedName name="PLAVCOL" localSheetId="4">#REF!</definedName>
    <definedName name="PLAVCOL" localSheetId="7">#REF!</definedName>
    <definedName name="PLAVCOL">#REF!</definedName>
    <definedName name="PLAVOVABCO" localSheetId="2">#REF!</definedName>
    <definedName name="PLAVOVABCO" localSheetId="4">#REF!</definedName>
    <definedName name="PLAVOVABCO" localSheetId="7">#REF!</definedName>
    <definedName name="PLAVOVABCO">#REF!</definedName>
    <definedName name="PLAVOVACOL" localSheetId="2">#REF!</definedName>
    <definedName name="PLAVOVACOL" localSheetId="4">#REF!</definedName>
    <definedName name="PLAVOVACOL" localSheetId="7">#REF!</definedName>
    <definedName name="PLAVOVACOL">#REF!</definedName>
    <definedName name="PLAVPEDCOL" localSheetId="2">#REF!</definedName>
    <definedName name="PLAVPEDCOL" localSheetId="3">#REF!</definedName>
    <definedName name="PLAVPEDCOL" localSheetId="4">#REF!</definedName>
    <definedName name="PLAVPEDCOL" localSheetId="5">#REF!</definedName>
    <definedName name="PLAVPEDCOL" localSheetId="6">#REF!</definedName>
    <definedName name="PLAVPEDCOL" localSheetId="7">#REF!</definedName>
    <definedName name="PLAVPEDCOL" localSheetId="0">#REF!</definedName>
    <definedName name="PLAVPEDCOL">#REF!</definedName>
    <definedName name="PLIGADORA2">[122]INS!$D$563</definedName>
    <definedName name="PLLAVECHORRO12">'[92]LISTA DE MATERIALES'!$C$188</definedName>
    <definedName name="PLLAVECHORRO34" localSheetId="2">#REF!</definedName>
    <definedName name="PLLAVECHORRO34" localSheetId="3">#REF!</definedName>
    <definedName name="PLLAVECHORRO34" localSheetId="4">#REF!</definedName>
    <definedName name="PLLAVECHORRO34" localSheetId="5">#REF!</definedName>
    <definedName name="PLLAVECHORRO34" localSheetId="6">#REF!</definedName>
    <definedName name="PLLAVECHORRO34" localSheetId="7">#REF!</definedName>
    <definedName name="PLLAVECHORRO34" localSheetId="0">#REF!</definedName>
    <definedName name="PLLAVECHORRO34">#REF!</definedName>
    <definedName name="PLLAVEPASOBOLA1" localSheetId="2">#REF!</definedName>
    <definedName name="PLLAVEPASOBOLA1" localSheetId="4">#REF!</definedName>
    <definedName name="PLLAVEPASOBOLA1" localSheetId="7">#REF!</definedName>
    <definedName name="PLLAVEPASOBOLA1">#REF!</definedName>
    <definedName name="PLLAVEPASOBOLA112" localSheetId="2">#REF!</definedName>
    <definedName name="PLLAVEPASOBOLA112" localSheetId="4">#REF!</definedName>
    <definedName name="PLLAVEPASOBOLA112" localSheetId="5">#REF!</definedName>
    <definedName name="PLLAVEPASOBOLA112" localSheetId="6">#REF!</definedName>
    <definedName name="PLLAVEPASOBOLA112" localSheetId="7">#REF!</definedName>
    <definedName name="PLLAVEPASOBOLA112">#REF!</definedName>
    <definedName name="PLLAVEPASOBOLA12" localSheetId="2">#REF!</definedName>
    <definedName name="PLLAVEPASOBOLA12" localSheetId="4">#REF!</definedName>
    <definedName name="PLLAVEPASOBOLA12" localSheetId="5">#REF!</definedName>
    <definedName name="PLLAVEPASOBOLA12" localSheetId="6">#REF!</definedName>
    <definedName name="PLLAVEPASOBOLA12" localSheetId="7">#REF!</definedName>
    <definedName name="PLLAVEPASOBOLA12">#REF!</definedName>
    <definedName name="PLLAVEPASOBOLA2" localSheetId="2">#REF!</definedName>
    <definedName name="PLLAVEPASOBOLA2" localSheetId="4">#REF!</definedName>
    <definedName name="PLLAVEPASOBOLA2" localSheetId="5">#REF!</definedName>
    <definedName name="PLLAVEPASOBOLA2" localSheetId="6">#REF!</definedName>
    <definedName name="PLLAVEPASOBOLA2" localSheetId="7">#REF!</definedName>
    <definedName name="PLLAVEPASOBOLA2">#REF!</definedName>
    <definedName name="PLLAVEPASOBOLA212" localSheetId="2">#REF!</definedName>
    <definedName name="PLLAVEPASOBOLA212" localSheetId="4">#REF!</definedName>
    <definedName name="PLLAVEPASOBOLA212" localSheetId="5">#REF!</definedName>
    <definedName name="PLLAVEPASOBOLA212" localSheetId="6">#REF!</definedName>
    <definedName name="PLLAVEPASOBOLA212" localSheetId="7">#REF!</definedName>
    <definedName name="PLLAVEPASOBOLA212">#REF!</definedName>
    <definedName name="PLLAVEPASOBOLA3" localSheetId="2">#REF!</definedName>
    <definedName name="PLLAVEPASOBOLA3" localSheetId="4">#REF!</definedName>
    <definedName name="PLLAVEPASOBOLA3" localSheetId="5">#REF!</definedName>
    <definedName name="PLLAVEPASOBOLA3" localSheetId="6">#REF!</definedName>
    <definedName name="PLLAVEPASOBOLA3" localSheetId="7">#REF!</definedName>
    <definedName name="PLLAVEPASOBOLA3">#REF!</definedName>
    <definedName name="PLLAVEPASOBOLA34" localSheetId="2">#REF!</definedName>
    <definedName name="PLLAVEPASOBOLA34" localSheetId="4">#REF!</definedName>
    <definedName name="PLLAVEPASOBOLA34" localSheetId="5">#REF!</definedName>
    <definedName name="PLLAVEPASOBOLA34" localSheetId="6">#REF!</definedName>
    <definedName name="PLLAVEPASOBOLA34" localSheetId="7">#REF!</definedName>
    <definedName name="PLLAVEPASOBOLA34">#REF!</definedName>
    <definedName name="PLOMERIA.GENERAL" localSheetId="2">#REF!</definedName>
    <definedName name="PLOMERIA.GENERAL" localSheetId="4">#REF!</definedName>
    <definedName name="PLOMERIA.GENERAL" localSheetId="7">#REF!</definedName>
    <definedName name="PLOMERIA.GENERAL">#REF!</definedName>
    <definedName name="PLOMERO" localSheetId="2">[73]Ins!#REF!</definedName>
    <definedName name="PLOMERO" localSheetId="4">[73]Ins!#REF!</definedName>
    <definedName name="PLOMERO" localSheetId="7">[73]Ins!#REF!</definedName>
    <definedName name="PLOMERO">[73]Ins!#REF!</definedName>
    <definedName name="PLOMEROAYUDANTE" localSheetId="2">[73]Ins!#REF!</definedName>
    <definedName name="PLOMEROAYUDANTE" localSheetId="4">[73]Ins!#REF!</definedName>
    <definedName name="PLOMEROAYUDANTE" localSheetId="7">[73]Ins!#REF!</definedName>
    <definedName name="PLOMEROAYUDANTE">[73]Ins!#REF!</definedName>
    <definedName name="PLOMEROOFICIAL" localSheetId="2">[73]Ins!#REF!</definedName>
    <definedName name="PLOMEROOFICIAL" localSheetId="4">[73]Ins!#REF!</definedName>
    <definedName name="PLOMEROOFICIAL" localSheetId="7">[73]Ins!#REF!</definedName>
    <definedName name="PLOMEROOFICIAL">[73]Ins!#REF!</definedName>
    <definedName name="PLOSABARROEXAGDE" localSheetId="2">#REF!</definedName>
    <definedName name="PLOSABARROEXAGDE" localSheetId="3">#REF!</definedName>
    <definedName name="PLOSABARROEXAGDE" localSheetId="4">#REF!</definedName>
    <definedName name="PLOSABARROEXAGDE" localSheetId="5">#REF!</definedName>
    <definedName name="PLOSABARROEXAGDE" localSheetId="6">#REF!</definedName>
    <definedName name="PLOSABARROEXAGDE" localSheetId="7">#REF!</definedName>
    <definedName name="PLOSABARROEXAGDE" localSheetId="0">#REF!</definedName>
    <definedName name="PLOSABARROEXAGDE">#REF!</definedName>
    <definedName name="PLOSABARROEXAGONALPEQUEÑA" localSheetId="2">#REF!</definedName>
    <definedName name="PLOSABARROEXAGONALPEQUEÑA" localSheetId="4">#REF!</definedName>
    <definedName name="PLOSABARROEXAGONALPEQUEÑA" localSheetId="7">#REF!</definedName>
    <definedName name="PLOSABARROEXAGONALPEQUEÑA">#REF!</definedName>
    <definedName name="PLOSABARROFERIAGDE" localSheetId="2">#REF!</definedName>
    <definedName name="PLOSABARROFERIAGDE" localSheetId="4">#REF!</definedName>
    <definedName name="PLOSABARROFERIAGDE" localSheetId="7">#REF!</definedName>
    <definedName name="PLOSABARROFERIAGDE">#REF!</definedName>
    <definedName name="PLOSABARROFERIAPEQ" localSheetId="2">#REF!</definedName>
    <definedName name="PLOSABARROFERIAPEQ" localSheetId="4">#REF!</definedName>
    <definedName name="PLOSABARROFERIAPEQ" localSheetId="7">#REF!</definedName>
    <definedName name="PLOSABARROFERIAPEQ">#REF!</definedName>
    <definedName name="PLYW">[6]Mat!$D$49</definedName>
    <definedName name="PLYWOOD" localSheetId="2">#REF!</definedName>
    <definedName name="PLYWOOD" localSheetId="3">#REF!</definedName>
    <definedName name="PLYWOOD" localSheetId="4">#REF!</definedName>
    <definedName name="PLYWOOD" localSheetId="5">#REF!</definedName>
    <definedName name="PLYWOOD" localSheetId="6">#REF!</definedName>
    <definedName name="PLYWOOD" localSheetId="7">#REF!</definedName>
    <definedName name="PLYWOOD">#REF!</definedName>
    <definedName name="Plywood3.4" localSheetId="2">#REF!</definedName>
    <definedName name="Plywood3.4" localSheetId="4">#REF!</definedName>
    <definedName name="Plywood3.4" localSheetId="7">#REF!</definedName>
    <definedName name="Plywood3.4">#REF!</definedName>
    <definedName name="PM" localSheetId="2">[4]A!#REF!</definedName>
    <definedName name="PM" localSheetId="4">[4]A!#REF!</definedName>
    <definedName name="PM" localSheetId="7">[4]A!#REF!</definedName>
    <definedName name="PM">[4]A!#REF!</definedName>
    <definedName name="PMALLA38" localSheetId="2">#REF!</definedName>
    <definedName name="PMALLA38" localSheetId="3">#REF!</definedName>
    <definedName name="PMALLA38" localSheetId="4">#REF!</definedName>
    <definedName name="PMALLA38" localSheetId="5">#REF!</definedName>
    <definedName name="PMALLA38" localSheetId="6">#REF!</definedName>
    <definedName name="PMALLA38" localSheetId="7">#REF!</definedName>
    <definedName name="PMALLA38" localSheetId="0">#REF!</definedName>
    <definedName name="PMALLA38">#REF!</definedName>
    <definedName name="PMALLACAL9HG6" localSheetId="2">#REF!</definedName>
    <definedName name="PMALLACAL9HG6" localSheetId="4">#REF!</definedName>
    <definedName name="PMALLACAL9HG6" localSheetId="7">#REF!</definedName>
    <definedName name="PMALLACAL9HG6">#REF!</definedName>
    <definedName name="PMALLACAL9HG7" localSheetId="2">#REF!</definedName>
    <definedName name="PMALLACAL9HG7" localSheetId="4">#REF!</definedName>
    <definedName name="PMALLACAL9HG7" localSheetId="7">#REF!</definedName>
    <definedName name="PMALLACAL9HG7">#REF!</definedName>
    <definedName name="PMES23BCO" localSheetId="2">#REF!</definedName>
    <definedName name="PMES23BCO" localSheetId="4">#REF!</definedName>
    <definedName name="PMES23BCO" localSheetId="7">#REF!</definedName>
    <definedName name="PMES23BCO">#REF!</definedName>
    <definedName name="PMESSUPBCO" localSheetId="2">#REF!</definedName>
    <definedName name="PMESSUPBCO" localSheetId="4">#REF!</definedName>
    <definedName name="PMESSUPBCO" localSheetId="5">#REF!</definedName>
    <definedName name="PMESSUPBCO" localSheetId="6">#REF!</definedName>
    <definedName name="PMESSUPBCO" localSheetId="7">#REF!</definedName>
    <definedName name="PMESSUPBCO">#REF!</definedName>
    <definedName name="PMOSAICO25X25ROJO" localSheetId="2">#REF!</definedName>
    <definedName name="PMOSAICO25X25ROJO" localSheetId="4">#REF!</definedName>
    <definedName name="PMOSAICO25X25ROJO" localSheetId="7">#REF!</definedName>
    <definedName name="PMOSAICO25X25ROJO">#REF!</definedName>
    <definedName name="Poblado.Columnas" localSheetId="2">[67]Análisis!#REF!</definedName>
    <definedName name="Poblado.Columnas" localSheetId="4">[67]Análisis!#REF!</definedName>
    <definedName name="Poblado.Columnas" localSheetId="7">[67]Análisis!#REF!</definedName>
    <definedName name="Poblado.Columnas">[67]Análisis!#REF!</definedName>
    <definedName name="Poblado.Comercial" localSheetId="2">#REF!</definedName>
    <definedName name="Poblado.Comercial" localSheetId="3">#REF!</definedName>
    <definedName name="Poblado.Comercial" localSheetId="4">#REF!</definedName>
    <definedName name="Poblado.Comercial" localSheetId="5">#REF!</definedName>
    <definedName name="Poblado.Comercial" localSheetId="6">#REF!</definedName>
    <definedName name="Poblado.Comercial" localSheetId="7">#REF!</definedName>
    <definedName name="Poblado.Comercial">#REF!</definedName>
    <definedName name="Poblado.Zap.Columna" localSheetId="2">[67]Análisis!#REF!</definedName>
    <definedName name="Poblado.Zap.Columna" localSheetId="3">[67]Análisis!#REF!</definedName>
    <definedName name="Poblado.Zap.Columna" localSheetId="4">[67]Análisis!#REF!</definedName>
    <definedName name="Poblado.Zap.Columna" localSheetId="5">[67]Análisis!#REF!</definedName>
    <definedName name="Poblado.Zap.Columna" localSheetId="6">[67]Análisis!#REF!</definedName>
    <definedName name="Poblado.Zap.Columna" localSheetId="7">[67]Análisis!#REF!</definedName>
    <definedName name="Poblado.Zap.Columna">[67]Análisis!#REF!</definedName>
    <definedName name="pol" localSheetId="2">#REF!</definedName>
    <definedName name="pol" localSheetId="3">#REF!</definedName>
    <definedName name="pol" localSheetId="4">#REF!</definedName>
    <definedName name="pol" localSheetId="5">#REF!</definedName>
    <definedName name="pol" localSheetId="6">#REF!</definedName>
    <definedName name="pol" localSheetId="7">#REF!</definedName>
    <definedName name="pol">#REF!</definedName>
    <definedName name="pold" localSheetId="2">#REF!</definedName>
    <definedName name="pold" localSheetId="4">#REF!</definedName>
    <definedName name="pold" localSheetId="7">#REF!</definedName>
    <definedName name="pold">#REF!</definedName>
    <definedName name="poli">'[34]Pres. '!$E$17</definedName>
    <definedName name="poli2">'[34]Pres. '!$E$57</definedName>
    <definedName name="por" localSheetId="2">'[34]Pres. '!#REF!</definedName>
    <definedName name="por" localSheetId="3">'[34]Pres. '!#REF!</definedName>
    <definedName name="por" localSheetId="4">'[34]Pres. '!#REF!</definedName>
    <definedName name="por" localSheetId="5">'[34]Pres. '!#REF!</definedName>
    <definedName name="por" localSheetId="6">'[34]Pres. '!#REF!</definedName>
    <definedName name="por" localSheetId="7">'[34]Pres. '!#REF!</definedName>
    <definedName name="por" localSheetId="0">'[34]Pres. '!#REF!</definedName>
    <definedName name="por">'[34]Pres. '!#REF!</definedName>
    <definedName name="porcela" localSheetId="2">[151]Materiales!#REF!</definedName>
    <definedName name="porcela" localSheetId="3">[151]Materiales!#REF!</definedName>
    <definedName name="porcela" localSheetId="4">[151]Materiales!#REF!</definedName>
    <definedName name="porcela" localSheetId="5">[151]Materiales!#REF!</definedName>
    <definedName name="porcela" localSheetId="6">[151]Materiales!#REF!</definedName>
    <definedName name="porcela" localSheetId="7">[151]Materiales!#REF!</definedName>
    <definedName name="porcela">[151]Materiales!#REF!</definedName>
    <definedName name="Porcelanato" localSheetId="2">#REF!</definedName>
    <definedName name="Porcelanato" localSheetId="3">#REF!</definedName>
    <definedName name="Porcelanato" localSheetId="4">#REF!</definedName>
    <definedName name="Porcelanato" localSheetId="5">#REF!</definedName>
    <definedName name="Porcelanato" localSheetId="6">#REF!</definedName>
    <definedName name="Porcelanato" localSheetId="7">#REF!</definedName>
    <definedName name="Porcelanato" localSheetId="0">#REF!</definedName>
    <definedName name="Porcelanato">#REF!</definedName>
    <definedName name="Porcelanato30x60">[62]Análisis!$D$512</definedName>
    <definedName name="porcentaje" localSheetId="2">#REF!</definedName>
    <definedName name="porcentaje" localSheetId="3">#REF!</definedName>
    <definedName name="porcentaje" localSheetId="4">#REF!</definedName>
    <definedName name="porcentaje" localSheetId="5">#REF!</definedName>
    <definedName name="porcentaje" localSheetId="6">#REF!</definedName>
    <definedName name="porcentaje" localSheetId="7">#REF!</definedName>
    <definedName name="porcentaje" localSheetId="0">#REF!</definedName>
    <definedName name="porcentaje">#REF!</definedName>
    <definedName name="porcentaje_2">"$#REF!.$J$12"</definedName>
    <definedName name="porcentaje_3">"$#REF!.$J$12"</definedName>
    <definedName name="porciento" localSheetId="2">#REF!</definedName>
    <definedName name="porciento" localSheetId="3">#REF!</definedName>
    <definedName name="porciento" localSheetId="4">#REF!</definedName>
    <definedName name="porciento" localSheetId="5">#REF!</definedName>
    <definedName name="porciento" localSheetId="6">#REF!</definedName>
    <definedName name="porciento" localSheetId="7">#REF!</definedName>
    <definedName name="porciento" localSheetId="0">#REF!</definedName>
    <definedName name="porciento">#REF!</definedName>
    <definedName name="PORTACANDADO" localSheetId="2">#REF!</definedName>
    <definedName name="PORTACANDADO" localSheetId="4">#REF!</definedName>
    <definedName name="PORTACANDADO" localSheetId="7">#REF!</definedName>
    <definedName name="PORTACANDADO">#REF!</definedName>
    <definedName name="post">'[125]Trabajos Generales'!$F$4</definedName>
    <definedName name="postmagueyal">'[125]Trabajos Generales'!$C$8</definedName>
    <definedName name="POZO10" localSheetId="2">#REF!</definedName>
    <definedName name="POZO10" localSheetId="3">#REF!</definedName>
    <definedName name="POZO10" localSheetId="4">#REF!</definedName>
    <definedName name="POZO10" localSheetId="5">#REF!</definedName>
    <definedName name="POZO10" localSheetId="6">#REF!</definedName>
    <definedName name="POZO10" localSheetId="7">#REF!</definedName>
    <definedName name="POZO10" localSheetId="0">#REF!</definedName>
    <definedName name="POZO10">#REF!</definedName>
    <definedName name="POZO8" localSheetId="2">#REF!</definedName>
    <definedName name="POZO8" localSheetId="4">#REF!</definedName>
    <definedName name="POZO8" localSheetId="7">#REF!</definedName>
    <definedName name="POZO8">#REF!</definedName>
    <definedName name="POZOS" localSheetId="2">#REF!</definedName>
    <definedName name="POZOS" localSheetId="4">#REF!</definedName>
    <definedName name="POZOS" localSheetId="5">#REF!</definedName>
    <definedName name="POZOS" localSheetId="6">#REF!</definedName>
    <definedName name="POZOS" localSheetId="7">#REF!</definedName>
    <definedName name="POZOS">#REF!</definedName>
    <definedName name="PP" localSheetId="2">[4]A!#REF!</definedName>
    <definedName name="PP" localSheetId="4">[4]A!#REF!</definedName>
    <definedName name="PP" localSheetId="7">[4]A!#REF!</definedName>
    <definedName name="PP">[4]A!#REF!</definedName>
    <definedName name="PPAL1123CDOB" localSheetId="2">#REF!</definedName>
    <definedName name="PPAL1123CDOB" localSheetId="3">#REF!</definedName>
    <definedName name="PPAL1123CDOB" localSheetId="4">#REF!</definedName>
    <definedName name="PPAL1123CDOB" localSheetId="5">#REF!</definedName>
    <definedName name="PPAL1123CDOB" localSheetId="6">#REF!</definedName>
    <definedName name="PPAL1123CDOB" localSheetId="7">#REF!</definedName>
    <definedName name="PPAL1123CDOB" localSheetId="0">#REF!</definedName>
    <definedName name="PPAL1123CDOB">#REF!</definedName>
    <definedName name="PPAL1123CSENC" localSheetId="2">#REF!</definedName>
    <definedName name="PPAL1123CSENC" localSheetId="4">#REF!</definedName>
    <definedName name="PPAL1123CSENC" localSheetId="7">#REF!</definedName>
    <definedName name="PPAL1123CSENC">#REF!</definedName>
    <definedName name="PPALACUADRADA" localSheetId="2">#REF!</definedName>
    <definedName name="PPALACUADRADA" localSheetId="4">#REF!</definedName>
    <definedName name="PPALACUADRADA" localSheetId="7">#REF!</definedName>
    <definedName name="PPALACUADRADA">#REF!</definedName>
    <definedName name="PPALAREDONDA" localSheetId="2">#REF!</definedName>
    <definedName name="PPALAREDONDA" localSheetId="4">#REF!</definedName>
    <definedName name="PPALAREDONDA" localSheetId="7">#REF!</definedName>
    <definedName name="PPALAREDONDA">#REF!</definedName>
    <definedName name="PPANEL12A24" localSheetId="2">#REF!</definedName>
    <definedName name="PPANEL12A24" localSheetId="4">#REF!</definedName>
    <definedName name="PPANEL12A24" localSheetId="7">#REF!</definedName>
    <definedName name="PPANEL12A24">#REF!</definedName>
    <definedName name="PPANEL2A4" localSheetId="2">#REF!</definedName>
    <definedName name="PPANEL2A4" localSheetId="4">#REF!</definedName>
    <definedName name="PPANEL2A4" localSheetId="7">#REF!</definedName>
    <definedName name="PPANEL2A4">#REF!</definedName>
    <definedName name="PPANEL4A8" localSheetId="2">#REF!</definedName>
    <definedName name="PPANEL4A8" localSheetId="4">#REF!</definedName>
    <definedName name="PPANEL4A8" localSheetId="7">#REF!</definedName>
    <definedName name="PPANEL4A8">#REF!</definedName>
    <definedName name="PPANEL6A12" localSheetId="2">#REF!</definedName>
    <definedName name="PPANEL6A12" localSheetId="4">#REF!</definedName>
    <definedName name="PPANEL6A12" localSheetId="7">#REF!</definedName>
    <definedName name="PPANEL6A12">#REF!</definedName>
    <definedName name="PPANEL8A16" localSheetId="2">#REF!</definedName>
    <definedName name="PPANEL8A16" localSheetId="4">#REF!</definedName>
    <definedName name="PPANEL8A16" localSheetId="7">#REF!</definedName>
    <definedName name="PPANEL8A16">#REF!</definedName>
    <definedName name="PPANRLCON100" localSheetId="2">#REF!</definedName>
    <definedName name="PPANRLCON100" localSheetId="4">#REF!</definedName>
    <definedName name="PPANRLCON100" localSheetId="7">#REF!</definedName>
    <definedName name="PPANRLCON100">#REF!</definedName>
    <definedName name="PPANRLCON60" localSheetId="2">#REF!</definedName>
    <definedName name="PPANRLCON60" localSheetId="4">#REF!</definedName>
    <definedName name="PPANRLCON60" localSheetId="7">#REF!</definedName>
    <definedName name="PPANRLCON60">#REF!</definedName>
    <definedName name="PPARAGOMA" localSheetId="2">#REF!</definedName>
    <definedName name="PPARAGOMA" localSheetId="4">#REF!</definedName>
    <definedName name="PPARAGOMA" localSheetId="7">#REF!</definedName>
    <definedName name="PPARAGOMA">#REF!</definedName>
    <definedName name="PPD">'[152]med.mov.de tierras'!$D$6</definedName>
    <definedName name="PPERFIL112X112" localSheetId="2">#REF!</definedName>
    <definedName name="PPERFIL112X112" localSheetId="3">#REF!</definedName>
    <definedName name="PPERFIL112X112" localSheetId="4">#REF!</definedName>
    <definedName name="PPERFIL112X112" localSheetId="5">#REF!</definedName>
    <definedName name="PPERFIL112X112" localSheetId="6">#REF!</definedName>
    <definedName name="PPERFIL112X112" localSheetId="7">#REF!</definedName>
    <definedName name="PPERFIL112X112" localSheetId="0">#REF!</definedName>
    <definedName name="PPERFIL112X112">#REF!</definedName>
    <definedName name="PPERFIL1X1" localSheetId="2">#REF!</definedName>
    <definedName name="PPERFIL1X1" localSheetId="4">#REF!</definedName>
    <definedName name="PPERFIL1X1" localSheetId="7">#REF!</definedName>
    <definedName name="PPERFIL1X1">#REF!</definedName>
    <definedName name="PPERFIL1X2" localSheetId="2">#REF!</definedName>
    <definedName name="PPERFIL1X2" localSheetId="4">#REF!</definedName>
    <definedName name="PPERFIL1X2" localSheetId="7">#REF!</definedName>
    <definedName name="PPERFIL1X2">#REF!</definedName>
    <definedName name="PPERFIL2X2" localSheetId="2">#REF!</definedName>
    <definedName name="PPERFIL2X2" localSheetId="4">#REF!</definedName>
    <definedName name="PPERFIL2X2" localSheetId="7">#REF!</definedName>
    <definedName name="PPERFIL2X2">#REF!</definedName>
    <definedName name="PPERFIL2X3" localSheetId="2">#REF!</definedName>
    <definedName name="PPERFIL2X3" localSheetId="4">#REF!</definedName>
    <definedName name="PPERFIL2X3" localSheetId="7">#REF!</definedName>
    <definedName name="PPERFIL2X3">#REF!</definedName>
    <definedName name="PPERFIL2X4" localSheetId="2">#REF!</definedName>
    <definedName name="PPERFIL2X4" localSheetId="4">#REF!</definedName>
    <definedName name="PPERFIL2X4" localSheetId="7">#REF!</definedName>
    <definedName name="PPERFIL2X4">#REF!</definedName>
    <definedName name="PPERFIL3X3" localSheetId="2">#REF!</definedName>
    <definedName name="PPERFIL3X3" localSheetId="4">#REF!</definedName>
    <definedName name="PPERFIL3X3" localSheetId="7">#REF!</definedName>
    <definedName name="PPERFIL3X3">#REF!</definedName>
    <definedName name="PPERFIL4X4" localSheetId="2">#REF!</definedName>
    <definedName name="PPERFIL4X4" localSheetId="4">#REF!</definedName>
    <definedName name="PPERFIL4X4" localSheetId="7">#REF!</definedName>
    <definedName name="PPERFIL4X4">#REF!</definedName>
    <definedName name="PPERFILHG112X112" localSheetId="2">#REF!</definedName>
    <definedName name="PPERFILHG112X112" localSheetId="4">#REF!</definedName>
    <definedName name="PPERFILHG112X112" localSheetId="7">#REF!</definedName>
    <definedName name="PPERFILHG112X112">#REF!</definedName>
    <definedName name="PPERFILHG2X2" localSheetId="2">#REF!</definedName>
    <definedName name="PPERFILHG2X2" localSheetId="4">#REF!</definedName>
    <definedName name="PPERFILHG2X2" localSheetId="7">#REF!</definedName>
    <definedName name="PPERFILHG2X2">#REF!</definedName>
    <definedName name="PPERFILHG2X3" localSheetId="2">#REF!</definedName>
    <definedName name="PPERFILHG2X3" localSheetId="4">#REF!</definedName>
    <definedName name="PPERFILHG2X3" localSheetId="7">#REF!</definedName>
    <definedName name="PPERFILHG2X3">#REF!</definedName>
    <definedName name="PPERFILHG34X34" localSheetId="2">#REF!</definedName>
    <definedName name="PPERFILHG34X34" localSheetId="4">#REF!</definedName>
    <definedName name="PPERFILHG34X34" localSheetId="7">#REF!</definedName>
    <definedName name="PPERFILHG34X34">#REF!</definedName>
    <definedName name="PPIEPAVDGVE25" localSheetId="2">#REF!</definedName>
    <definedName name="PPIEPAVDGVE25" localSheetId="4">#REF!</definedName>
    <definedName name="PPIEPAVDGVE25" localSheetId="5">#REF!</definedName>
    <definedName name="PPIEPAVDGVE25" localSheetId="6">#REF!</definedName>
    <definedName name="PPIEPAVDGVE25" localSheetId="7">#REF!</definedName>
    <definedName name="PPIEPAVDGVE25">#REF!</definedName>
    <definedName name="PPIEPAVG15" localSheetId="2">#REF!</definedName>
    <definedName name="PPIEPAVG15" localSheetId="4">#REF!</definedName>
    <definedName name="PPIEPAVG15" localSheetId="5">#REF!</definedName>
    <definedName name="PPIEPAVG15" localSheetId="6">#REF!</definedName>
    <definedName name="PPIEPAVG15" localSheetId="7">#REF!</definedName>
    <definedName name="PPIEPAVG15">#REF!</definedName>
    <definedName name="PPIEPAVG3" localSheetId="2">#REF!</definedName>
    <definedName name="PPIEPAVG3" localSheetId="4">#REF!</definedName>
    <definedName name="PPIEPAVG3" localSheetId="5">#REF!</definedName>
    <definedName name="PPIEPAVG3" localSheetId="6">#REF!</definedName>
    <definedName name="PPIEPAVG3" localSheetId="7">#REF!</definedName>
    <definedName name="PPIEPAVG3">#REF!</definedName>
    <definedName name="PPINTACRIBCO" localSheetId="2">#REF!</definedName>
    <definedName name="PPINTACRIBCO" localSheetId="4">#REF!</definedName>
    <definedName name="PPINTACRIBCO" localSheetId="7">#REF!</definedName>
    <definedName name="PPINTACRIBCO">#REF!</definedName>
    <definedName name="PPINTACRIEXT" localSheetId="2">#REF!</definedName>
    <definedName name="PPINTACRIEXT" localSheetId="4">#REF!</definedName>
    <definedName name="PPINTACRIEXT" localSheetId="7">#REF!</definedName>
    <definedName name="PPINTACRIEXT">#REF!</definedName>
    <definedName name="PPINTEPOX" localSheetId="2">#REF!</definedName>
    <definedName name="PPINTEPOX" localSheetId="4">#REF!</definedName>
    <definedName name="PPINTEPOX" localSheetId="7">#REF!</definedName>
    <definedName name="PPINTEPOX">#REF!</definedName>
    <definedName name="PPINTMAN" localSheetId="2">#REF!</definedName>
    <definedName name="PPINTMAN" localSheetId="4">#REF!</definedName>
    <definedName name="PPINTMAN" localSheetId="7">#REF!</definedName>
    <definedName name="PPINTMAN">#REF!</definedName>
    <definedName name="PPLA112X14" localSheetId="2">#REF!</definedName>
    <definedName name="PPLA112X14" localSheetId="4">#REF!</definedName>
    <definedName name="PPLA112X14" localSheetId="7">#REF!</definedName>
    <definedName name="PPLA112X14">#REF!</definedName>
    <definedName name="PPLA12X18" localSheetId="2">#REF!</definedName>
    <definedName name="PPLA12X18" localSheetId="4">#REF!</definedName>
    <definedName name="PPLA12X18" localSheetId="7">#REF!</definedName>
    <definedName name="PPLA12X18">#REF!</definedName>
    <definedName name="PPLA12X316" localSheetId="2">#REF!</definedName>
    <definedName name="PPLA12X316" localSheetId="4">#REF!</definedName>
    <definedName name="PPLA12X316" localSheetId="7">#REF!</definedName>
    <definedName name="PPLA12X316">#REF!</definedName>
    <definedName name="PPLA2X14" localSheetId="2">#REF!</definedName>
    <definedName name="PPLA2X14" localSheetId="4">#REF!</definedName>
    <definedName name="PPLA2X14" localSheetId="7">#REF!</definedName>
    <definedName name="PPLA2X14">#REF!</definedName>
    <definedName name="PPLA34X14" localSheetId="2">#REF!</definedName>
    <definedName name="PPLA34X14" localSheetId="4">#REF!</definedName>
    <definedName name="PPLA34X14" localSheetId="7">#REF!</definedName>
    <definedName name="PPLA34X14">#REF!</definedName>
    <definedName name="PPLA34X316" localSheetId="2">#REF!</definedName>
    <definedName name="PPLA34X316" localSheetId="4">#REF!</definedName>
    <definedName name="PPLA34X316" localSheetId="7">#REF!</definedName>
    <definedName name="PPLA34X316">#REF!</definedName>
    <definedName name="PPLA3X14" localSheetId="2">#REF!</definedName>
    <definedName name="PPLA3X14" localSheetId="4">#REF!</definedName>
    <definedName name="PPLA3X14" localSheetId="7">#REF!</definedName>
    <definedName name="PPLA3X14">#REF!</definedName>
    <definedName name="PPLA4X14" localSheetId="2">#REF!</definedName>
    <definedName name="PPLA4X14" localSheetId="4">#REF!</definedName>
    <definedName name="PPLA4X14" localSheetId="7">#REF!</definedName>
    <definedName name="PPLA4X14">#REF!</definedName>
    <definedName name="PPUERTAENR" localSheetId="2">#REF!</definedName>
    <definedName name="PPUERTAENR" localSheetId="4">#REF!</definedName>
    <definedName name="PPUERTAENR" localSheetId="7">#REF!</definedName>
    <definedName name="PPUERTAENR">#REF!</definedName>
    <definedName name="PRASTRILLO" localSheetId="2">#REF!</definedName>
    <definedName name="PRASTRILLO" localSheetId="4">#REF!</definedName>
    <definedName name="PRASTRILLO" localSheetId="7">#REF!</definedName>
    <definedName name="PRASTRILLO">#REF!</definedName>
    <definedName name="pre_abrasadera_1.5pulg">[42]PRE!$F$213</definedName>
    <definedName name="pre_abrasadera_1pulg">[42]PRE!$F$220</definedName>
    <definedName name="pre_abrasadera_2pulg">[42]PRE!$F$206</definedName>
    <definedName name="pre_abrasadera_3pulg">[42]PRE!$F$199</definedName>
    <definedName name="pre_abrasadera_4pulg">[42]PRE!$F$192</definedName>
    <definedName name="pre_asiento_arena">[42]PRE!$F$28</definedName>
    <definedName name="pre_blocks_6pulg">[42]PRE!$F$112</definedName>
    <definedName name="pre_blocks_8pulg">[42]PRE!$F$122</definedName>
    <definedName name="pre_bote">[42]PRE!$F$42</definedName>
    <definedName name="pre_colg_0.5pulg">[42]PRE!$F$185</definedName>
    <definedName name="pre_colg_0.75pulg">[42]PRE!$F$178</definedName>
    <definedName name="pre_colg_1.5pulg">[42]PRE!$F$164</definedName>
    <definedName name="pre_colg_1pulg">[42]PRE!$F$171</definedName>
    <definedName name="pre_colg_2pulg">[42]PRE!$F$157</definedName>
    <definedName name="pre_colg_3pulg">[42]PRE!$F$150</definedName>
    <definedName name="pre_colg_4pulg">[42]PRE!$F$143</definedName>
    <definedName name="pre_excavacion">[42]PRE!$F$22</definedName>
    <definedName name="pre_fino_fondo">[42]PRE!$F$135</definedName>
    <definedName name="pre_hormigon_124">[42]PRE!$F$51</definedName>
    <definedName name="pre_losa_fondo">[42]PRE!$F$71</definedName>
    <definedName name="pre_losa_techo">[42]PRE!$F$78</definedName>
    <definedName name="pre_mortero_13">[42]PRE!$F$58</definedName>
    <definedName name="pre_mortero_14">[42]PRE!$F$65</definedName>
    <definedName name="pre_muro_ha">[42]PRE!$F$102</definedName>
    <definedName name="pre_pañete">[42]PRE!$F$129</definedName>
    <definedName name="pre_relleno">[42]PRE!$F$36</definedName>
    <definedName name="pre_sold_pp_0.375pulg">[42]PRE!$F$269</definedName>
    <definedName name="pre_sold_pp_0.5pulg">[42]PRE!$F$263</definedName>
    <definedName name="pre_sold_pp_0.75pulg">[42]PRE!$F$257</definedName>
    <definedName name="pre_sold_pp_1.5pulg">[42]PRE!$F$245</definedName>
    <definedName name="pre_sold_pp_1pulg">[42]PRE!$F$251</definedName>
    <definedName name="pre_sold_pp_2pulg">[42]PRE!$F$239</definedName>
    <definedName name="pre_sold_pp_3pulg">[42]PRE!$F$233</definedName>
    <definedName name="pre_sold_pp_4pulg">[42]PRE!$F$227</definedName>
    <definedName name="pre_viga_ha">[42]PRE!$F$90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2">[153]Precios!$A$4:$F$1576</definedName>
    <definedName name="precios" localSheetId="1">[154]Precios!$A$4:$F$1576</definedName>
    <definedName name="precios" localSheetId="2">[154]Precios!$A$4:$F$1576</definedName>
    <definedName name="precios">[154]Precios!$A$4:$F$1576</definedName>
    <definedName name="precios2">[153]Precios!$A$4:$F$1576</definedName>
    <definedName name="PREJASLIV" localSheetId="2">#REF!</definedName>
    <definedName name="PREJASLIV" localSheetId="3">#REF!</definedName>
    <definedName name="PREJASLIV" localSheetId="4">#REF!</definedName>
    <definedName name="PREJASLIV" localSheetId="5">#REF!</definedName>
    <definedName name="PREJASLIV" localSheetId="6">#REF!</definedName>
    <definedName name="PREJASLIV" localSheetId="7">#REF!</definedName>
    <definedName name="PREJASLIV" localSheetId="0">#REF!</definedName>
    <definedName name="PREJASLIV">#REF!</definedName>
    <definedName name="PREJASREF" localSheetId="2">#REF!</definedName>
    <definedName name="PREJASREF" localSheetId="4">#REF!</definedName>
    <definedName name="PREJASREF" localSheetId="7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 localSheetId="2">#REF!</definedName>
    <definedName name="PREPARARPISO" localSheetId="4">#REF!</definedName>
    <definedName name="PREPARARPISO" localSheetId="7">#REF!</definedName>
    <definedName name="PREPARARPISO">#REF!</definedName>
    <definedName name="Pres.actual" localSheetId="2">ROW(#REF!)</definedName>
    <definedName name="Pres.actual" localSheetId="4">ROW(#REF!)</definedName>
    <definedName name="Pres.actual" localSheetId="7">ROW(#REF!)</definedName>
    <definedName name="Pres.actual">ROW(#REF!)</definedName>
    <definedName name="PRES.COTUI">[44]Analisis!$E$1466</definedName>
    <definedName name="PRES_DESAGUES">#REF!</definedName>
    <definedName name="PRES_ESCALERAS">#REF!</definedName>
    <definedName name="PRES_FINO">#REF!</definedName>
    <definedName name="PRES_GASTOS">#REF!</definedName>
    <definedName name="PRES_HORMIGON">#REF!</definedName>
    <definedName name="PRES_M._TIERRAS">#REF!</definedName>
    <definedName name="PRES_MISCEL.">#REF!</definedName>
    <definedName name="PRES_MUROS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.">#REF!</definedName>
    <definedName name="PRES_TOTAL">#REF!</definedName>
    <definedName name="PRES_VENTANAS">#REF!</definedName>
    <definedName name="Presup">[15]Senalizacion!#REF!</definedName>
    <definedName name="Presupuesto" localSheetId="2">#REF!</definedName>
    <definedName name="Presupuesto" localSheetId="3">#REF!</definedName>
    <definedName name="Presupuesto" localSheetId="4">#REF!</definedName>
    <definedName name="Presupuesto" localSheetId="5">#REF!</definedName>
    <definedName name="Presupuesto" localSheetId="6">#REF!</definedName>
    <definedName name="Presupuesto" localSheetId="7">#REF!</definedName>
    <definedName name="Presupuesto" localSheetId="0">#REF!</definedName>
    <definedName name="Presupuesto">#REF!</definedName>
    <definedName name="Presupuesto_Maternidad" localSheetId="2">#REF!</definedName>
    <definedName name="Presupuesto_Maternidad" localSheetId="3">#REF!</definedName>
    <definedName name="Presupuesto_Maternidad" localSheetId="4">#REF!</definedName>
    <definedName name="Presupuesto_Maternidad" localSheetId="5">#REF!</definedName>
    <definedName name="Presupuesto_Maternidad" localSheetId="6">#REF!</definedName>
    <definedName name="Presupuesto_Maternidad" localSheetId="7">#REF!</definedName>
    <definedName name="Presupuesto_Maternidad" localSheetId="0">#REF!</definedName>
    <definedName name="Presupuesto_Maternidad">#REF!</definedName>
    <definedName name="presupuestoc1">#REF!</definedName>
    <definedName name="presupuestoc2">#REF!</definedName>
    <definedName name="PRETEADO" localSheetId="2">#REF!</definedName>
    <definedName name="PRETEADO" localSheetId="4">#REF!</definedName>
    <definedName name="PRETEADO" localSheetId="7">#REF!</definedName>
    <definedName name="PRETEADO">#REF!</definedName>
    <definedName name="PRETEPI" localSheetId="2">#REF!</definedName>
    <definedName name="PRETEPI" localSheetId="3">#REF!</definedName>
    <definedName name="PRETEPI" localSheetId="4">#REF!</definedName>
    <definedName name="PRETEPI" localSheetId="5">#REF!</definedName>
    <definedName name="PRETEPI" localSheetId="6">#REF!</definedName>
    <definedName name="PRETEPI" localSheetId="7">#REF!</definedName>
    <definedName name="PRETEPI" localSheetId="0">#REF!</definedName>
    <definedName name="PRETEPI">#REF!</definedName>
    <definedName name="PRIMA" localSheetId="2">#REF!</definedName>
    <definedName name="PRIMA" localSheetId="4">#REF!</definedName>
    <definedName name="PRIMA" localSheetId="7">#REF!</definedName>
    <definedName name="PRIMA">#REF!</definedName>
    <definedName name="PRIMA_2">"$#REF!.$M$38"</definedName>
    <definedName name="PRIMA_3">"$#REF!.$M$38"</definedName>
    <definedName name="Primer.Biocida.Popular" localSheetId="2">#REF!</definedName>
    <definedName name="Primer.Biocida.Popular" localSheetId="3">#REF!</definedName>
    <definedName name="Primer.Biocida.Popular" localSheetId="4">#REF!</definedName>
    <definedName name="Primer.Biocida.Popular" localSheetId="5">#REF!</definedName>
    <definedName name="Primer.Biocida.Popular" localSheetId="6">#REF!</definedName>
    <definedName name="Primer.Biocida.Popular" localSheetId="7">#REF!</definedName>
    <definedName name="Primer.Biocida.Popular">#REF!</definedName>
    <definedName name="Princ" localSheetId="2">#REF!</definedName>
    <definedName name="Princ" localSheetId="4">#REF!</definedName>
    <definedName name="Princ" localSheetId="7">#REF!</definedName>
    <definedName name="Princ">#REF!</definedName>
    <definedName name="PRINT_AREA_MI" localSheetId="1">[14]Senalizacion!#REF!</definedName>
    <definedName name="PRINT_AREA_MI" localSheetId="2">[14]Senalizacion!#REF!</definedName>
    <definedName name="PRINT_AREA_MI" localSheetId="3">[14]Senalizacion!#REF!</definedName>
    <definedName name="PRINT_AREA_MI" localSheetId="4">[14]Senalizacion!#REF!</definedName>
    <definedName name="PRINT_AREA_MI" localSheetId="5">[14]Senalizacion!#REF!</definedName>
    <definedName name="PRINT_AREA_MI" localSheetId="6">[14]Senalizacion!#REF!</definedName>
    <definedName name="PRINT_AREA_MI" localSheetId="7">[14]Senalizacion!#REF!</definedName>
    <definedName name="PRINT_AREA_MI" localSheetId="0">[14]Senalizacion!#REF!</definedName>
    <definedName name="PRINT_AREA_MI">[14]Senalizacion!#REF!</definedName>
    <definedName name="Print_Area_Reset" localSheetId="2">OFFSET('LOTE B'!Full_Print,0,0,[0]!Last_Row)</definedName>
    <definedName name="Print_Area_Reset" localSheetId="3">OFFSET([0]!Full_Print,0,0,Last_Row)</definedName>
    <definedName name="Print_Area_Reset" localSheetId="4">OFFSET([0]!Full_Print,0,0,[0]!Last_Row)</definedName>
    <definedName name="Print_Area_Reset" localSheetId="5">OFFSET([0]!Full_Print,0,0,Last_Row)</definedName>
    <definedName name="Print_Area_Reset" localSheetId="6">OFFSET([0]!Full_Print,0,0,Last_Row)</definedName>
    <definedName name="Print_Area_Reset" localSheetId="7">OFFSET([0]!Full_Print,0,0,[0]!Last_Row)</definedName>
    <definedName name="Print_Area_Reset" localSheetId="0">OFFSET([0]!Full_Print,0,0,Last_Row)</definedName>
    <definedName name="Print_Area_Reset">OFFSET(Full_Print,0,0,Last_Row)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0">#REF!</definedName>
    <definedName name="PRINT_TITLES_MI">#REF!</definedName>
    <definedName name="PROMEDIO" localSheetId="1">#REF!</definedName>
    <definedName name="PROMEDIO" localSheetId="2">#REF!</definedName>
    <definedName name="PROMEDIO" localSheetId="3">#REF!</definedName>
    <definedName name="PROMEDIO" localSheetId="4">#REF!</definedName>
    <definedName name="PROMEDIO" localSheetId="5">#REF!</definedName>
    <definedName name="PROMEDIO" localSheetId="6">#REF!</definedName>
    <definedName name="PROMEDIO" localSheetId="7">#REF!</definedName>
    <definedName name="PROMEDIO" localSheetId="0">#REF!</definedName>
    <definedName name="PROMEDIO">#REF!</definedName>
    <definedName name="PROMEDIO_11">#REF!</definedName>
    <definedName name="PROMEDIO_12">#REF!</definedName>
    <definedName name="PROP" localSheetId="2">#REF!</definedName>
    <definedName name="PROP" localSheetId="4">#REF!</definedName>
    <definedName name="PROP" localSheetId="7">#REF!</definedName>
    <definedName name="PROP">#REF!</definedName>
    <definedName name="protec" localSheetId="2">'[34]Pres. '!#REF!</definedName>
    <definedName name="protec" localSheetId="3">'[34]Pres. '!#REF!</definedName>
    <definedName name="protec" localSheetId="4">'[34]Pres. '!#REF!</definedName>
    <definedName name="protec" localSheetId="5">'[34]Pres. '!#REF!</definedName>
    <definedName name="protec" localSheetId="6">'[34]Pres. '!#REF!</definedName>
    <definedName name="protec" localSheetId="7">'[34]Pres. '!#REF!</definedName>
    <definedName name="protec" localSheetId="0">'[34]Pres. '!#REF!</definedName>
    <definedName name="protec">'[34]Pres. '!#REF!</definedName>
    <definedName name="protev">[74]Analisis!$E$1309</definedName>
    <definedName name="PROY" localSheetId="2">#REF!</definedName>
    <definedName name="PROY" localSheetId="3">#REF!</definedName>
    <definedName name="PROY" localSheetId="4">#REF!</definedName>
    <definedName name="PROY" localSheetId="5">#REF!</definedName>
    <definedName name="PROY" localSheetId="6">#REF!</definedName>
    <definedName name="PROY" localSheetId="7">#REF!</definedName>
    <definedName name="PROY">#REF!</definedName>
    <definedName name="PROYECTADA">[44]Analisis!$E$161</definedName>
    <definedName name="proyecto" localSheetId="7">[117]Análisis!$C$226</definedName>
    <definedName name="proyecto">[118]Análisis!$C$226</definedName>
    <definedName name="prticos" localSheetId="2">[155]peso!#REF!</definedName>
    <definedName name="prticos" localSheetId="3">[155]peso!#REF!</definedName>
    <definedName name="prticos" localSheetId="4">[155]peso!#REF!</definedName>
    <definedName name="prticos" localSheetId="5">[155]peso!#REF!</definedName>
    <definedName name="prticos" localSheetId="6">[155]peso!#REF!</definedName>
    <definedName name="prticos" localSheetId="7">[155]peso!#REF!</definedName>
    <definedName name="prticos">[155]peso!#REF!</definedName>
    <definedName name="prticos_2">#N/A</definedName>
    <definedName name="prticos_3">#N/A</definedName>
    <definedName name="Prueba_en_Compactación_con_equipo" localSheetId="2">[21]Insumos!#REF!</definedName>
    <definedName name="Prueba_en_Compactación_con_equipo" localSheetId="3">[21]Insumos!#REF!</definedName>
    <definedName name="Prueba_en_Compactación_con_equipo" localSheetId="4">[21]Insumos!#REF!</definedName>
    <definedName name="Prueba_en_Compactación_con_equipo" localSheetId="5">[21]Insumos!#REF!</definedName>
    <definedName name="Prueba_en_Compactación_con_equipo" localSheetId="6">[21]Insumos!#REF!</definedName>
    <definedName name="Prueba_en_Compactación_con_equipo" localSheetId="7">[21]Insumos!#REF!</definedName>
    <definedName name="Prueba_en_Compactación_con_equipo">[21]Insumos!#REF!</definedName>
    <definedName name="PSILICOOLCRI" localSheetId="2">#REF!</definedName>
    <definedName name="PSILICOOLCRI" localSheetId="3">#REF!</definedName>
    <definedName name="PSILICOOLCRI" localSheetId="4">#REF!</definedName>
    <definedName name="PSILICOOLCRI" localSheetId="5">#REF!</definedName>
    <definedName name="PSILICOOLCRI" localSheetId="6">#REF!</definedName>
    <definedName name="PSILICOOLCRI" localSheetId="7">#REF!</definedName>
    <definedName name="PSILICOOLCRI" localSheetId="0">#REF!</definedName>
    <definedName name="PSILICOOLCRI">#REF!</definedName>
    <definedName name="PSOLDADURA" localSheetId="2">#REF!</definedName>
    <definedName name="PSOLDADURA" localSheetId="4">#REF!</definedName>
    <definedName name="PSOLDADURA" localSheetId="7">#REF!</definedName>
    <definedName name="PSOLDADURA">#REF!</definedName>
    <definedName name="PTABLETAGRIS" localSheetId="2">#REF!</definedName>
    <definedName name="PTABLETAGRIS" localSheetId="4">#REF!</definedName>
    <definedName name="PTABLETAGRIS" localSheetId="7">#REF!</definedName>
    <definedName name="PTABLETAGRIS">#REF!</definedName>
    <definedName name="PTABLETAROJA" localSheetId="2">#REF!</definedName>
    <definedName name="PTABLETAROJA" localSheetId="4">#REF!</definedName>
    <definedName name="PTABLETAROJA" localSheetId="7">#REF!</definedName>
    <definedName name="PTABLETAROJA">#REF!</definedName>
    <definedName name="PTAFRANCAOBA" localSheetId="2">#REF!</definedName>
    <definedName name="PTAFRANCAOBA" localSheetId="4">#REF!</definedName>
    <definedName name="PTAFRANCAOBA" localSheetId="7">#REF!</definedName>
    <definedName name="PTAFRANCAOBA">#REF!</definedName>
    <definedName name="PTAFRANCAOBAM2" localSheetId="2">#REF!</definedName>
    <definedName name="PTAFRANCAOBAM2" localSheetId="4">#REF!</definedName>
    <definedName name="PTAFRANCAOBAM2" localSheetId="7">#REF!</definedName>
    <definedName name="PTAFRANCAOBAM2">#REF!</definedName>
    <definedName name="PTAFRANROBLE" localSheetId="2">#REF!</definedName>
    <definedName name="PTAFRANROBLE" localSheetId="4">#REF!</definedName>
    <definedName name="PTAFRANROBLE" localSheetId="7">#REF!</definedName>
    <definedName name="PTAFRANROBLE">#REF!</definedName>
    <definedName name="PTAPAC24INTPVC" localSheetId="2">#REF!</definedName>
    <definedName name="PTAPAC24INTPVC" localSheetId="4">#REF!</definedName>
    <definedName name="PTAPAC24INTPVC" localSheetId="7">#REF!</definedName>
    <definedName name="PTAPAC24INTPVC">#REF!</definedName>
    <definedName name="PTAPAC24MET" localSheetId="2">#REF!</definedName>
    <definedName name="PTAPAC24MET" localSheetId="4">#REF!</definedName>
    <definedName name="PTAPAC24MET" localSheetId="7">#REF!</definedName>
    <definedName name="PTAPAC24MET">#REF!</definedName>
    <definedName name="PTAPAC24TCMET" localSheetId="2">#REF!</definedName>
    <definedName name="PTAPAC24TCMET" localSheetId="4">#REF!</definedName>
    <definedName name="PTAPAC24TCMET" localSheetId="7">#REF!</definedName>
    <definedName name="PTAPAC24TCMET">#REF!</definedName>
    <definedName name="PTAPAC24TCPVC" localSheetId="2">#REF!</definedName>
    <definedName name="PTAPAC24TCPVC" localSheetId="4">#REF!</definedName>
    <definedName name="PTAPAC24TCPVC" localSheetId="7">#REF!</definedName>
    <definedName name="PTAPAC24TCPVC">#REF!</definedName>
    <definedName name="PTAPANCORCAOBA" localSheetId="2">#REF!</definedName>
    <definedName name="PTAPANCORCAOBA" localSheetId="4">#REF!</definedName>
    <definedName name="PTAPANCORCAOBA" localSheetId="7">#REF!</definedName>
    <definedName name="PTAPANCORCAOBA">#REF!</definedName>
    <definedName name="PTAPANCORCAOBAM2" localSheetId="2">#REF!</definedName>
    <definedName name="PTAPANCORCAOBAM2" localSheetId="4">#REF!</definedName>
    <definedName name="PTAPANCORCAOBAM2" localSheetId="7">#REF!</definedName>
    <definedName name="PTAPANCORCAOBAM2">#REF!</definedName>
    <definedName name="PTAPANCORPINO" localSheetId="2">#REF!</definedName>
    <definedName name="PTAPANCORPINO" localSheetId="4">#REF!</definedName>
    <definedName name="PTAPANCORPINO" localSheetId="7">#REF!</definedName>
    <definedName name="PTAPANCORPINO">#REF!</definedName>
    <definedName name="PTAPANCORPINOM2" localSheetId="2">#REF!</definedName>
    <definedName name="PTAPANCORPINOM2" localSheetId="4">#REF!</definedName>
    <definedName name="PTAPANCORPINOM2" localSheetId="7">#REF!</definedName>
    <definedName name="PTAPANCORPINOM2">#REF!</definedName>
    <definedName name="PTAPANCORROBLE" localSheetId="2">#REF!</definedName>
    <definedName name="PTAPANCORROBLE" localSheetId="4">#REF!</definedName>
    <definedName name="PTAPANCORROBLE" localSheetId="7">#REF!</definedName>
    <definedName name="PTAPANCORROBLE">#REF!</definedName>
    <definedName name="PTAPANESPCAOBA" localSheetId="2">#REF!</definedName>
    <definedName name="PTAPANESPCAOBA" localSheetId="4">#REF!</definedName>
    <definedName name="PTAPANESPCAOBA" localSheetId="7">#REF!</definedName>
    <definedName name="PTAPANESPCAOBA">#REF!</definedName>
    <definedName name="PTAPANESPCAOBAM2" localSheetId="2">#REF!</definedName>
    <definedName name="PTAPANESPCAOBAM2" localSheetId="4">#REF!</definedName>
    <definedName name="PTAPANESPCAOBAM2" localSheetId="7">#REF!</definedName>
    <definedName name="PTAPANESPCAOBAM2">#REF!</definedName>
    <definedName name="PTAPANESPROBLE" localSheetId="2">#REF!</definedName>
    <definedName name="PTAPANESPROBLE" localSheetId="4">#REF!</definedName>
    <definedName name="PTAPANESPROBLE" localSheetId="7">#REF!</definedName>
    <definedName name="PTAPANESPROBLE">#REF!</definedName>
    <definedName name="PTAPANVAIVENCAOBA" localSheetId="2">#REF!</definedName>
    <definedName name="PTAPANVAIVENCAOBA" localSheetId="4">#REF!</definedName>
    <definedName name="PTAPANVAIVENCAOBA" localSheetId="7">#REF!</definedName>
    <definedName name="PTAPANVAIVENCAOBA">#REF!</definedName>
    <definedName name="PTAPANVAIVENCAOBAM2" localSheetId="2">#REF!</definedName>
    <definedName name="PTAPANVAIVENCAOBAM2" localSheetId="4">#REF!</definedName>
    <definedName name="PTAPANVAIVENCAOBAM2" localSheetId="7">#REF!</definedName>
    <definedName name="PTAPANVAIVENCAOBAM2">#REF!</definedName>
    <definedName name="PTAPANVAIVENROBLE" localSheetId="2">#REF!</definedName>
    <definedName name="PTAPANVAIVENROBLE" localSheetId="4">#REF!</definedName>
    <definedName name="PTAPANVAIVENROBLE" localSheetId="7">#REF!</definedName>
    <definedName name="PTAPANVAIVENROBLE">#REF!</definedName>
    <definedName name="PTAPLY" localSheetId="2">#REF!</definedName>
    <definedName name="PTAPLY" localSheetId="4">#REF!</definedName>
    <definedName name="PTAPLY" localSheetId="7">#REF!</definedName>
    <definedName name="PTAPLY">#REF!</definedName>
    <definedName name="PTAPLYM2" localSheetId="2">#REF!</definedName>
    <definedName name="PTAPLYM2" localSheetId="4">#REF!</definedName>
    <definedName name="PTAPLYM2" localSheetId="7">#REF!</definedName>
    <definedName name="PTAPLYM2">#REF!</definedName>
    <definedName name="PTC110PISO" localSheetId="2">#REF!</definedName>
    <definedName name="PTC110PISO" localSheetId="4">#REF!</definedName>
    <definedName name="PTC110PISO" localSheetId="5">#REF!</definedName>
    <definedName name="PTC110PISO" localSheetId="6">#REF!</definedName>
    <definedName name="PTC110PISO" localSheetId="7">#REF!</definedName>
    <definedName name="PTC110PISO">#REF!</definedName>
    <definedName name="PTEJA16" localSheetId="2">#REF!</definedName>
    <definedName name="PTEJA16" localSheetId="4">#REF!</definedName>
    <definedName name="PTEJA16" localSheetId="7">#REF!</definedName>
    <definedName name="PTEJA16">#REF!</definedName>
    <definedName name="PTEJA16ESP" localSheetId="2">#REF!</definedName>
    <definedName name="PTEJA16ESP" localSheetId="4">#REF!</definedName>
    <definedName name="PTEJA16ESP" localSheetId="7">#REF!</definedName>
    <definedName name="PTEJA16ESP">#REF!</definedName>
    <definedName name="PTEJA18" localSheetId="2">#REF!</definedName>
    <definedName name="PTEJA18" localSheetId="4">#REF!</definedName>
    <definedName name="PTEJA18" localSheetId="7">#REF!</definedName>
    <definedName name="PTEJA18">#REF!</definedName>
    <definedName name="PTEJA18ESP" localSheetId="2">#REF!</definedName>
    <definedName name="PTEJA18ESP" localSheetId="4">#REF!</definedName>
    <definedName name="PTEJA18ESP" localSheetId="7">#REF!</definedName>
    <definedName name="PTEJA18ESP">#REF!</definedName>
    <definedName name="PTEJATIPOS" localSheetId="2">#REF!</definedName>
    <definedName name="PTEJATIPOS" localSheetId="4">#REF!</definedName>
    <definedName name="PTEJATIPOS" localSheetId="7">#REF!</definedName>
    <definedName name="PTEJATIPOS">#REF!</definedName>
    <definedName name="PTERM114" localSheetId="2">#REF!</definedName>
    <definedName name="PTERM114" localSheetId="4">#REF!</definedName>
    <definedName name="PTERM114" localSheetId="7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 localSheetId="2">#REF!</definedName>
    <definedName name="PTIMBRECORRIENTE" localSheetId="4">#REF!</definedName>
    <definedName name="PTIMBRECORRIENTE" localSheetId="7">#REF!</definedName>
    <definedName name="PTIMBRECORRIENTE">#REF!</definedName>
    <definedName name="PTINA" localSheetId="2">#REF!</definedName>
    <definedName name="PTINA" localSheetId="4">#REF!</definedName>
    <definedName name="PTINA" localSheetId="7">#REF!</definedName>
    <definedName name="PTINA">#REF!</definedName>
    <definedName name="PTOREXAASB" localSheetId="2">#REF!</definedName>
    <definedName name="PTOREXAASB" localSheetId="4">#REF!</definedName>
    <definedName name="PTOREXAASB" localSheetId="7">#REF!</definedName>
    <definedName name="PTOREXAASB">#REF!</definedName>
    <definedName name="PTPACISAL2424" localSheetId="2">#REF!</definedName>
    <definedName name="PTPACISAL2424" localSheetId="4">#REF!</definedName>
    <definedName name="PTPACISAL2424" localSheetId="7">#REF!</definedName>
    <definedName name="PTPACISAL2424">#REF!</definedName>
    <definedName name="PTPACISTOLA3030" localSheetId="2">#REF!</definedName>
    <definedName name="PTPACISTOLA3030" localSheetId="4">#REF!</definedName>
    <definedName name="PTPACISTOLA3030" localSheetId="5">#REF!</definedName>
    <definedName name="PTPACISTOLA3030" localSheetId="6">#REF!</definedName>
    <definedName name="PTPACISTOLA3030" localSheetId="7">#REF!</definedName>
    <definedName name="PTPACISTOLA3030">#REF!</definedName>
    <definedName name="PTUBOHG112X15" localSheetId="2">#REF!</definedName>
    <definedName name="PTUBOHG112X15" localSheetId="4">#REF!</definedName>
    <definedName name="PTUBOHG112X15" localSheetId="7">#REF!</definedName>
    <definedName name="PTUBOHG112X15">#REF!</definedName>
    <definedName name="PTUBOHG114X20" localSheetId="2">#REF!</definedName>
    <definedName name="PTUBOHG114X20" localSheetId="4">#REF!</definedName>
    <definedName name="PTUBOHG114X20" localSheetId="7">#REF!</definedName>
    <definedName name="PTUBOHG114X20">#REF!</definedName>
    <definedName name="PU" localSheetId="2">#REF!</definedName>
    <definedName name="PU" localSheetId="4">#REF!</definedName>
    <definedName name="PU" localSheetId="7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 localSheetId="2">#REF!</definedName>
    <definedName name="Pua" localSheetId="3">#REF!</definedName>
    <definedName name="Pua" localSheetId="4">#REF!</definedName>
    <definedName name="Pua" localSheetId="5">#REF!</definedName>
    <definedName name="Pua" localSheetId="6">#REF!</definedName>
    <definedName name="Pua" localSheetId="7">#REF!</definedName>
    <definedName name="Pua">#REF!</definedName>
    <definedName name="puab1ho2" localSheetId="2">[25]Volumenes!#REF!</definedName>
    <definedName name="puab1ho2" localSheetId="3">[25]Volumenes!#REF!</definedName>
    <definedName name="puab1ho2" localSheetId="4">[25]Volumenes!#REF!</definedName>
    <definedName name="puab1ho2" localSheetId="5">[25]Volumenes!#REF!</definedName>
    <definedName name="puab1ho2" localSheetId="6">[25]Volumenes!#REF!</definedName>
    <definedName name="puab1ho2" localSheetId="7">[25]Volumenes!#REF!</definedName>
    <definedName name="puab1ho2" localSheetId="0">[25]Volumenes!#REF!</definedName>
    <definedName name="puab1ho2">[25]Volumenes!#REF!</definedName>
    <definedName name="puab1ho3" localSheetId="2">[25]Volumenes!#REF!</definedName>
    <definedName name="puab1ho3" localSheetId="3">[25]Volumenes!#REF!</definedName>
    <definedName name="puab1ho3" localSheetId="4">[25]Volumenes!#REF!</definedName>
    <definedName name="puab1ho3" localSheetId="5">[25]Volumenes!#REF!</definedName>
    <definedName name="puab1ho3" localSheetId="6">[25]Volumenes!#REF!</definedName>
    <definedName name="puab1ho3" localSheetId="7">[25]Volumenes!#REF!</definedName>
    <definedName name="puab1ho3">[25]Volumenes!#REF!</definedName>
    <definedName name="PUAB2HO">[25]Mat!$D$161</definedName>
    <definedName name="puab2ho2" localSheetId="2">[25]Volumenes!#REF!</definedName>
    <definedName name="puab2ho2" localSheetId="3">[25]Volumenes!#REF!</definedName>
    <definedName name="puab2ho2" localSheetId="4">[25]Volumenes!#REF!</definedName>
    <definedName name="puab2ho2" localSheetId="5">[25]Volumenes!#REF!</definedName>
    <definedName name="puab2ho2" localSheetId="6">[25]Volumenes!#REF!</definedName>
    <definedName name="puab2ho2" localSheetId="7">[25]Volumenes!#REF!</definedName>
    <definedName name="puab2ho2">[25]Volumenes!#REF!</definedName>
    <definedName name="puab2ho3" localSheetId="2">[25]Volumenes!#REF!</definedName>
    <definedName name="puab2ho3" localSheetId="3">[25]Volumenes!#REF!</definedName>
    <definedName name="puab2ho3" localSheetId="4">[25]Volumenes!#REF!</definedName>
    <definedName name="puab2ho3" localSheetId="5">[25]Volumenes!#REF!</definedName>
    <definedName name="puab2ho3" localSheetId="6">[25]Volumenes!#REF!</definedName>
    <definedName name="puab2ho3" localSheetId="7">[25]Volumenes!#REF!</definedName>
    <definedName name="puab2ho3">[25]Volumenes!#REF!</definedName>
    <definedName name="PUABIHO">[64]Mat!$D$160</definedName>
    <definedName name="PUACERASHORMIGON" localSheetId="2">#REF!</definedName>
    <definedName name="PUACERASHORMIGON" localSheetId="3">#REF!</definedName>
    <definedName name="PUACERASHORMIGON" localSheetId="4">#REF!</definedName>
    <definedName name="PUACERASHORMIGON" localSheetId="5">#REF!</definedName>
    <definedName name="PUACERASHORMIGON" localSheetId="6">#REF!</definedName>
    <definedName name="PUACERASHORMIGON" localSheetId="7">#REF!</definedName>
    <definedName name="PUACERASHORMIGON">#REF!</definedName>
    <definedName name="PUACERASHORMIGON_2">#N/A</definedName>
    <definedName name="puacero" localSheetId="7">[117]Análisis!$H$139</definedName>
    <definedName name="puacero">[118]Análisis!$H$139</definedName>
    <definedName name="PUACERO_1_2_GRADO40" localSheetId="2">#REF!</definedName>
    <definedName name="PUACERO_1_2_GRADO40" localSheetId="3">#REF!</definedName>
    <definedName name="PUACERO_1_2_GRADO40" localSheetId="4">#REF!</definedName>
    <definedName name="PUACERO_1_2_GRADO40" localSheetId="5">#REF!</definedName>
    <definedName name="PUACERO_1_2_GRADO40" localSheetId="6">#REF!</definedName>
    <definedName name="PUACERO_1_2_GRADO40" localSheetId="7">#REF!</definedName>
    <definedName name="PUACERO_1_2_GRADO40">#REF!</definedName>
    <definedName name="PUACERO_1_2_GRADO40_2">#N/A</definedName>
    <definedName name="PUACERO_1_4_GRADO40" localSheetId="2">#REF!</definedName>
    <definedName name="PUACERO_1_4_GRADO40" localSheetId="3">#REF!</definedName>
    <definedName name="PUACERO_1_4_GRADO40" localSheetId="4">#REF!</definedName>
    <definedName name="PUACERO_1_4_GRADO40" localSheetId="5">#REF!</definedName>
    <definedName name="PUACERO_1_4_GRADO40" localSheetId="6">#REF!</definedName>
    <definedName name="PUACERO_1_4_GRADO40" localSheetId="7">#REF!</definedName>
    <definedName name="PUACERO_1_4_GRADO40">#REF!</definedName>
    <definedName name="PUACERO_1_4_GRADO40_2">#N/A</definedName>
    <definedName name="PUACERO_1_GRADO40" localSheetId="2">#REF!</definedName>
    <definedName name="PUACERO_1_GRADO40" localSheetId="3">#REF!</definedName>
    <definedName name="PUACERO_1_GRADO40" localSheetId="4">#REF!</definedName>
    <definedName name="PUACERO_1_GRADO40" localSheetId="5">#REF!</definedName>
    <definedName name="PUACERO_1_GRADO40" localSheetId="6">#REF!</definedName>
    <definedName name="PUACERO_1_GRADO40" localSheetId="7">#REF!</definedName>
    <definedName name="PUACERO_1_GRADO40">#REF!</definedName>
    <definedName name="PUACERO_1_GRADO40_2">#N/A</definedName>
    <definedName name="PUACERO_3_4_GRADO40" localSheetId="2">#REF!</definedName>
    <definedName name="PUACERO_3_4_GRADO40" localSheetId="3">#REF!</definedName>
    <definedName name="PUACERO_3_4_GRADO40" localSheetId="4">#REF!</definedName>
    <definedName name="PUACERO_3_4_GRADO40" localSheetId="5">#REF!</definedName>
    <definedName name="PUACERO_3_4_GRADO40" localSheetId="6">#REF!</definedName>
    <definedName name="PUACERO_3_4_GRADO40" localSheetId="7">#REF!</definedName>
    <definedName name="PUACERO_3_4_GRADO40">#REF!</definedName>
    <definedName name="PUACERO_3_4_GRADO40_2">#N/A</definedName>
    <definedName name="PUACERO_3_8_GRADO40" localSheetId="2">#REF!</definedName>
    <definedName name="PUACERO_3_8_GRADO40" localSheetId="3">#REF!</definedName>
    <definedName name="PUACERO_3_8_GRADO40" localSheetId="4">#REF!</definedName>
    <definedName name="PUACERO_3_8_GRADO40" localSheetId="5">#REF!</definedName>
    <definedName name="PUACERO_3_8_GRADO40" localSheetId="6">#REF!</definedName>
    <definedName name="PUACERO_3_8_GRADO40" localSheetId="7">#REF!</definedName>
    <definedName name="PUACERO_3_8_GRADO40">#REF!</definedName>
    <definedName name="PUACERO_3_8_GRADO40_2">#N/A</definedName>
    <definedName name="PUADOQUINCLASICOGRIS_10X20X20" localSheetId="2">#REF!</definedName>
    <definedName name="PUADOQUINCLASICOGRIS_10X20X20" localSheetId="3">#REF!</definedName>
    <definedName name="PUADOQUINCLASICOGRIS_10X20X20" localSheetId="4">#REF!</definedName>
    <definedName name="PUADOQUINCLASICOGRIS_10X20X20" localSheetId="5">#REF!</definedName>
    <definedName name="PUADOQUINCLASICOGRIS_10X20X20" localSheetId="6">#REF!</definedName>
    <definedName name="PUADOQUINCLASICOGRIS_10X20X20" localSheetId="7">#REF!</definedName>
    <definedName name="PUADOQUINCLASICOGRIS_10X20X20">#REF!</definedName>
    <definedName name="PUADOQUINCLASICOGRIS_10X20X20_2">#N/A</definedName>
    <definedName name="Pualdo" localSheetId="2">#REF!</definedName>
    <definedName name="Pualdo" localSheetId="3">#REF!</definedName>
    <definedName name="Pualdo" localSheetId="4">#REF!</definedName>
    <definedName name="Pualdo" localSheetId="5">#REF!</definedName>
    <definedName name="Pualdo" localSheetId="6">#REF!</definedName>
    <definedName name="Pualdo" localSheetId="7">#REF!</definedName>
    <definedName name="Pualdo">#REF!</definedName>
    <definedName name="pualse" localSheetId="2">#REF!</definedName>
    <definedName name="pualse" localSheetId="4">#REF!</definedName>
    <definedName name="pualse" localSheetId="7">#REF!</definedName>
    <definedName name="pualse">#REF!</definedName>
    <definedName name="PUALVIDR" localSheetId="2">[25]puertas!#REF!</definedName>
    <definedName name="PUALVIDR" localSheetId="4">[25]puertas!#REF!</definedName>
    <definedName name="PUALVIDR" localSheetId="7">[25]puertas!#REF!</definedName>
    <definedName name="PUALVIDR">[25]puertas!#REF!</definedName>
    <definedName name="pubañ2" localSheetId="2">[25]Volumenes!#REF!</definedName>
    <definedName name="pubañ2" localSheetId="4">[25]Volumenes!#REF!</definedName>
    <definedName name="pubañ2" localSheetId="7">[25]Volumenes!#REF!</definedName>
    <definedName name="pubañ2">[25]Volumenes!#REF!</definedName>
    <definedName name="pubañ3" localSheetId="2">[25]Volumenes!#REF!</definedName>
    <definedName name="pubañ3" localSheetId="4">[25]Volumenes!#REF!</definedName>
    <definedName name="pubañ3" localSheetId="7">[25]Volumenes!#REF!</definedName>
    <definedName name="pubañ3">[25]Volumenes!#REF!</definedName>
    <definedName name="PUBAÑO">[64]Mat!$D$163</definedName>
    <definedName name="pubaranda" localSheetId="2">[77]Análisis!#REF!</definedName>
    <definedName name="pubaranda" localSheetId="3">[77]Análisis!#REF!</definedName>
    <definedName name="pubaranda" localSheetId="4">[77]Análisis!#REF!</definedName>
    <definedName name="pubaranda" localSheetId="5">[77]Análisis!#REF!</definedName>
    <definedName name="pubaranda" localSheetId="6">[77]Análisis!#REF!</definedName>
    <definedName name="pubaranda" localSheetId="7">[77]Análisis!#REF!</definedName>
    <definedName name="pubaranda">[77]Análisis!#REF!</definedName>
    <definedName name="pubaranda_2">#N/A</definedName>
    <definedName name="pubaranda_3">#N/A</definedName>
    <definedName name="PUBLOQUES_4_ACERO_0.80" localSheetId="2">#REF!</definedName>
    <definedName name="PUBLOQUES_4_ACERO_0.80" localSheetId="3">#REF!</definedName>
    <definedName name="PUBLOQUES_4_ACERO_0.80" localSheetId="4">#REF!</definedName>
    <definedName name="PUBLOQUES_4_ACERO_0.80" localSheetId="5">#REF!</definedName>
    <definedName name="PUBLOQUES_4_ACERO_0.80" localSheetId="6">#REF!</definedName>
    <definedName name="PUBLOQUES_4_ACERO_0.80" localSheetId="7">#REF!</definedName>
    <definedName name="PUBLOQUES_4_ACERO_0.80">#REF!</definedName>
    <definedName name="PUBLOQUES_4_ACERO_0.80_2">#N/A</definedName>
    <definedName name="PUBLOQUES_6_ACERO_0.80" localSheetId="2">#REF!</definedName>
    <definedName name="PUBLOQUES_6_ACERO_0.80" localSheetId="3">#REF!</definedName>
    <definedName name="PUBLOQUES_6_ACERO_0.80" localSheetId="4">#REF!</definedName>
    <definedName name="PUBLOQUES_6_ACERO_0.80" localSheetId="5">#REF!</definedName>
    <definedName name="PUBLOQUES_6_ACERO_0.80" localSheetId="6">#REF!</definedName>
    <definedName name="PUBLOQUES_6_ACERO_0.80" localSheetId="7">#REF!</definedName>
    <definedName name="PUBLOQUES_6_ACERO_0.80">#REF!</definedName>
    <definedName name="PUBLOQUES_6_ACERO_0.80_2">#N/A</definedName>
    <definedName name="PUBLOQUES_8_ACERO_0.80" localSheetId="2">#REF!</definedName>
    <definedName name="PUBLOQUES_8_ACERO_0.80" localSheetId="3">#REF!</definedName>
    <definedName name="PUBLOQUES_8_ACERO_0.80" localSheetId="4">#REF!</definedName>
    <definedName name="PUBLOQUES_8_ACERO_0.80" localSheetId="5">#REF!</definedName>
    <definedName name="PUBLOQUES_8_ACERO_0.80" localSheetId="6">#REF!</definedName>
    <definedName name="PUBLOQUES_8_ACERO_0.80" localSheetId="7">#REF!</definedName>
    <definedName name="PUBLOQUES_8_ACERO_0.80">#REF!</definedName>
    <definedName name="PUBLOQUES_8_ACERO_0.80_2">#N/A</definedName>
    <definedName name="PUBLOQUES_8_ACERO_0.80_HOYOSLLENOS" localSheetId="2">#REF!</definedName>
    <definedName name="PUBLOQUES_8_ACERO_0.80_HOYOSLLENOS" localSheetId="3">#REF!</definedName>
    <definedName name="PUBLOQUES_8_ACERO_0.80_HOYOSLLENOS" localSheetId="4">#REF!</definedName>
    <definedName name="PUBLOQUES_8_ACERO_0.80_HOYOSLLENOS" localSheetId="5">#REF!</definedName>
    <definedName name="PUBLOQUES_8_ACERO_0.80_HOYOSLLENOS" localSheetId="6">#REF!</definedName>
    <definedName name="PUBLOQUES_8_ACERO_0.80_HOYOSLLENOS" localSheetId="7">#REF!</definedName>
    <definedName name="PUBLOQUES_8_ACERO_0.80_HOYOSLLENOS">#REF!</definedName>
    <definedName name="PUBLOQUES_8_ACERO_0.80_HOYOSLLENOS_2">#N/A</definedName>
    <definedName name="PUBLOQUESDE_8_ACERO_A_0.40_HOYOSLLENOS" localSheetId="2">#REF!</definedName>
    <definedName name="PUBLOQUESDE_8_ACERO_A_0.40_HOYOSLLENOS" localSheetId="3">#REF!</definedName>
    <definedName name="PUBLOQUESDE_8_ACERO_A_0.40_HOYOSLLENOS" localSheetId="4">#REF!</definedName>
    <definedName name="PUBLOQUESDE_8_ACERO_A_0.40_HOYOSLLENOS" localSheetId="5">#REF!</definedName>
    <definedName name="PUBLOQUESDE_8_ACERO_A_0.40_HOYOSLLENOS" localSheetId="6">#REF!</definedName>
    <definedName name="PUBLOQUESDE_8_ACERO_A_0.40_HOYOSLLENOS" localSheetId="7">#REF!</definedName>
    <definedName name="PUBLOQUESDE_8_ACERO_A_0.40_HOYOSLLENOS">#REF!</definedName>
    <definedName name="PUBLOQUESDE_8_ACERO_A_0.40_HOYOSLLENOS_2">#N/A</definedName>
    <definedName name="pucabezales" localSheetId="2">[117]Análisis!#REF!</definedName>
    <definedName name="pucabezales" localSheetId="3">[118]Análisis!#REF!</definedName>
    <definedName name="pucabezales" localSheetId="4">[118]Análisis!#REF!</definedName>
    <definedName name="pucabezales" localSheetId="5">[118]Análisis!#REF!</definedName>
    <definedName name="pucabezales" localSheetId="6">[118]Análisis!#REF!</definedName>
    <definedName name="pucabezales" localSheetId="7">[117]Análisis!#REF!</definedName>
    <definedName name="pucabezales">[118]Análisis!#REF!</definedName>
    <definedName name="PUCALICHE" localSheetId="2">#REF!</definedName>
    <definedName name="PUCALICHE" localSheetId="3">#REF!</definedName>
    <definedName name="PUCALICHE" localSheetId="4">#REF!</definedName>
    <definedName name="PUCALICHE" localSheetId="5">#REF!</definedName>
    <definedName name="PUCALICHE" localSheetId="6">#REF!</definedName>
    <definedName name="PUCALICHE" localSheetId="7">#REF!</definedName>
    <definedName name="PUCALICHE">#REF!</definedName>
    <definedName name="PUCALICHE_2">#N/A</definedName>
    <definedName name="PUCAMARAINSPECCION" localSheetId="2">#REF!</definedName>
    <definedName name="PUCAMARAINSPECCION" localSheetId="3">#REF!</definedName>
    <definedName name="PUCAMARAINSPECCION" localSheetId="4">#REF!</definedName>
    <definedName name="PUCAMARAINSPECCION" localSheetId="5">#REF!</definedName>
    <definedName name="PUCAMARAINSPECCION" localSheetId="6">#REF!</definedName>
    <definedName name="PUCAMARAINSPECCION" localSheetId="7">#REF!</definedName>
    <definedName name="PUCAMARAINSPECCION">#REF!</definedName>
    <definedName name="PUCAMARAINSPECCION_2">#N/A</definedName>
    <definedName name="PUCANTOS" localSheetId="2">#REF!</definedName>
    <definedName name="PUCANTOS" localSheetId="3">#REF!</definedName>
    <definedName name="PUCANTOS" localSheetId="4">#REF!</definedName>
    <definedName name="PUCANTOS" localSheetId="5">#REF!</definedName>
    <definedName name="PUCANTOS" localSheetId="6">#REF!</definedName>
    <definedName name="PUCANTOS" localSheetId="7">#REF!</definedName>
    <definedName name="PUCANTOS">#REF!</definedName>
    <definedName name="PUCANTOS_2">#N/A</definedName>
    <definedName name="PUCARETEO" localSheetId="2">#REF!</definedName>
    <definedName name="PUCARETEO" localSheetId="3">#REF!</definedName>
    <definedName name="PUCARETEO" localSheetId="4">#REF!</definedName>
    <definedName name="PUCARETEO" localSheetId="5">#REF!</definedName>
    <definedName name="PUCARETEO" localSheetId="6">#REF!</definedName>
    <definedName name="PUCARETEO" localSheetId="7">#REF!</definedName>
    <definedName name="PUCARETEO">#REF!</definedName>
    <definedName name="PUCARETEO_2">#N/A</definedName>
    <definedName name="pucastingbed" localSheetId="2">[117]Análisis!#REF!</definedName>
    <definedName name="pucastingbed" localSheetId="3">[118]Análisis!#REF!</definedName>
    <definedName name="pucastingbed" localSheetId="4">[118]Análisis!#REF!</definedName>
    <definedName name="pucastingbed" localSheetId="5">[118]Análisis!#REF!</definedName>
    <definedName name="pucastingbed" localSheetId="6">[118]Análisis!#REF!</definedName>
    <definedName name="pucastingbed" localSheetId="7">[117]Análisis!#REF!</definedName>
    <definedName name="pucastingbed">[118]Análisis!#REF!</definedName>
    <definedName name="PUCEMENTO" localSheetId="7">[117]Análisis!$H$126</definedName>
    <definedName name="PUCEMENTO">[118]Análisis!$H$126</definedName>
    <definedName name="PUCERAMICA15X15PARED" localSheetId="2">'[21]Análisis de Precios'!#REF!</definedName>
    <definedName name="PUCERAMICA15X15PARED" localSheetId="3">'[21]Análisis de Precios'!#REF!</definedName>
    <definedName name="PUCERAMICA15X15PARED" localSheetId="4">'[21]Análisis de Precios'!#REF!</definedName>
    <definedName name="PUCERAMICA15X15PARED" localSheetId="5">'[21]Análisis de Precios'!#REF!</definedName>
    <definedName name="PUCERAMICA15X15PARED" localSheetId="6">'[21]Análisis de Precios'!#REF!</definedName>
    <definedName name="PUCERAMICA15X15PARED" localSheetId="7">'[21]Análisis de Precios'!#REF!</definedName>
    <definedName name="PUCERAMICA15X15PARED" localSheetId="0">'[21]Análisis de Precios'!#REF!</definedName>
    <definedName name="PUCERAMICA15X15PARED">'[21]Análisis de Precios'!#REF!</definedName>
    <definedName name="PUCERAMICA30X30PARED" localSheetId="2">#REF!</definedName>
    <definedName name="PUCERAMICA30X30PARED" localSheetId="3">#REF!</definedName>
    <definedName name="PUCERAMICA30X30PARED" localSheetId="4">#REF!</definedName>
    <definedName name="PUCERAMICA30X30PARED" localSheetId="5">#REF!</definedName>
    <definedName name="PUCERAMICA30X30PARED" localSheetId="6">#REF!</definedName>
    <definedName name="PUCERAMICA30X30PARED" localSheetId="7">#REF!</definedName>
    <definedName name="PUCERAMICA30X30PARED">#REF!</definedName>
    <definedName name="PUCERAMICA30X30PARED_2">#N/A</definedName>
    <definedName name="PUCERAMICAITALIANAPARED" localSheetId="2">#REF!</definedName>
    <definedName name="PUCERAMICAITALIANAPARED" localSheetId="3">#REF!</definedName>
    <definedName name="PUCERAMICAITALIANAPARED" localSheetId="4">#REF!</definedName>
    <definedName name="PUCERAMICAITALIANAPARED" localSheetId="5">#REF!</definedName>
    <definedName name="PUCERAMICAITALIANAPARED" localSheetId="6">#REF!</definedName>
    <definedName name="PUCERAMICAITALIANAPARED" localSheetId="7">#REF!</definedName>
    <definedName name="PUCERAMICAITALIANAPARED">#REF!</definedName>
    <definedName name="PUCERAMICAITALIANAPARED_2">#N/A</definedName>
    <definedName name="PUCISTERNA" localSheetId="2">'[21]Análisis de Precios'!#REF!</definedName>
    <definedName name="PUCISTERNA" localSheetId="3">'[21]Análisis de Precios'!#REF!</definedName>
    <definedName name="PUCISTERNA" localSheetId="4">'[21]Análisis de Precios'!#REF!</definedName>
    <definedName name="PUCISTERNA" localSheetId="5">'[21]Análisis de Precios'!#REF!</definedName>
    <definedName name="PUCISTERNA" localSheetId="6">'[21]Análisis de Precios'!#REF!</definedName>
    <definedName name="PUCISTERNA" localSheetId="7">'[21]Análisis de Precios'!#REF!</definedName>
    <definedName name="PUCISTERNA">'[21]Análisis de Precios'!#REF!</definedName>
    <definedName name="PUCOEAP" localSheetId="3">[5]Mat!$D$142</definedName>
    <definedName name="PUCOEAP" localSheetId="4">[5]Mat!$D$142</definedName>
    <definedName name="PUCOEAP" localSheetId="5">[5]Mat!$D$142</definedName>
    <definedName name="PUCOEAP" localSheetId="6">[5]Mat!$D$142</definedName>
    <definedName name="PUCOEAP" localSheetId="7">[5]Mat!$D$142</definedName>
    <definedName name="PUCOEAP" localSheetId="0">[5]Mat!$D$142</definedName>
    <definedName name="PUCOEAP">[6]Mat!$D$142</definedName>
    <definedName name="PUCOLUMNAS_C1">'[50]Análisis de Precios'!$F$210</definedName>
    <definedName name="PUCOLUMNAS_C10" localSheetId="2">'[21]Análisis de Precios'!#REF!</definedName>
    <definedName name="PUCOLUMNAS_C10" localSheetId="3">'[21]Análisis de Precios'!#REF!</definedName>
    <definedName name="PUCOLUMNAS_C10" localSheetId="4">'[21]Análisis de Precios'!#REF!</definedName>
    <definedName name="PUCOLUMNAS_C10" localSheetId="5">'[21]Análisis de Precios'!#REF!</definedName>
    <definedName name="PUCOLUMNAS_C10" localSheetId="6">'[21]Análisis de Precios'!#REF!</definedName>
    <definedName name="PUCOLUMNAS_C10" localSheetId="7">'[21]Análisis de Precios'!#REF!</definedName>
    <definedName name="PUCOLUMNAS_C10" localSheetId="0">'[21]Análisis de Precios'!#REF!</definedName>
    <definedName name="PUCOLUMNAS_C10">'[21]Análisis de Precios'!#REF!</definedName>
    <definedName name="PUCOLUMNAS_C11" localSheetId="2">'[21]Análisis de Precios'!#REF!</definedName>
    <definedName name="PUCOLUMNAS_C11" localSheetId="3">'[21]Análisis de Precios'!#REF!</definedName>
    <definedName name="PUCOLUMNAS_C11" localSheetId="4">'[21]Análisis de Precios'!#REF!</definedName>
    <definedName name="PUCOLUMNAS_C11" localSheetId="5">'[21]Análisis de Precios'!#REF!</definedName>
    <definedName name="PUCOLUMNAS_C11" localSheetId="6">'[21]Análisis de Precios'!#REF!</definedName>
    <definedName name="PUCOLUMNAS_C11" localSheetId="7">'[21]Análisis de Precios'!#REF!</definedName>
    <definedName name="PUCOLUMNAS_C11">'[21]Análisis de Precios'!#REF!</definedName>
    <definedName name="PUCOLUMNAS_C12" localSheetId="2">'[21]Análisis de Precios'!#REF!</definedName>
    <definedName name="PUCOLUMNAS_C12" localSheetId="4">'[21]Análisis de Precios'!#REF!</definedName>
    <definedName name="PUCOLUMNAS_C12" localSheetId="7">'[21]Análisis de Precios'!#REF!</definedName>
    <definedName name="PUCOLUMNAS_C12">'[21]Análisis de Precios'!#REF!</definedName>
    <definedName name="PUCOLUMNAS_C2" localSheetId="2">#REF!</definedName>
    <definedName name="PUCOLUMNAS_C2" localSheetId="3">#REF!</definedName>
    <definedName name="PUCOLUMNAS_C2" localSheetId="4">#REF!</definedName>
    <definedName name="PUCOLUMNAS_C2" localSheetId="5">#REF!</definedName>
    <definedName name="PUCOLUMNAS_C2" localSheetId="6">#REF!</definedName>
    <definedName name="PUCOLUMNAS_C2" localSheetId="7">#REF!</definedName>
    <definedName name="PUCOLUMNAS_C2">#REF!</definedName>
    <definedName name="PUCOLUMNAS_C2_2">#N/A</definedName>
    <definedName name="PUCOLUMNAS_C3" localSheetId="2">#REF!</definedName>
    <definedName name="PUCOLUMNAS_C3" localSheetId="3">#REF!</definedName>
    <definedName name="PUCOLUMNAS_C3" localSheetId="4">#REF!</definedName>
    <definedName name="PUCOLUMNAS_C3" localSheetId="5">#REF!</definedName>
    <definedName name="PUCOLUMNAS_C3" localSheetId="6">#REF!</definedName>
    <definedName name="PUCOLUMNAS_C3" localSheetId="7">#REF!</definedName>
    <definedName name="PUCOLUMNAS_C3">#REF!</definedName>
    <definedName name="PUCOLUMNAS_C3_2">#N/A</definedName>
    <definedName name="PUCOLUMNAS_C4" localSheetId="2">#REF!</definedName>
    <definedName name="PUCOLUMNAS_C4" localSheetId="3">#REF!</definedName>
    <definedName name="PUCOLUMNAS_C4" localSheetId="4">#REF!</definedName>
    <definedName name="PUCOLUMNAS_C4" localSheetId="5">#REF!</definedName>
    <definedName name="PUCOLUMNAS_C4" localSheetId="6">#REF!</definedName>
    <definedName name="PUCOLUMNAS_C4" localSheetId="7">#REF!</definedName>
    <definedName name="PUCOLUMNAS_C4">#REF!</definedName>
    <definedName name="PUCOLUMNAS_C4_2">#N/A</definedName>
    <definedName name="PUCOLUMNAS_C9" localSheetId="2">'[21]Análisis de Precios'!#REF!</definedName>
    <definedName name="PUCOLUMNAS_C9" localSheetId="3">'[21]Análisis de Precios'!#REF!</definedName>
    <definedName name="PUCOLUMNAS_C9" localSheetId="4">'[21]Análisis de Precios'!#REF!</definedName>
    <definedName name="PUCOLUMNAS_C9" localSheetId="5">'[21]Análisis de Precios'!#REF!</definedName>
    <definedName name="PUCOLUMNAS_C9" localSheetId="6">'[21]Análisis de Precios'!#REF!</definedName>
    <definedName name="PUCOLUMNAS_C9" localSheetId="7">'[21]Análisis de Precios'!#REF!</definedName>
    <definedName name="PUCOLUMNAS_C9">'[21]Análisis de Precios'!#REF!</definedName>
    <definedName name="PUCOLUMNAS_CC" localSheetId="2">#REF!</definedName>
    <definedName name="PUCOLUMNAS_CC" localSheetId="3">#REF!</definedName>
    <definedName name="PUCOLUMNAS_CC" localSheetId="4">#REF!</definedName>
    <definedName name="PUCOLUMNAS_CC" localSheetId="5">#REF!</definedName>
    <definedName name="PUCOLUMNAS_CC" localSheetId="6">#REF!</definedName>
    <definedName name="PUCOLUMNAS_CC" localSheetId="7">#REF!</definedName>
    <definedName name="PUCOLUMNAS_CC">#REF!</definedName>
    <definedName name="PUCOLUMNAS_CC_2">#N/A</definedName>
    <definedName name="PUCOLUMNAS_CC1" localSheetId="2">#REF!</definedName>
    <definedName name="PUCOLUMNAS_CC1" localSheetId="3">#REF!</definedName>
    <definedName name="PUCOLUMNAS_CC1" localSheetId="4">#REF!</definedName>
    <definedName name="PUCOLUMNAS_CC1" localSheetId="5">#REF!</definedName>
    <definedName name="PUCOLUMNAS_CC1" localSheetId="6">#REF!</definedName>
    <definedName name="PUCOLUMNAS_CC1" localSheetId="7">#REF!</definedName>
    <definedName name="PUCOLUMNAS_CC1">#REF!</definedName>
    <definedName name="PUCOLUMNAS_CC1_2">#N/A</definedName>
    <definedName name="PUCOLUMNASASCENSOR" localSheetId="2">#REF!</definedName>
    <definedName name="PUCOLUMNASASCENSOR" localSheetId="3">#REF!</definedName>
    <definedName name="PUCOLUMNASASCENSOR" localSheetId="4">#REF!</definedName>
    <definedName name="PUCOLUMNASASCENSOR" localSheetId="5">#REF!</definedName>
    <definedName name="PUCOLUMNASASCENSOR" localSheetId="6">#REF!</definedName>
    <definedName name="PUCOLUMNASASCENSOR" localSheetId="7">#REF!</definedName>
    <definedName name="PUCOLUMNASASCENSOR">#REF!</definedName>
    <definedName name="PUCOLUMNASASCENSOR_2">#N/A</definedName>
    <definedName name="PUCONTEN" localSheetId="2">'[21]Análisis de Precios'!#REF!</definedName>
    <definedName name="PUCONTEN" localSheetId="3">'[21]Análisis de Precios'!#REF!</definedName>
    <definedName name="PUCONTEN" localSheetId="4">'[21]Análisis de Precios'!#REF!</definedName>
    <definedName name="PUCONTEN" localSheetId="5">'[21]Análisis de Precios'!#REF!</definedName>
    <definedName name="PUCONTEN" localSheetId="6">'[21]Análisis de Precios'!#REF!</definedName>
    <definedName name="PUCONTEN" localSheetId="7">'[21]Análisis de Precios'!#REF!</definedName>
    <definedName name="PUCONTEN">'[21]Análisis de Precios'!#REF!</definedName>
    <definedName name="PUDINTEL_10X20" localSheetId="2">#REF!</definedName>
    <definedName name="PUDINTEL_10X20" localSheetId="3">#REF!</definedName>
    <definedName name="PUDINTEL_10X20" localSheetId="4">#REF!</definedName>
    <definedName name="PUDINTEL_10X20" localSheetId="5">#REF!</definedName>
    <definedName name="PUDINTEL_10X20" localSheetId="6">#REF!</definedName>
    <definedName name="PUDINTEL_10X20" localSheetId="7">#REF!</definedName>
    <definedName name="PUDINTEL_10X20">#REF!</definedName>
    <definedName name="PUDINTEL_10X20_2">#N/A</definedName>
    <definedName name="PUDINTEL_15X40" localSheetId="2">#REF!</definedName>
    <definedName name="PUDINTEL_15X40" localSheetId="3">#REF!</definedName>
    <definedName name="PUDINTEL_15X40" localSheetId="4">#REF!</definedName>
    <definedName name="PUDINTEL_15X40" localSheetId="5">#REF!</definedName>
    <definedName name="PUDINTEL_15X40" localSheetId="6">#REF!</definedName>
    <definedName name="PUDINTEL_15X40" localSheetId="7">#REF!</definedName>
    <definedName name="PUDINTEL_15X40">#REF!</definedName>
    <definedName name="PUDINTEL_15X40_2">#N/A</definedName>
    <definedName name="PUDINTEL_20X40" localSheetId="2">#REF!</definedName>
    <definedName name="PUDINTEL_20X40" localSheetId="3">#REF!</definedName>
    <definedName name="PUDINTEL_20X40" localSheetId="4">#REF!</definedName>
    <definedName name="PUDINTEL_20X40" localSheetId="5">#REF!</definedName>
    <definedName name="PUDINTEL_20X40" localSheetId="6">#REF!</definedName>
    <definedName name="PUDINTEL_20X40" localSheetId="7">#REF!</definedName>
    <definedName name="PUDINTEL_20X40">#REF!</definedName>
    <definedName name="PUDINTEL_20X40_2">#N/A</definedName>
    <definedName name="PUEPVC" localSheetId="2">#REF!</definedName>
    <definedName name="PUEPVC" localSheetId="3">#REF!</definedName>
    <definedName name="PUEPVC" localSheetId="4">#REF!</definedName>
    <definedName name="PUEPVC" localSheetId="5">#REF!</definedName>
    <definedName name="PUEPVC" localSheetId="6">#REF!</definedName>
    <definedName name="PUEPVC" localSheetId="7">#REF!</definedName>
    <definedName name="PUEPVC" localSheetId="0">#REF!</definedName>
    <definedName name="PUEPVC">#REF!</definedName>
    <definedName name="Puerta.Apanelada.Pino" localSheetId="2">[67]Análisis!#REF!</definedName>
    <definedName name="Puerta.Apanelada.Pino" localSheetId="3">[67]Análisis!#REF!</definedName>
    <definedName name="Puerta.Apanelada.Pino" localSheetId="4">[67]Análisis!#REF!</definedName>
    <definedName name="Puerta.Apanelada.Pino" localSheetId="5">[67]Análisis!#REF!</definedName>
    <definedName name="Puerta.Apanelada.Pino" localSheetId="6">[67]Análisis!#REF!</definedName>
    <definedName name="Puerta.Apanelada.Pino" localSheetId="7">[67]Análisis!#REF!</definedName>
    <definedName name="Puerta.Apanelada.Pino" localSheetId="0">[67]Análisis!#REF!</definedName>
    <definedName name="Puerta.Apanelada.Pino">[67]Análisis!#REF!</definedName>
    <definedName name="Puerta.Caoba.Vidrio" localSheetId="2">[67]Análisis!#REF!</definedName>
    <definedName name="Puerta.Caoba.Vidrio" localSheetId="4">[67]Análisis!#REF!</definedName>
    <definedName name="Puerta.Caoba.Vidrio" localSheetId="7">[67]Análisis!#REF!</definedName>
    <definedName name="Puerta.Caoba.Vidrio">[67]Análisis!#REF!</definedName>
    <definedName name="Puerta.Closet" localSheetId="2">[67]Análisis!#REF!</definedName>
    <definedName name="Puerta.Closet" localSheetId="4">[67]Análisis!#REF!</definedName>
    <definedName name="Puerta.Closet" localSheetId="7">[67]Análisis!#REF!</definedName>
    <definedName name="Puerta.Closet">[67]Análisis!#REF!</definedName>
    <definedName name="Puerta.closet.caoba" localSheetId="2">#REF!</definedName>
    <definedName name="Puerta.closet.caoba" localSheetId="3">#REF!</definedName>
    <definedName name="Puerta.closet.caoba" localSheetId="4">#REF!</definedName>
    <definedName name="Puerta.closet.caoba" localSheetId="5">#REF!</definedName>
    <definedName name="Puerta.closet.caoba" localSheetId="6">#REF!</definedName>
    <definedName name="Puerta.closet.caoba" localSheetId="7">#REF!</definedName>
    <definedName name="Puerta.closet.caoba">#REF!</definedName>
    <definedName name="puerta.enrollable.p.moteles">[62]Insumos!$E$42</definedName>
    <definedName name="Puerta.entrada.caoba" localSheetId="2">#REF!</definedName>
    <definedName name="Puerta.entrada.caoba" localSheetId="3">#REF!</definedName>
    <definedName name="Puerta.entrada.caoba" localSheetId="4">#REF!</definedName>
    <definedName name="Puerta.entrada.caoba" localSheetId="5">#REF!</definedName>
    <definedName name="Puerta.entrada.caoba" localSheetId="6">#REF!</definedName>
    <definedName name="Puerta.entrada.caoba" localSheetId="7">#REF!</definedName>
    <definedName name="Puerta.entrada.caoba">#REF!</definedName>
    <definedName name="Puerta.interior.caoba" localSheetId="2">#REF!</definedName>
    <definedName name="Puerta.interior.caoba" localSheetId="4">#REF!</definedName>
    <definedName name="Puerta.interior.caoba" localSheetId="7">#REF!</definedName>
    <definedName name="Puerta.interior.caoba">#REF!</definedName>
    <definedName name="Puerta.Pino.Vidrio" localSheetId="2">[67]Análisis!#REF!</definedName>
    <definedName name="Puerta.Pino.Vidrio" localSheetId="4">[67]Análisis!#REF!</definedName>
    <definedName name="Puerta.Pino.Vidrio" localSheetId="7">[67]Análisis!#REF!</definedName>
    <definedName name="Puerta.Pino.Vidrio">[67]Análisis!#REF!</definedName>
    <definedName name="Puerta.Plywood" localSheetId="2">[67]Análisis!#REF!</definedName>
    <definedName name="Puerta.Plywood" localSheetId="4">[67]Análisis!#REF!</definedName>
    <definedName name="Puerta.Plywood" localSheetId="7">[67]Análisis!#REF!</definedName>
    <definedName name="Puerta.Plywood">[67]Análisis!#REF!</definedName>
    <definedName name="Puerta_Corred._Alum__Anod._Bce._Vid._Mart._Nor." localSheetId="2">[21]Insumos!#REF!</definedName>
    <definedName name="Puerta_Corred._Alum__Anod._Bce._Vid._Mart._Nor." localSheetId="4">[21]Insumos!#REF!</definedName>
    <definedName name="Puerta_Corred._Alum__Anod._Bce._Vid._Mart._Nor." localSheetId="7">[21]Insumos!#REF!</definedName>
    <definedName name="Puerta_Corred._Alum__Anod._Bce._Vid._Mart._Nor.">[21]Insumos!#REF!</definedName>
    <definedName name="Puerta_Corred._Alum__Anod._Bce._Vid._Transp." localSheetId="2">[21]Insumos!#REF!</definedName>
    <definedName name="Puerta_Corred._Alum__Anod._Bce._Vid._Transp." localSheetId="4">[21]Insumos!#REF!</definedName>
    <definedName name="Puerta_Corred._Alum__Anod._Bce._Vid._Transp." localSheetId="7">[21]Insumos!#REF!</definedName>
    <definedName name="Puerta_Corred._Alum__Anod._Bce._Vid._Transp.">[21]Insumos!#REF!</definedName>
    <definedName name="Puerta_Corred._Alum__Anod._Nor._Vid._Bce._Liso" localSheetId="2">[21]Insumos!#REF!</definedName>
    <definedName name="Puerta_Corred._Alum__Anod._Nor._Vid._Bce._Liso" localSheetId="4">[21]Insumos!#REF!</definedName>
    <definedName name="Puerta_Corred._Alum__Anod._Nor._Vid._Bce._Liso" localSheetId="7">[21]Insumos!#REF!</definedName>
    <definedName name="Puerta_Corred._Alum__Anod._Nor._Vid._Bce._Liso">[21]Insumos!#REF!</definedName>
    <definedName name="Puerta_Corred._Alum__Anod._Nor._Vid._Bce._Mart." localSheetId="2">[21]Insumos!#REF!</definedName>
    <definedName name="Puerta_Corred._Alum__Anod._Nor._Vid._Bce._Mart." localSheetId="4">[21]Insumos!#REF!</definedName>
    <definedName name="Puerta_Corred._Alum__Anod._Nor._Vid._Bce._Mart." localSheetId="7">[21]Insumos!#REF!</definedName>
    <definedName name="Puerta_Corred._Alum__Anod._Nor._Vid._Bce._Mart.">[21]Insumos!#REF!</definedName>
    <definedName name="Puerta_Corred._Alum__Anod._Nor._Vid._Transp." localSheetId="2">[21]Insumos!#REF!</definedName>
    <definedName name="Puerta_Corred._Alum__Anod._Nor._Vid._Transp." localSheetId="4">[21]Insumos!#REF!</definedName>
    <definedName name="Puerta_Corred._Alum__Anod._Nor._Vid._Transp." localSheetId="7">[21]Insumos!#REF!</definedName>
    <definedName name="Puerta_Corred._Alum__Anod._Nor._Vid._Transp.">[21]Insumos!#REF!</definedName>
    <definedName name="Puerta_corrediza___BCE._VID._TRANSP." localSheetId="2">[21]Insumos!#REF!</definedName>
    <definedName name="Puerta_corrediza___BCE._VID._TRANSP." localSheetId="4">[21]Insumos!#REF!</definedName>
    <definedName name="Puerta_corrediza___BCE._VID._TRANSP." localSheetId="7">[21]Insumos!#REF!</definedName>
    <definedName name="Puerta_corrediza___BCE._VID._TRANSP.">[21]Insumos!#REF!</definedName>
    <definedName name="Puerta_corrediza___BCE._VID._TRANSP._LISO" localSheetId="2">[21]Insumos!#REF!</definedName>
    <definedName name="Puerta_corrediza___BCE._VID._TRANSP._LISO" localSheetId="4">[21]Insumos!#REF!</definedName>
    <definedName name="Puerta_corrediza___BCE._VID._TRANSP._LISO" localSheetId="7">[21]Insumos!#REF!</definedName>
    <definedName name="Puerta_corrediza___BCE._VID._TRANSP._LISO">[21]Insumos!#REF!</definedName>
    <definedName name="Puerta_de_Pino_Apanelada" localSheetId="2">[21]Insumos!#REF!</definedName>
    <definedName name="Puerta_de_Pino_Apanelada" localSheetId="4">[21]Insumos!#REF!</definedName>
    <definedName name="Puerta_de_Pino_Apanelada" localSheetId="7">[21]Insumos!#REF!</definedName>
    <definedName name="Puerta_de_Pino_Apanelada">[21]Insumos!#REF!</definedName>
    <definedName name="PUERTA_PINO">[81]Analisis!$F$327</definedName>
    <definedName name="Puerta_Pino_Americano_Tratado" localSheetId="2">[21]Insumos!#REF!</definedName>
    <definedName name="Puerta_Pino_Americano_Tratado" localSheetId="3">[21]Insumos!#REF!</definedName>
    <definedName name="Puerta_Pino_Americano_Tratado" localSheetId="4">[21]Insumos!#REF!</definedName>
    <definedName name="Puerta_Pino_Americano_Tratado" localSheetId="5">[21]Insumos!#REF!</definedName>
    <definedName name="Puerta_Pino_Americano_Tratado" localSheetId="6">[21]Insumos!#REF!</definedName>
    <definedName name="Puerta_Pino_Americano_Tratado" localSheetId="7">[21]Insumos!#REF!</definedName>
    <definedName name="Puerta_Pino_Americano_Tratado" localSheetId="0">[21]Insumos!#REF!</definedName>
    <definedName name="Puerta_Pino_Americano_Tratado">[21]Insumos!#REF!</definedName>
    <definedName name="PUERTACA" localSheetId="2">#REF!</definedName>
    <definedName name="PUERTACA" localSheetId="3">#REF!</definedName>
    <definedName name="PUERTACA" localSheetId="4">#REF!</definedName>
    <definedName name="PUERTACA" localSheetId="5">#REF!</definedName>
    <definedName name="PUERTACA" localSheetId="6">#REF!</definedName>
    <definedName name="PUERTACA" localSheetId="7">#REF!</definedName>
    <definedName name="PUERTACA" localSheetId="0">#REF!</definedName>
    <definedName name="PUERTACA">#REF!</definedName>
    <definedName name="PUERTACAESP" localSheetId="2">#REF!</definedName>
    <definedName name="PUERTACAESP" localSheetId="4">#REF!</definedName>
    <definedName name="PUERTACAESP" localSheetId="7">#REF!</definedName>
    <definedName name="PUERTACAESP">#REF!</definedName>
    <definedName name="PUERTACAFRAN" localSheetId="2">#REF!</definedName>
    <definedName name="PUERTACAFRAN" localSheetId="4">#REF!</definedName>
    <definedName name="PUERTACAFRAN" localSheetId="7">#REF!</definedName>
    <definedName name="PUERTACAFRAN">#REF!</definedName>
    <definedName name="Puertap" localSheetId="2">#REF!</definedName>
    <definedName name="Puertap" localSheetId="4">#REF!</definedName>
    <definedName name="Puertap" localSheetId="7">#REF!</definedName>
    <definedName name="Puertap">#REF!</definedName>
    <definedName name="PUERTAPERF1X1YMALLA1CONTRA" localSheetId="2">#REF!</definedName>
    <definedName name="PUERTAPERF1X1YMALLA1CONTRA" localSheetId="4">#REF!</definedName>
    <definedName name="PUERTAPERF1X1YMALLA1CONTRA" localSheetId="7">#REF!</definedName>
    <definedName name="PUERTAPERF1X1YMALLA1CONTRA">#REF!</definedName>
    <definedName name="PUERTAPI" localSheetId="2">#REF!</definedName>
    <definedName name="PUERTAPI" localSheetId="4">#REF!</definedName>
    <definedName name="PUERTAPI" localSheetId="7">#REF!</definedName>
    <definedName name="PUERTAPI">#REF!</definedName>
    <definedName name="PUERTAPI802102PAN" localSheetId="2">#REF!</definedName>
    <definedName name="PUERTAPI802102PAN" localSheetId="4">#REF!</definedName>
    <definedName name="PUERTAPI802102PAN" localSheetId="7">#REF!</definedName>
    <definedName name="PUERTAPI802102PAN">#REF!</definedName>
    <definedName name="PUERTAPI8021046PAN" localSheetId="2">#REF!</definedName>
    <definedName name="PUERTAPI8021046PAN" localSheetId="4">#REF!</definedName>
    <definedName name="PUERTAPI8021046PAN" localSheetId="7">#REF!</definedName>
    <definedName name="PUERTAPI8021046PAN">#REF!</definedName>
    <definedName name="PUERTAPLE86210CRIS" localSheetId="2">#REF!</definedName>
    <definedName name="PUERTAPLE86210CRIS" localSheetId="4">#REF!</definedName>
    <definedName name="PUERTAPLE86210CRIS" localSheetId="7">#REF!</definedName>
    <definedName name="PUERTAPLE86210CRIS">#REF!</definedName>
    <definedName name="PUERTAPLY" localSheetId="2">#REF!</definedName>
    <definedName name="PUERTAPLY" localSheetId="4">#REF!</definedName>
    <definedName name="PUERTAPLY" localSheetId="7">#REF!</definedName>
    <definedName name="PUERTAPLY">#REF!</definedName>
    <definedName name="PuertaPVC.1.50" localSheetId="2">#REF!</definedName>
    <definedName name="PuertaPVC.1.50" localSheetId="4">#REF!</definedName>
    <definedName name="PuertaPVC.1.50" localSheetId="7">#REF!</definedName>
    <definedName name="PuertaPVC.1.50">#REF!</definedName>
    <definedName name="PuertaPVC.180" localSheetId="2">#REF!</definedName>
    <definedName name="PuertaPVC.180" localSheetId="4">#REF!</definedName>
    <definedName name="PuertaPVC.180" localSheetId="7">#REF!</definedName>
    <definedName name="PuertaPVC.180">#REF!</definedName>
    <definedName name="PUERTAS" localSheetId="2">#REF!</definedName>
    <definedName name="PUERTAS" localSheetId="4">#REF!</definedName>
    <definedName name="PUERTAS" localSheetId="5">#REF!</definedName>
    <definedName name="PUERTAS" localSheetId="6">#REF!</definedName>
    <definedName name="PUERTAS" localSheetId="7">#REF!</definedName>
    <definedName name="PUERTAS">#REF!</definedName>
    <definedName name="Puertas.comerciales" localSheetId="2">#REF!</definedName>
    <definedName name="Puertas.comerciales" localSheetId="4">#REF!</definedName>
    <definedName name="Puertas.comerciales" localSheetId="7">#REF!</definedName>
    <definedName name="Puertas.comerciales">#REF!</definedName>
    <definedName name="Puertas.Corredizas" localSheetId="2">#REF!</definedName>
    <definedName name="Puertas.Corredizas" localSheetId="4">#REF!</definedName>
    <definedName name="Puertas.Corredizas" localSheetId="7">#REF!</definedName>
    <definedName name="Puertas.Corredizas">#REF!</definedName>
    <definedName name="Puertas_de_Pino_T_Francesa" localSheetId="2">[21]Insumos!#REF!</definedName>
    <definedName name="Puertas_de_Pino_T_Francesa" localSheetId="4">[21]Insumos!#REF!</definedName>
    <definedName name="Puertas_de_Pino_T_Francesa" localSheetId="7">[21]Insumos!#REF!</definedName>
    <definedName name="Puertas_de_Pino_T_Francesa">[21]Insumos!#REF!</definedName>
    <definedName name="Puertas_de_Plywood" localSheetId="2">[21]Insumos!#REF!</definedName>
    <definedName name="Puertas_de_Plywood" localSheetId="4">[21]Insumos!#REF!</definedName>
    <definedName name="Puertas_de_Plywood" localSheetId="7">[21]Insumos!#REF!</definedName>
    <definedName name="Puertas_de_Plywood">[21]Insumos!#REF!</definedName>
    <definedName name="Puertas_de_Plywood_3_16" localSheetId="2">[21]Insumos!#REF!</definedName>
    <definedName name="Puertas_de_Plywood_3_16" localSheetId="4">[21]Insumos!#REF!</definedName>
    <definedName name="Puertas_de_Plywood_3_16" localSheetId="7">[21]Insumos!#REF!</definedName>
    <definedName name="Puertas_de_Plywood_3_16">[21]Insumos!#REF!</definedName>
    <definedName name="Puertas_Pino_Apanelada" localSheetId="2">[21]Insumos!#REF!</definedName>
    <definedName name="Puertas_Pino_Apanelada" localSheetId="4">[21]Insumos!#REF!</definedName>
    <definedName name="Puertas_Pino_Apanelada" localSheetId="7">[21]Insumos!#REF!</definedName>
    <definedName name="Puertas_Pino_Apanelada">[21]Insumos!#REF!</definedName>
    <definedName name="Puertasc" localSheetId="2">#REF!</definedName>
    <definedName name="Puertasc" localSheetId="3">#REF!</definedName>
    <definedName name="Puertasc" localSheetId="4">#REF!</definedName>
    <definedName name="Puertasc" localSheetId="5">#REF!</definedName>
    <definedName name="Puertasc" localSheetId="6">#REF!</definedName>
    <definedName name="Puertasc" localSheetId="7">#REF!</definedName>
    <definedName name="Puertasc">#REF!</definedName>
    <definedName name="Puertasp" localSheetId="2">#REF!</definedName>
    <definedName name="Puertasp" localSheetId="4">#REF!</definedName>
    <definedName name="Puertasp" localSheetId="7">#REF!</definedName>
    <definedName name="Puertasp">#REF!</definedName>
    <definedName name="puertpino" localSheetId="2">'[34]Pres. '!#REF!</definedName>
    <definedName name="puertpino" localSheetId="4">'[34]Pres. '!#REF!</definedName>
    <definedName name="puertpino" localSheetId="7">'[34]Pres. '!#REF!</definedName>
    <definedName name="puertpino">'[34]Pres. '!#REF!</definedName>
    <definedName name="PUFINOTECHOINCLINADO" localSheetId="2">#REF!</definedName>
    <definedName name="PUFINOTECHOINCLINADO" localSheetId="3">#REF!</definedName>
    <definedName name="PUFINOTECHOINCLINADO" localSheetId="4">#REF!</definedName>
    <definedName name="PUFINOTECHOINCLINADO" localSheetId="5">#REF!</definedName>
    <definedName name="PUFINOTECHOINCLINADO" localSheetId="6">#REF!</definedName>
    <definedName name="PUFINOTECHOINCLINADO" localSheetId="7">#REF!</definedName>
    <definedName name="PUFINOTECHOINCLINADO">#REF!</definedName>
    <definedName name="PUFINOTECHOINCLINADO_2">#N/A</definedName>
    <definedName name="PUFINOTECHOPLANO" localSheetId="2">#REF!</definedName>
    <definedName name="PUFINOTECHOPLANO" localSheetId="3">#REF!</definedName>
    <definedName name="PUFINOTECHOPLANO" localSheetId="4">#REF!</definedName>
    <definedName name="PUFINOTECHOPLANO" localSheetId="5">#REF!</definedName>
    <definedName name="PUFINOTECHOPLANO" localSheetId="6">#REF!</definedName>
    <definedName name="PUFINOTECHOPLANO" localSheetId="7">#REF!</definedName>
    <definedName name="PUFINOTECHOPLANO">#REF!</definedName>
    <definedName name="PUFINOTECHOPLANO_2">#N/A</definedName>
    <definedName name="PUGOTEROSCOLGANTES" localSheetId="2">#REF!</definedName>
    <definedName name="PUGOTEROSCOLGANTES" localSheetId="3">#REF!</definedName>
    <definedName name="PUGOTEROSCOLGANTES" localSheetId="4">#REF!</definedName>
    <definedName name="PUGOTEROSCOLGANTES" localSheetId="5">#REF!</definedName>
    <definedName name="PUGOTEROSCOLGANTES" localSheetId="6">#REF!</definedName>
    <definedName name="PUGOTEROSCOLGANTES" localSheetId="7">#REF!</definedName>
    <definedName name="PUGOTEROSCOLGANTES">#REF!</definedName>
    <definedName name="PUGOTEROSCOLGANTES_2">#N/A</definedName>
    <definedName name="PUHORMIGON_1_2_4" localSheetId="2">#REF!</definedName>
    <definedName name="PUHORMIGON_1_2_4" localSheetId="3">#REF!</definedName>
    <definedName name="PUHORMIGON_1_2_4" localSheetId="4">#REF!</definedName>
    <definedName name="PUHORMIGON_1_2_4" localSheetId="5">#REF!</definedName>
    <definedName name="PUHORMIGON_1_2_4" localSheetId="6">#REF!</definedName>
    <definedName name="PUHORMIGON_1_2_4" localSheetId="7">#REF!</definedName>
    <definedName name="PUHORMIGON_1_2_4">#REF!</definedName>
    <definedName name="PUHORMIGON_1_2_4_2">#N/A</definedName>
    <definedName name="PUHORMIGON1_3_5" localSheetId="2">#REF!</definedName>
    <definedName name="PUHORMIGON1_3_5" localSheetId="3">#REF!</definedName>
    <definedName name="PUHORMIGON1_3_5" localSheetId="4">#REF!</definedName>
    <definedName name="PUHORMIGON1_3_5" localSheetId="5">#REF!</definedName>
    <definedName name="PUHORMIGON1_3_5" localSheetId="6">#REF!</definedName>
    <definedName name="PUHORMIGON1_3_5" localSheetId="7">#REF!</definedName>
    <definedName name="PUHORMIGON1_3_5">#REF!</definedName>
    <definedName name="PUHORMIGON1_3_5_2">#N/A</definedName>
    <definedName name="puhormigon280" localSheetId="2">[117]Análisis!#REF!</definedName>
    <definedName name="puhormigon280" localSheetId="3">[118]Análisis!#REF!</definedName>
    <definedName name="puhormigon280" localSheetId="4">[118]Análisis!#REF!</definedName>
    <definedName name="puhormigon280" localSheetId="5">[118]Análisis!#REF!</definedName>
    <definedName name="puhormigon280" localSheetId="6">[118]Análisis!#REF!</definedName>
    <definedName name="puhormigon280" localSheetId="7">[117]Análisis!#REF!</definedName>
    <definedName name="puhormigon280">[118]Análisis!#REF!</definedName>
    <definedName name="PUHORMIGONCICLOPEO" localSheetId="2">#REF!</definedName>
    <definedName name="PUHORMIGONCICLOPEO" localSheetId="3">#REF!</definedName>
    <definedName name="PUHORMIGONCICLOPEO" localSheetId="4">#REF!</definedName>
    <definedName name="PUHORMIGONCICLOPEO" localSheetId="5">#REF!</definedName>
    <definedName name="PUHORMIGONCICLOPEO" localSheetId="6">#REF!</definedName>
    <definedName name="PUHORMIGONCICLOPEO" localSheetId="7">#REF!</definedName>
    <definedName name="PUHORMIGONCICLOPEO">#REF!</definedName>
    <definedName name="PUHORMIGONCICLOPEO_2">#N/A</definedName>
    <definedName name="PUHORMIGONSIMPLE210" localSheetId="2">#REF!</definedName>
    <definedName name="PUHORMIGONSIMPLE210" localSheetId="3">#REF!</definedName>
    <definedName name="PUHORMIGONSIMPLE210" localSheetId="4">#REF!</definedName>
    <definedName name="PUHORMIGONSIMPLE210" localSheetId="5">#REF!</definedName>
    <definedName name="PUHORMIGONSIMPLE210" localSheetId="6">#REF!</definedName>
    <definedName name="PUHORMIGONSIMPLE210" localSheetId="7">#REF!</definedName>
    <definedName name="PUHORMIGONSIMPLE210">#REF!</definedName>
    <definedName name="PUHORMIGONSIMPLE210_2">#N/A</definedName>
    <definedName name="puinyeccion" localSheetId="2">[117]Análisis!#REF!</definedName>
    <definedName name="puinyeccion" localSheetId="3">[118]Análisis!#REF!</definedName>
    <definedName name="puinyeccion" localSheetId="4">[118]Análisis!#REF!</definedName>
    <definedName name="puinyeccion" localSheetId="5">[118]Análisis!#REF!</definedName>
    <definedName name="puinyeccion" localSheetId="6">[118]Análisis!#REF!</definedName>
    <definedName name="puinyeccion" localSheetId="7">[117]Análisis!#REF!</definedName>
    <definedName name="puinyeccion">[118]Análisis!#REF!</definedName>
    <definedName name="PULESC" localSheetId="2">#REF!</definedName>
    <definedName name="PULESC" localSheetId="3">#REF!</definedName>
    <definedName name="PULESC" localSheetId="4">#REF!</definedName>
    <definedName name="PULESC" localSheetId="5">#REF!</definedName>
    <definedName name="PULESC" localSheetId="6">#REF!</definedName>
    <definedName name="PULESC" localSheetId="7">#REF!</definedName>
    <definedName name="PULESC" localSheetId="0">#REF!</definedName>
    <definedName name="PULESC">#REF!</definedName>
    <definedName name="pulgm" localSheetId="2">#REF!</definedName>
    <definedName name="pulgm" localSheetId="4">#REF!</definedName>
    <definedName name="pulgm" localSheetId="7">#REF!</definedName>
    <definedName name="pulgm">#REF!</definedName>
    <definedName name="pulido">'[123]Pres. Adic.Y'!$E$76</definedName>
    <definedName name="Pulido.Mrmol" localSheetId="2">#REF!</definedName>
    <definedName name="Pulido.Mrmol" localSheetId="3">#REF!</definedName>
    <definedName name="Pulido.Mrmol" localSheetId="4">#REF!</definedName>
    <definedName name="Pulido.Mrmol" localSheetId="5">#REF!</definedName>
    <definedName name="Pulido.Mrmol" localSheetId="6">#REF!</definedName>
    <definedName name="Pulido.Mrmol" localSheetId="7">#REF!</definedName>
    <definedName name="Pulido.Mrmol">#REF!</definedName>
    <definedName name="Pulido_y_Brillado____De_Luxe">[50]Insumos!$B$241:$D$241</definedName>
    <definedName name="Pulido_y_Brillado_de_Piso" localSheetId="2">[21]Insumos!#REF!</definedName>
    <definedName name="Pulido_y_Brillado_de_Piso" localSheetId="3">[21]Insumos!#REF!</definedName>
    <definedName name="Pulido_y_Brillado_de_Piso" localSheetId="4">[21]Insumos!#REF!</definedName>
    <definedName name="Pulido_y_Brillado_de_Piso" localSheetId="5">[21]Insumos!#REF!</definedName>
    <definedName name="Pulido_y_Brillado_de_Piso" localSheetId="6">[21]Insumos!#REF!</definedName>
    <definedName name="Pulido_y_Brillado_de_Piso" localSheetId="7">[21]Insumos!#REF!</definedName>
    <definedName name="Pulido_y_Brillado_de_Piso" localSheetId="0">[21]Insumos!#REF!</definedName>
    <definedName name="Pulido_y_Brillado_de_Piso">[21]Insumos!#REF!</definedName>
    <definedName name="PULIDOYBRILLADO">[100]Analisis!$E$1552</definedName>
    <definedName name="PULISTELOS1_2BAÑOS" localSheetId="2">#REF!</definedName>
    <definedName name="PULISTELOS1_2BAÑOS" localSheetId="3">#REF!</definedName>
    <definedName name="PULISTELOS1_2BAÑOS" localSheetId="4">#REF!</definedName>
    <definedName name="PULISTELOS1_2BAÑOS" localSheetId="5">#REF!</definedName>
    <definedName name="PULISTELOS1_2BAÑOS" localSheetId="6">#REF!</definedName>
    <definedName name="PULISTELOS1_2BAÑOS" localSheetId="7">#REF!</definedName>
    <definedName name="PULISTELOS1_2BAÑOS">#REF!</definedName>
    <definedName name="PULISTELOS1_2BAÑOS_2">#N/A</definedName>
    <definedName name="PULISTELOSBAÑOS" localSheetId="2">#REF!</definedName>
    <definedName name="PULISTELOSBAÑOS" localSheetId="3">#REF!</definedName>
    <definedName name="PULISTELOSBAÑOS" localSheetId="4">#REF!</definedName>
    <definedName name="PULISTELOSBAÑOS" localSheetId="5">#REF!</definedName>
    <definedName name="PULISTELOSBAÑOS" localSheetId="6">#REF!</definedName>
    <definedName name="PULISTELOSBAÑOS" localSheetId="7">#REF!</definedName>
    <definedName name="PULISTELOSBAÑOS">#REF!</definedName>
    <definedName name="PULISTELOSBAÑOS_2">#N/A</definedName>
    <definedName name="PULMES" localSheetId="2">#REF!</definedName>
    <definedName name="PULMES" localSheetId="4">#REF!</definedName>
    <definedName name="PULMES" localSheetId="7">#REF!</definedName>
    <definedName name="PULMES" localSheetId="0">#REF!</definedName>
    <definedName name="PULMES">#REF!</definedName>
    <definedName name="PULOSA" localSheetId="2">#REF!</definedName>
    <definedName name="PULOSA" localSheetId="4">#REF!</definedName>
    <definedName name="PULOSA" localSheetId="7">#REF!</definedName>
    <definedName name="PULOSA">#REF!</definedName>
    <definedName name="PULOSA_2">#N/A</definedName>
    <definedName name="pulosaaproche" localSheetId="2">[117]Análisis!#REF!</definedName>
    <definedName name="pulosaaproche" localSheetId="4">[118]Análisis!#REF!</definedName>
    <definedName name="pulosaaproche" localSheetId="7">[117]Análisis!#REF!</definedName>
    <definedName name="pulosaaproche">[118]Análisis!#REF!</definedName>
    <definedName name="pulosacalzada" localSheetId="2">[117]Análisis!#REF!</definedName>
    <definedName name="pulosacalzada" localSheetId="4">[118]Análisis!#REF!</definedName>
    <definedName name="pulosacalzada" localSheetId="7">[117]Análisis!#REF!</definedName>
    <definedName name="pulosacalzada">[118]Análisis!#REF!</definedName>
    <definedName name="PULREPPVIEJO" localSheetId="2">#REF!</definedName>
    <definedName name="PULREPPVIEJO" localSheetId="3">#REF!</definedName>
    <definedName name="PULREPPVIEJO" localSheetId="4">#REF!</definedName>
    <definedName name="PULREPPVIEJO" localSheetId="5">#REF!</definedName>
    <definedName name="PULREPPVIEJO" localSheetId="6">#REF!</definedName>
    <definedName name="PULREPPVIEJO" localSheetId="7">#REF!</definedName>
    <definedName name="PULREPPVIEJO" localSheetId="0">#REF!</definedName>
    <definedName name="PULREPPVIEJO">#REF!</definedName>
    <definedName name="PULSUPER" localSheetId="2">#REF!</definedName>
    <definedName name="PULSUPER" localSheetId="4">#REF!</definedName>
    <definedName name="PULSUPER" localSheetId="7">#REF!</definedName>
    <definedName name="PULSUPER">#REF!</definedName>
    <definedName name="PULYCRISTAL" localSheetId="2">#REF!</definedName>
    <definedName name="PULYCRISTAL" localSheetId="4">#REF!</definedName>
    <definedName name="PULYCRISTAL" localSheetId="7">#REF!</definedName>
    <definedName name="PULYCRISTAL">#REF!</definedName>
    <definedName name="PULYSAL" localSheetId="2">#REF!</definedName>
    <definedName name="PULYSAL" localSheetId="4">#REF!</definedName>
    <definedName name="PULYSAL" localSheetId="7">#REF!</definedName>
    <definedName name="PULYSAL">#REF!</definedName>
    <definedName name="PUMADERA" localSheetId="7">[117]Análisis!$H$151</definedName>
    <definedName name="PUMADERA">[118]Análisis!$H$151</definedName>
    <definedName name="PUMEZCLACALARENAPISOS" localSheetId="2">#REF!</definedName>
    <definedName name="PUMEZCLACALARENAPISOS" localSheetId="3">#REF!</definedName>
    <definedName name="PUMEZCLACALARENAPISOS" localSheetId="4">#REF!</definedName>
    <definedName name="PUMEZCLACALARENAPISOS" localSheetId="5">#REF!</definedName>
    <definedName name="PUMEZCLACALARENAPISOS" localSheetId="6">#REF!</definedName>
    <definedName name="PUMEZCLACALARENAPISOS" localSheetId="7">#REF!</definedName>
    <definedName name="PUMEZCLACALARENAPISOS">#REF!</definedName>
    <definedName name="PUMEZCLACALARENAPISOS_2">#N/A</definedName>
    <definedName name="PUMORTERO1_1" localSheetId="2">'[21]Análisis de Precios'!#REF!</definedName>
    <definedName name="PUMORTERO1_1" localSheetId="3">'[21]Análisis de Precios'!#REF!</definedName>
    <definedName name="PUMORTERO1_1" localSheetId="4">'[21]Análisis de Precios'!#REF!</definedName>
    <definedName name="PUMORTERO1_1" localSheetId="5">'[21]Análisis de Precios'!#REF!</definedName>
    <definedName name="PUMORTERO1_1" localSheetId="6">'[21]Análisis de Precios'!#REF!</definedName>
    <definedName name="PUMORTERO1_1" localSheetId="7">'[21]Análisis de Precios'!#REF!</definedName>
    <definedName name="PUMORTERO1_1">'[21]Análisis de Precios'!#REF!</definedName>
    <definedName name="PUMORTERO1_10COLOCARPISOS" localSheetId="2">#REF!</definedName>
    <definedName name="PUMORTERO1_10COLOCARPISOS" localSheetId="3">#REF!</definedName>
    <definedName name="PUMORTERO1_10COLOCARPISOS" localSheetId="4">#REF!</definedName>
    <definedName name="PUMORTERO1_10COLOCARPISOS" localSheetId="5">#REF!</definedName>
    <definedName name="PUMORTERO1_10COLOCARPISOS" localSheetId="6">#REF!</definedName>
    <definedName name="PUMORTERO1_10COLOCARPISOS" localSheetId="7">#REF!</definedName>
    <definedName name="PUMORTERO1_10COLOCARPISOS">#REF!</definedName>
    <definedName name="PUMORTERO1_10COLOCARPISOS_2">#N/A</definedName>
    <definedName name="PUMORTERO1_2" localSheetId="2">#REF!</definedName>
    <definedName name="PUMORTERO1_2" localSheetId="3">#REF!</definedName>
    <definedName name="PUMORTERO1_2" localSheetId="4">#REF!</definedName>
    <definedName name="PUMORTERO1_2" localSheetId="5">#REF!</definedName>
    <definedName name="PUMORTERO1_2" localSheetId="6">#REF!</definedName>
    <definedName name="PUMORTERO1_2" localSheetId="7">#REF!</definedName>
    <definedName name="PUMORTERO1_2">#REF!</definedName>
    <definedName name="PUMORTERO1_2_2">#N/A</definedName>
    <definedName name="PUMORTERO1_3" localSheetId="2">#REF!</definedName>
    <definedName name="PUMORTERO1_3" localSheetId="3">#REF!</definedName>
    <definedName name="PUMORTERO1_3" localSheetId="4">#REF!</definedName>
    <definedName name="PUMORTERO1_3" localSheetId="5">#REF!</definedName>
    <definedName name="PUMORTERO1_3" localSheetId="6">#REF!</definedName>
    <definedName name="PUMORTERO1_3" localSheetId="7">#REF!</definedName>
    <definedName name="PUMORTERO1_3">#REF!</definedName>
    <definedName name="PUMORTERO1_3_2">#N/A</definedName>
    <definedName name="PUMORTERO1_4PARAPAÑETE" localSheetId="2">#REF!</definedName>
    <definedName name="PUMORTERO1_4PARAPAÑETE" localSheetId="3">#REF!</definedName>
    <definedName name="PUMORTERO1_4PARAPAÑETE" localSheetId="4">#REF!</definedName>
    <definedName name="PUMORTERO1_4PARAPAÑETE" localSheetId="5">#REF!</definedName>
    <definedName name="PUMORTERO1_4PARAPAÑETE" localSheetId="6">#REF!</definedName>
    <definedName name="PUMORTERO1_4PARAPAÑETE" localSheetId="7">#REF!</definedName>
    <definedName name="PUMORTERO1_4PARAPAÑETE">#REF!</definedName>
    <definedName name="PUMORTERO1_4PARAPAÑETE_2">#N/A</definedName>
    <definedName name="PUMORTERO1_5DE1_3" localSheetId="2">#REF!</definedName>
    <definedName name="PUMORTERO1_5DE1_3" localSheetId="3">#REF!</definedName>
    <definedName name="PUMORTERO1_5DE1_3" localSheetId="4">#REF!</definedName>
    <definedName name="PUMORTERO1_5DE1_3" localSheetId="5">#REF!</definedName>
    <definedName name="PUMORTERO1_5DE1_3" localSheetId="6">#REF!</definedName>
    <definedName name="PUMORTERO1_5DE1_3" localSheetId="7">#REF!</definedName>
    <definedName name="PUMORTERO1_5DE1_3">#REF!</definedName>
    <definedName name="PUMORTERO1_5DE1_3_2">#N/A</definedName>
    <definedName name="PUMURO_M1" localSheetId="2">#REF!</definedName>
    <definedName name="PUMURO_M1" localSheetId="3">#REF!</definedName>
    <definedName name="PUMURO_M1" localSheetId="4">#REF!</definedName>
    <definedName name="PUMURO_M1" localSheetId="5">#REF!</definedName>
    <definedName name="PUMURO_M1" localSheetId="6">#REF!</definedName>
    <definedName name="PUMURO_M1" localSheetId="7">#REF!</definedName>
    <definedName name="PUMURO_M1">#REF!</definedName>
    <definedName name="PUMURO_M1_2">#N/A</definedName>
    <definedName name="PUMURO_M2" localSheetId="2">#REF!</definedName>
    <definedName name="PUMURO_M2" localSheetId="3">#REF!</definedName>
    <definedName name="PUMURO_M2" localSheetId="4">#REF!</definedName>
    <definedName name="PUMURO_M2" localSheetId="5">#REF!</definedName>
    <definedName name="PUMURO_M2" localSheetId="6">#REF!</definedName>
    <definedName name="PUMURO_M2" localSheetId="7">#REF!</definedName>
    <definedName name="PUMURO_M2">#REF!</definedName>
    <definedName name="PUMURO_M2_2">#N/A</definedName>
    <definedName name="punewjersey" localSheetId="2">[117]Análisis!#REF!</definedName>
    <definedName name="punewjersey" localSheetId="3">[118]Análisis!#REF!</definedName>
    <definedName name="punewjersey" localSheetId="4">[118]Análisis!#REF!</definedName>
    <definedName name="punewjersey" localSheetId="5">[118]Análisis!#REF!</definedName>
    <definedName name="punewjersey" localSheetId="6">[118]Análisis!#REF!</definedName>
    <definedName name="punewjersey" localSheetId="7">[117]Análisis!#REF!</definedName>
    <definedName name="punewjersey">[118]Análisis!#REF!</definedName>
    <definedName name="puñ" localSheetId="2">'[34]Pres. '!#REF!</definedName>
    <definedName name="puñ" localSheetId="4">'[34]Pres. '!#REF!</definedName>
    <definedName name="puñ" localSheetId="7">'[34]Pres. '!#REF!</definedName>
    <definedName name="puñ">'[34]Pres. '!#REF!</definedName>
    <definedName name="PUPAÑETEMAESTREADOEXTERIOR" localSheetId="2">#REF!</definedName>
    <definedName name="PUPAÑETEMAESTREADOEXTERIOR" localSheetId="3">#REF!</definedName>
    <definedName name="PUPAÑETEMAESTREADOEXTERIOR" localSheetId="4">#REF!</definedName>
    <definedName name="PUPAÑETEMAESTREADOEXTERIOR" localSheetId="5">#REF!</definedName>
    <definedName name="PUPAÑETEMAESTREADOEXTERIOR" localSheetId="6">#REF!</definedName>
    <definedName name="PUPAÑETEMAESTREADOEXTERIOR" localSheetId="7">#REF!</definedName>
    <definedName name="PUPAÑETEMAESTREADOEXTERIOR">#REF!</definedName>
    <definedName name="PUPAÑETEMAESTREADOEXTERIOR_2">#N/A</definedName>
    <definedName name="PUPAÑETEMAESTREADOINTERIOR" localSheetId="2">#REF!</definedName>
    <definedName name="PUPAÑETEMAESTREADOINTERIOR" localSheetId="3">#REF!</definedName>
    <definedName name="PUPAÑETEMAESTREADOINTERIOR" localSheetId="4">#REF!</definedName>
    <definedName name="PUPAÑETEMAESTREADOINTERIOR" localSheetId="5">#REF!</definedName>
    <definedName name="PUPAÑETEMAESTREADOINTERIOR" localSheetId="6">#REF!</definedName>
    <definedName name="PUPAÑETEMAESTREADOINTERIOR" localSheetId="7">#REF!</definedName>
    <definedName name="PUPAÑETEMAESTREADOINTERIOR">#REF!</definedName>
    <definedName name="PUPAÑETEMAESTREADOINTERIOR_2">#N/A</definedName>
    <definedName name="PUPAÑETEPULIDO" localSheetId="2">#REF!</definedName>
    <definedName name="PUPAÑETEPULIDO" localSheetId="3">#REF!</definedName>
    <definedName name="PUPAÑETEPULIDO" localSheetId="4">#REF!</definedName>
    <definedName name="PUPAÑETEPULIDO" localSheetId="5">#REF!</definedName>
    <definedName name="PUPAÑETEPULIDO" localSheetId="6">#REF!</definedName>
    <definedName name="PUPAÑETEPULIDO" localSheetId="7">#REF!</definedName>
    <definedName name="PUPAÑETEPULIDO">#REF!</definedName>
    <definedName name="PUPAÑETEPULIDO_2">#N/A</definedName>
    <definedName name="PUPAÑETETECHO" localSheetId="2">'[21]Análisis de Precios'!#REF!</definedName>
    <definedName name="PUPAÑETETECHO" localSheetId="3">'[21]Análisis de Precios'!#REF!</definedName>
    <definedName name="PUPAÑETETECHO" localSheetId="4">'[21]Análisis de Precios'!#REF!</definedName>
    <definedName name="PUPAÑETETECHO" localSheetId="5">'[21]Análisis de Precios'!#REF!</definedName>
    <definedName name="PUPAÑETETECHO" localSheetId="6">'[21]Análisis de Precios'!#REF!</definedName>
    <definedName name="PUPAÑETETECHO" localSheetId="7">'[21]Análisis de Precios'!#REF!</definedName>
    <definedName name="PUPAÑETETECHO">'[21]Análisis de Precios'!#REF!</definedName>
    <definedName name="PUPINTURAACRILICAEXTERIOR" localSheetId="2">'[21]Análisis de Precios'!#REF!</definedName>
    <definedName name="PUPINTURAACRILICAEXTERIOR" localSheetId="4">'[21]Análisis de Precios'!#REF!</definedName>
    <definedName name="PUPINTURAACRILICAEXTERIOR" localSheetId="7">'[21]Análisis de Precios'!#REF!</definedName>
    <definedName name="PUPINTURAACRILICAEXTERIOR">'[21]Análisis de Precios'!#REF!</definedName>
    <definedName name="PUPINTURAACRILICAINTERIOR" localSheetId="2">'[21]Análisis de Precios'!#REF!</definedName>
    <definedName name="PUPINTURAACRILICAINTERIOR" localSheetId="4">'[21]Análisis de Precios'!#REF!</definedName>
    <definedName name="PUPINTURAACRILICAINTERIOR" localSheetId="7">'[21]Análisis de Precios'!#REF!</definedName>
    <definedName name="PUPINTURAACRILICAINTERIOR">'[21]Análisis de Precios'!#REF!</definedName>
    <definedName name="PUPINTURACAL" localSheetId="2">'[21]Análisis de Precios'!#REF!</definedName>
    <definedName name="PUPINTURACAL" localSheetId="4">'[21]Análisis de Precios'!#REF!</definedName>
    <definedName name="PUPINTURACAL" localSheetId="7">'[21]Análisis de Precios'!#REF!</definedName>
    <definedName name="PUPINTURACAL">'[21]Análisis de Precios'!#REF!</definedName>
    <definedName name="PUPINTURAMANTENIMIENTO" localSheetId="2">'[21]Análisis de Precios'!#REF!</definedName>
    <definedName name="PUPINTURAMANTENIMIENTO" localSheetId="4">'[21]Análisis de Precios'!#REF!</definedName>
    <definedName name="PUPINTURAMANTENIMIENTO" localSheetId="7">'[21]Análisis de Precios'!#REF!</definedName>
    <definedName name="PUPINTURAMANTENIMIENTO">'[21]Análisis de Precios'!#REF!</definedName>
    <definedName name="PUPISOCERAMICA_33X33" localSheetId="2">#REF!</definedName>
    <definedName name="PUPISOCERAMICA_33X33" localSheetId="3">#REF!</definedName>
    <definedName name="PUPISOCERAMICA_33X33" localSheetId="4">#REF!</definedName>
    <definedName name="PUPISOCERAMICA_33X33" localSheetId="5">#REF!</definedName>
    <definedName name="PUPISOCERAMICA_33X33" localSheetId="6">#REF!</definedName>
    <definedName name="PUPISOCERAMICA_33X33" localSheetId="7">#REF!</definedName>
    <definedName name="PUPISOCERAMICA_33X33">#REF!</definedName>
    <definedName name="PUPISOCERAMICA_33X33_2">#N/A</definedName>
    <definedName name="PUPISOCERAMICACRIOLLA20X20" localSheetId="2">'[21]Análisis de Precios'!#REF!</definedName>
    <definedName name="PUPISOCERAMICACRIOLLA20X20" localSheetId="3">'[21]Análisis de Precios'!#REF!</definedName>
    <definedName name="PUPISOCERAMICACRIOLLA20X20" localSheetId="4">'[21]Análisis de Precios'!#REF!</definedName>
    <definedName name="PUPISOCERAMICACRIOLLA20X20" localSheetId="5">'[21]Análisis de Precios'!#REF!</definedName>
    <definedName name="PUPISOCERAMICACRIOLLA20X20" localSheetId="6">'[21]Análisis de Precios'!#REF!</definedName>
    <definedName name="PUPISOCERAMICACRIOLLA20X20" localSheetId="7">'[21]Análisis de Precios'!#REF!</definedName>
    <definedName name="PUPISOCERAMICACRIOLLA20X20">'[21]Análisis de Precios'!#REF!</definedName>
    <definedName name="PUPISOGRANITO_40X40" localSheetId="2">#REF!</definedName>
    <definedName name="PUPISOGRANITO_40X40" localSheetId="3">#REF!</definedName>
    <definedName name="PUPISOGRANITO_40X40" localSheetId="4">#REF!</definedName>
    <definedName name="PUPISOGRANITO_40X40" localSheetId="5">#REF!</definedName>
    <definedName name="PUPISOGRANITO_40X40" localSheetId="6">#REF!</definedName>
    <definedName name="PUPISOGRANITO_40X40" localSheetId="7">#REF!</definedName>
    <definedName name="PUPISOGRANITO_40X40">#REF!</definedName>
    <definedName name="PUPISOGRANITO_40X40_2">#N/A</definedName>
    <definedName name="PURAMPAESCALERA" localSheetId="2">#REF!</definedName>
    <definedName name="PURAMPAESCALERA" localSheetId="3">#REF!</definedName>
    <definedName name="PURAMPAESCALERA" localSheetId="4">#REF!</definedName>
    <definedName name="PURAMPAESCALERA" localSheetId="5">#REF!</definedName>
    <definedName name="PURAMPAESCALERA" localSheetId="6">#REF!</definedName>
    <definedName name="PURAMPAESCALERA" localSheetId="7">#REF!</definedName>
    <definedName name="PURAMPAESCALERA">#REF!</definedName>
    <definedName name="PURAMPAESCALERA_2">#N/A</definedName>
    <definedName name="PUREPLANTEO" localSheetId="2">#REF!</definedName>
    <definedName name="PUREPLANTEO" localSheetId="3">#REF!</definedName>
    <definedName name="PUREPLANTEO" localSheetId="4">#REF!</definedName>
    <definedName name="PUREPLANTEO" localSheetId="5">#REF!</definedName>
    <definedName name="PUREPLANTEO" localSheetId="6">#REF!</definedName>
    <definedName name="PUREPLANTEO" localSheetId="7">#REF!</definedName>
    <definedName name="PUREPLANTEO">#REF!</definedName>
    <definedName name="PUREPLANTEO_2">#N/A</definedName>
    <definedName name="purta" localSheetId="2">[25]Volumenes!#REF!</definedName>
    <definedName name="purta" localSheetId="3">[25]Volumenes!#REF!</definedName>
    <definedName name="purta" localSheetId="4">[25]Volumenes!#REF!</definedName>
    <definedName name="purta" localSheetId="5">[25]Volumenes!#REF!</definedName>
    <definedName name="purta" localSheetId="6">[25]Volumenes!#REF!</definedName>
    <definedName name="purta" localSheetId="7">[25]Volumenes!#REF!</definedName>
    <definedName name="purta">[25]Volumenes!#REF!</definedName>
    <definedName name="PUSEPTICO" localSheetId="2">'[21]Análisis de Precios'!#REF!</definedName>
    <definedName name="PUSEPTICO" localSheetId="4">'[21]Análisis de Precios'!#REF!</definedName>
    <definedName name="PUSEPTICO" localSheetId="7">'[21]Análisis de Precios'!#REF!</definedName>
    <definedName name="PUSEPTICO">'[21]Análisis de Precios'!#REF!</definedName>
    <definedName name="putabletas" localSheetId="2">[117]Análisis!#REF!</definedName>
    <definedName name="putabletas" localSheetId="4">[118]Análisis!#REF!</definedName>
    <definedName name="putabletas" localSheetId="7">[117]Análisis!#REF!</definedName>
    <definedName name="putabletas">[118]Análisis!#REF!</definedName>
    <definedName name="PUTRAMPADEGRASA" localSheetId="2">#REF!</definedName>
    <definedName name="PUTRAMPADEGRASA" localSheetId="3">#REF!</definedName>
    <definedName name="PUTRAMPADEGRASA" localSheetId="4">#REF!</definedName>
    <definedName name="PUTRAMPADEGRASA" localSheetId="5">#REF!</definedName>
    <definedName name="PUTRAMPADEGRASA" localSheetId="6">#REF!</definedName>
    <definedName name="PUTRAMPADEGRASA" localSheetId="7">#REF!</definedName>
    <definedName name="PUTRAMPADEGRASA">#REF!</definedName>
    <definedName name="PUTRAMPADEGRASA_2">#N/A</definedName>
    <definedName name="PUVIGA" localSheetId="2">'[21]Análisis de Precios'!#REF!</definedName>
    <definedName name="PUVIGA" localSheetId="3">'[21]Análisis de Precios'!#REF!</definedName>
    <definedName name="PUVIGA" localSheetId="4">'[21]Análisis de Precios'!#REF!</definedName>
    <definedName name="PUVIGA" localSheetId="5">'[21]Análisis de Precios'!#REF!</definedName>
    <definedName name="PUVIGA" localSheetId="6">'[21]Análisis de Precios'!#REF!</definedName>
    <definedName name="PUVIGA" localSheetId="7">'[21]Análisis de Precios'!#REF!</definedName>
    <definedName name="PUVIGA">'[21]Análisis de Precios'!#REF!</definedName>
    <definedName name="puvigastransversales" localSheetId="2">[117]Análisis!#REF!</definedName>
    <definedName name="puvigastransversales" localSheetId="4">[118]Análisis!#REF!</definedName>
    <definedName name="puvigastransversales" localSheetId="7">[117]Análisis!#REF!</definedName>
    <definedName name="puvigastransversales">[118]Análisis!#REF!</definedName>
    <definedName name="PUZABALETAPISO" localSheetId="2">#REF!</definedName>
    <definedName name="PUZABALETAPISO" localSheetId="3">#REF!</definedName>
    <definedName name="PUZABALETAPISO" localSheetId="4">#REF!</definedName>
    <definedName name="PUZABALETAPISO" localSheetId="5">#REF!</definedName>
    <definedName name="PUZABALETAPISO" localSheetId="6">#REF!</definedName>
    <definedName name="PUZABALETAPISO" localSheetId="7">#REF!</definedName>
    <definedName name="PUZABALETAPISO">#REF!</definedName>
    <definedName name="PUZABALETAPISO_2">#N/A</definedName>
    <definedName name="PUZABALETAS" localSheetId="2">#REF!</definedName>
    <definedName name="PUZABALETAS" localSheetId="3">#REF!</definedName>
    <definedName name="PUZABALETAS" localSheetId="4">#REF!</definedName>
    <definedName name="PUZABALETAS" localSheetId="5">#REF!</definedName>
    <definedName name="PUZABALETAS" localSheetId="6">#REF!</definedName>
    <definedName name="PUZABALETAS" localSheetId="7">#REF!</definedName>
    <definedName name="PUZABALETAS">#REF!</definedName>
    <definedName name="PUZABALETAS_2">#N/A</definedName>
    <definedName name="PUZAPATACOLUMNAS_C1" localSheetId="2">#REF!</definedName>
    <definedName name="PUZAPATACOLUMNAS_C1" localSheetId="3">#REF!</definedName>
    <definedName name="PUZAPATACOLUMNAS_C1" localSheetId="4">#REF!</definedName>
    <definedName name="PUZAPATACOLUMNAS_C1" localSheetId="5">#REF!</definedName>
    <definedName name="PUZAPATACOLUMNAS_C1" localSheetId="6">#REF!</definedName>
    <definedName name="PUZAPATACOLUMNAS_C1" localSheetId="7">#REF!</definedName>
    <definedName name="PUZAPATACOLUMNAS_C1">#REF!</definedName>
    <definedName name="PUZAPATACOLUMNAS_C1_2">#N/A</definedName>
    <definedName name="PUZAPATACOLUMNAS_C2" localSheetId="2">#REF!</definedName>
    <definedName name="PUZAPATACOLUMNAS_C2" localSheetId="3">#REF!</definedName>
    <definedName name="PUZAPATACOLUMNAS_C2" localSheetId="4">#REF!</definedName>
    <definedName name="PUZAPATACOLUMNAS_C2" localSheetId="5">#REF!</definedName>
    <definedName name="PUZAPATACOLUMNAS_C2" localSheetId="6">#REF!</definedName>
    <definedName name="PUZAPATACOLUMNAS_C2" localSheetId="7">#REF!</definedName>
    <definedName name="PUZAPATACOLUMNAS_C2">#REF!</definedName>
    <definedName name="PUZAPATACOLUMNAS_C2_2">#N/A</definedName>
    <definedName name="PUZAPATACOLUMNAS_C3" localSheetId="2">#REF!</definedName>
    <definedName name="PUZAPATACOLUMNAS_C3" localSheetId="3">#REF!</definedName>
    <definedName name="PUZAPATACOLUMNAS_C3" localSheetId="4">#REF!</definedName>
    <definedName name="PUZAPATACOLUMNAS_C3" localSheetId="5">#REF!</definedName>
    <definedName name="PUZAPATACOLUMNAS_C3" localSheetId="6">#REF!</definedName>
    <definedName name="PUZAPATACOLUMNAS_C3" localSheetId="7">#REF!</definedName>
    <definedName name="PUZAPATACOLUMNAS_C3">#REF!</definedName>
    <definedName name="PUZAPATACOLUMNAS_C3_2">#N/A</definedName>
    <definedName name="PUZAPATACOLUMNAS_C4" localSheetId="2">#REF!</definedName>
    <definedName name="PUZAPATACOLUMNAS_C4" localSheetId="3">#REF!</definedName>
    <definedName name="PUZAPATACOLUMNAS_C4" localSheetId="4">#REF!</definedName>
    <definedName name="PUZAPATACOLUMNAS_C4" localSheetId="5">#REF!</definedName>
    <definedName name="PUZAPATACOLUMNAS_C4" localSheetId="6">#REF!</definedName>
    <definedName name="PUZAPATACOLUMNAS_C4" localSheetId="7">#REF!</definedName>
    <definedName name="PUZAPATACOLUMNAS_C4">#REF!</definedName>
    <definedName name="PUZAPATACOLUMNAS_C4_2">#N/A</definedName>
    <definedName name="PUZAPATACOLUMNAS_CC" localSheetId="2">#REF!</definedName>
    <definedName name="PUZAPATACOLUMNAS_CC" localSheetId="3">#REF!</definedName>
    <definedName name="PUZAPATACOLUMNAS_CC" localSheetId="4">#REF!</definedName>
    <definedName name="PUZAPATACOLUMNAS_CC" localSheetId="5">#REF!</definedName>
    <definedName name="PUZAPATACOLUMNAS_CC" localSheetId="6">#REF!</definedName>
    <definedName name="PUZAPATACOLUMNAS_CC" localSheetId="7">#REF!</definedName>
    <definedName name="PUZAPATACOLUMNAS_CC">#REF!</definedName>
    <definedName name="PUZAPATACOLUMNAS_CC_2">#N/A</definedName>
    <definedName name="PUZAPATACOLUMNAS_CT" localSheetId="2">#REF!</definedName>
    <definedName name="PUZAPATACOLUMNAS_CT" localSheetId="3">#REF!</definedName>
    <definedName name="PUZAPATACOLUMNAS_CT" localSheetId="4">#REF!</definedName>
    <definedName name="PUZAPATACOLUMNAS_CT" localSheetId="5">#REF!</definedName>
    <definedName name="PUZAPATACOLUMNAS_CT" localSheetId="6">#REF!</definedName>
    <definedName name="PUZAPATACOLUMNAS_CT" localSheetId="7">#REF!</definedName>
    <definedName name="PUZAPATACOLUMNAS_CT">#REF!</definedName>
    <definedName name="PUZAPATACOLUMNAS_CT_2">#N/A</definedName>
    <definedName name="PUZAPATACOMBINADA_C1_C12" localSheetId="2">'[21]Análisis de Precios'!#REF!</definedName>
    <definedName name="PUZAPATACOMBINADA_C1_C12" localSheetId="3">'[21]Análisis de Precios'!#REF!</definedName>
    <definedName name="PUZAPATACOMBINADA_C1_C12" localSheetId="4">'[21]Análisis de Precios'!#REF!</definedName>
    <definedName name="PUZAPATACOMBINADA_C1_C12" localSheetId="5">'[21]Análisis de Precios'!#REF!</definedName>
    <definedName name="PUZAPATACOMBINADA_C1_C12" localSheetId="6">'[21]Análisis de Precios'!#REF!</definedName>
    <definedName name="PUZAPATACOMBINADA_C1_C12" localSheetId="7">'[21]Análisis de Precios'!#REF!</definedName>
    <definedName name="PUZAPATACOMBINADA_C1_C12">'[21]Análisis de Precios'!#REF!</definedName>
    <definedName name="PUZAPATACOMBINADA_C1_C4" localSheetId="2">'[21]Análisis de Precios'!#REF!</definedName>
    <definedName name="PUZAPATACOMBINADA_C1_C4" localSheetId="4">'[21]Análisis de Precios'!#REF!</definedName>
    <definedName name="PUZAPATACOMBINADA_C1_C4" localSheetId="7">'[21]Análisis de Precios'!#REF!</definedName>
    <definedName name="PUZAPATACOMBINADA_C1_C4">'[21]Análisis de Precios'!#REF!</definedName>
    <definedName name="PUZAPATAMURO4" localSheetId="2">#REF!</definedName>
    <definedName name="PUZAPATAMURO4" localSheetId="3">#REF!</definedName>
    <definedName name="PUZAPATAMURO4" localSheetId="4">#REF!</definedName>
    <definedName name="PUZAPATAMURO4" localSheetId="5">#REF!</definedName>
    <definedName name="PUZAPATAMURO4" localSheetId="6">#REF!</definedName>
    <definedName name="PUZAPATAMURO4" localSheetId="7">#REF!</definedName>
    <definedName name="PUZAPATAMURO4">#REF!</definedName>
    <definedName name="PUZAPATAMURO4_2">#N/A</definedName>
    <definedName name="PUZAPATAMURO6" localSheetId="2">#REF!</definedName>
    <definedName name="PUZAPATAMURO6" localSheetId="3">#REF!</definedName>
    <definedName name="PUZAPATAMURO6" localSheetId="4">#REF!</definedName>
    <definedName name="PUZAPATAMURO6" localSheetId="5">#REF!</definedName>
    <definedName name="PUZAPATAMURO6" localSheetId="6">#REF!</definedName>
    <definedName name="PUZAPATAMURO6" localSheetId="7">#REF!</definedName>
    <definedName name="PUZAPATAMURO6">#REF!</definedName>
    <definedName name="PUZAPATAMURO6_2">#N/A</definedName>
    <definedName name="PUZAPATAMURO8" localSheetId="2">#REF!</definedName>
    <definedName name="PUZAPATAMURO8" localSheetId="3">#REF!</definedName>
    <definedName name="PUZAPATAMURO8" localSheetId="4">#REF!</definedName>
    <definedName name="PUZAPATAMURO8" localSheetId="5">#REF!</definedName>
    <definedName name="PUZAPATAMURO8" localSheetId="6">#REF!</definedName>
    <definedName name="PUZAPATAMURO8" localSheetId="7">#REF!</definedName>
    <definedName name="PUZAPATAMURO8">#REF!</definedName>
    <definedName name="PUZAPATAMURO8_2">#N/A</definedName>
    <definedName name="PUZAPATAMURORAMPA">'[50]Análisis de Precios'!$F$201</definedName>
    <definedName name="PUZOCALOCERAMICACRIOLLADE20" localSheetId="2">'[21]Análisis de Precios'!#REF!</definedName>
    <definedName name="PUZOCALOCERAMICACRIOLLADE20" localSheetId="3">'[21]Análisis de Precios'!#REF!</definedName>
    <definedName name="PUZOCALOCERAMICACRIOLLADE20" localSheetId="4">'[21]Análisis de Precios'!#REF!</definedName>
    <definedName name="PUZOCALOCERAMICACRIOLLADE20" localSheetId="5">'[21]Análisis de Precios'!#REF!</definedName>
    <definedName name="PUZOCALOCERAMICACRIOLLADE20" localSheetId="6">'[21]Análisis de Precios'!#REF!</definedName>
    <definedName name="PUZOCALOCERAMICACRIOLLADE20" localSheetId="7">'[21]Análisis de Precios'!#REF!</definedName>
    <definedName name="PUZOCALOCERAMICACRIOLLADE20" localSheetId="0">'[21]Análisis de Precios'!#REF!</definedName>
    <definedName name="PUZOCALOCERAMICACRIOLLADE20">'[21]Análisis de Precios'!#REF!</definedName>
    <definedName name="PUZOCALOCERAMICACRIOLLADE33" localSheetId="2">#REF!</definedName>
    <definedName name="PUZOCALOCERAMICACRIOLLADE33" localSheetId="3">#REF!</definedName>
    <definedName name="PUZOCALOCERAMICACRIOLLADE33" localSheetId="4">#REF!</definedName>
    <definedName name="PUZOCALOCERAMICACRIOLLADE33" localSheetId="5">#REF!</definedName>
    <definedName name="PUZOCALOCERAMICACRIOLLADE33" localSheetId="6">#REF!</definedName>
    <definedName name="PUZOCALOCERAMICACRIOLLADE33" localSheetId="7">#REF!</definedName>
    <definedName name="PUZOCALOCERAMICACRIOLLADE33">#REF!</definedName>
    <definedName name="PUZOCALOCERAMICACRIOLLADE33_2">#N/A</definedName>
    <definedName name="PUZOCALOSGRANITO_7X40" localSheetId="2">#REF!</definedName>
    <definedName name="PUZOCALOSGRANITO_7X40" localSheetId="3">#REF!</definedName>
    <definedName name="PUZOCALOSGRANITO_7X40" localSheetId="4">#REF!</definedName>
    <definedName name="PUZOCALOSGRANITO_7X40" localSheetId="5">#REF!</definedName>
    <definedName name="PUZOCALOSGRANITO_7X40" localSheetId="6">#REF!</definedName>
    <definedName name="PUZOCALOSGRANITO_7X40" localSheetId="7">#REF!</definedName>
    <definedName name="PUZOCALOSGRANITO_7X40">#REF!</definedName>
    <definedName name="PUZOCALOSGRANITO_7X40_2">#N/A</definedName>
    <definedName name="PVALVCIST1" localSheetId="2">#REF!</definedName>
    <definedName name="PVALVCIST1" localSheetId="4">#REF!</definedName>
    <definedName name="PVALVCIST1" localSheetId="7">#REF!</definedName>
    <definedName name="PVALVCIST1" localSheetId="0">#REF!</definedName>
    <definedName name="PVALVCIST1">#REF!</definedName>
    <definedName name="PVALVCIST12" localSheetId="2">#REF!</definedName>
    <definedName name="PVALVCIST12" localSheetId="4">#REF!</definedName>
    <definedName name="PVALVCIST12" localSheetId="7">#REF!</definedName>
    <definedName name="PVALVCIST12">#REF!</definedName>
    <definedName name="PVALVCIST34" localSheetId="2">#REF!</definedName>
    <definedName name="PVALVCIST34" localSheetId="4">#REF!</definedName>
    <definedName name="PVALVCIST34" localSheetId="7">#REF!</definedName>
    <definedName name="PVALVCIST34">#REF!</definedName>
    <definedName name="PVALVSEG34" localSheetId="2">#REF!</definedName>
    <definedName name="PVALVSEG34" localSheetId="4">#REF!</definedName>
    <definedName name="PVALVSEG34" localSheetId="5">#REF!</definedName>
    <definedName name="PVALVSEG34" localSheetId="6">#REF!</definedName>
    <definedName name="PVALVSEG34" localSheetId="7">#REF!</definedName>
    <definedName name="PVALVSEG34">#REF!</definedName>
    <definedName name="PVARTIE586" localSheetId="2">#REF!</definedName>
    <definedName name="PVARTIE586" localSheetId="4">#REF!</definedName>
    <definedName name="PVARTIE586" localSheetId="7">#REF!</definedName>
    <definedName name="PVARTIE586">#REF!</definedName>
    <definedName name="PVC">'[31]Pu-Sanit.'!$C$126</definedName>
    <definedName name="PVC_3">[35]Materiales!$E$69</definedName>
    <definedName name="PVC1_2">[35]Materiales!$E$73</definedName>
    <definedName name="PVC3_4">[35]Materiales!$E$72</definedName>
    <definedName name="PVENTAABCO" localSheetId="2">#REF!</definedName>
    <definedName name="PVENTAABCO" localSheetId="3">#REF!</definedName>
    <definedName name="PVENTAABCO" localSheetId="4">#REF!</definedName>
    <definedName name="PVENTAABCO" localSheetId="5">#REF!</definedName>
    <definedName name="PVENTAABCO" localSheetId="6">#REF!</definedName>
    <definedName name="PVENTAABCO" localSheetId="7">#REF!</definedName>
    <definedName name="PVENTAABCO" localSheetId="0">#REF!</definedName>
    <definedName name="PVENTAABCO">#REF!</definedName>
    <definedName name="PVENTAABRONCE" localSheetId="2">#REF!</definedName>
    <definedName name="PVENTAABRONCE" localSheetId="4">#REF!</definedName>
    <definedName name="PVENTAABRONCE" localSheetId="7">#REF!</definedName>
    <definedName name="PVENTAABRONCE">#REF!</definedName>
    <definedName name="PVENTAAVIDRIOB" localSheetId="2">#REF!</definedName>
    <definedName name="PVENTAAVIDRIOB" localSheetId="4">#REF!</definedName>
    <definedName name="PVENTAAVIDRIOB" localSheetId="7">#REF!</definedName>
    <definedName name="PVENTAAVIDRIOB">#REF!</definedName>
    <definedName name="PVENTBBVIDRIO" localSheetId="2">#REF!</definedName>
    <definedName name="PVENTBBVIDRIO" localSheetId="4">#REF!</definedName>
    <definedName name="PVENTBBVIDRIO" localSheetId="7">#REF!</definedName>
    <definedName name="PVENTBBVIDRIO">#REF!</definedName>
    <definedName name="PVENTBBVIDRIOB" localSheetId="2">#REF!</definedName>
    <definedName name="PVENTBBVIDRIOB" localSheetId="4">#REF!</definedName>
    <definedName name="PVENTBBVIDRIOB" localSheetId="7">#REF!</definedName>
    <definedName name="PVENTBBVIDRIOB">#REF!</definedName>
    <definedName name="PVENTBCO" localSheetId="2">#REF!</definedName>
    <definedName name="PVENTBCO" localSheetId="4">#REF!</definedName>
    <definedName name="PVENTBCO" localSheetId="7">#REF!</definedName>
    <definedName name="PVENTBCO">#REF!</definedName>
    <definedName name="PVENTSALAAMALUNATVC" localSheetId="2">#REF!</definedName>
    <definedName name="PVENTSALAAMALUNATVC" localSheetId="4">#REF!</definedName>
    <definedName name="PVENTSALAAMALUNATVC" localSheetId="7">#REF!</definedName>
    <definedName name="PVENTSALAAMALUNATVC">#REF!</definedName>
    <definedName name="PVIB3030CRE" localSheetId="2">#REF!</definedName>
    <definedName name="PVIB3030CRE" localSheetId="4">#REF!</definedName>
    <definedName name="PVIB3030CRE" localSheetId="5">#REF!</definedName>
    <definedName name="PVIB3030CRE" localSheetId="6">#REF!</definedName>
    <definedName name="PVIB3030CRE" localSheetId="7">#REF!</definedName>
    <definedName name="PVIB3030CRE">#REF!</definedName>
    <definedName name="PVIB3030GRI" localSheetId="2">#REF!</definedName>
    <definedName name="PVIB3030GRI" localSheetId="4">#REF!</definedName>
    <definedName name="PVIB3030GRI" localSheetId="5">#REF!</definedName>
    <definedName name="PVIB3030GRI" localSheetId="6">#REF!</definedName>
    <definedName name="PVIB3030GRI" localSheetId="7">#REF!</definedName>
    <definedName name="PVIB3030GRI">#REF!</definedName>
    <definedName name="PVIB3030VER" localSheetId="2">#REF!</definedName>
    <definedName name="PVIB3030VER" localSheetId="4">#REF!</definedName>
    <definedName name="PVIB3030VER" localSheetId="5">#REF!</definedName>
    <definedName name="PVIB3030VER" localSheetId="6">#REF!</definedName>
    <definedName name="PVIB3030VER" localSheetId="7">#REF!</definedName>
    <definedName name="PVIB3030VER">#REF!</definedName>
    <definedName name="PWINCHE2000K">[122]INS!$D$568</definedName>
    <definedName name="PZ" localSheetId="2">#REF!</definedName>
    <definedName name="PZ" localSheetId="3">#REF!</definedName>
    <definedName name="PZ" localSheetId="4">#REF!</definedName>
    <definedName name="PZ" localSheetId="5">#REF!</definedName>
    <definedName name="PZ" localSheetId="6">#REF!</definedName>
    <definedName name="PZ" localSheetId="7">#REF!</definedName>
    <definedName name="PZ">#REF!</definedName>
    <definedName name="PZGRANITO30BCO" localSheetId="2">#REF!</definedName>
    <definedName name="PZGRANITO30BCO" localSheetId="4">#REF!</definedName>
    <definedName name="PZGRANITO30BCO" localSheetId="7">#REF!</definedName>
    <definedName name="PZGRANITO30BCO">#REF!</definedName>
    <definedName name="PZGRANITO30GRIS" localSheetId="2">#REF!</definedName>
    <definedName name="PZGRANITO30GRIS" localSheetId="4">#REF!</definedName>
    <definedName name="PZGRANITO30GRIS" localSheetId="7">#REF!</definedName>
    <definedName name="PZGRANITO30GRIS">#REF!</definedName>
    <definedName name="PZGRANITO40BCO" localSheetId="2">#REF!</definedName>
    <definedName name="PZGRANITO40BCO" localSheetId="4">#REF!</definedName>
    <definedName name="PZGRANITO40BCO" localSheetId="7">#REF!</definedName>
    <definedName name="PZGRANITO40BCO">#REF!</definedName>
    <definedName name="PZGRANITOPERROY40" localSheetId="2">#REF!</definedName>
    <definedName name="PZGRANITOPERROY40" localSheetId="4">#REF!</definedName>
    <definedName name="PZGRANITOPERROY40" localSheetId="7">#REF!</definedName>
    <definedName name="PZGRANITOPERROY40">#REF!</definedName>
    <definedName name="PZMOSAICO25ROJ" localSheetId="2">#REF!</definedName>
    <definedName name="PZMOSAICO25ROJ" localSheetId="4">#REF!</definedName>
    <definedName name="PZMOSAICO25ROJ" localSheetId="7">#REF!</definedName>
    <definedName name="PZMOSAICO25ROJ">#REF!</definedName>
    <definedName name="PZOCALOBARRO10X3" localSheetId="2">#REF!</definedName>
    <definedName name="PZOCALOBARRO10X3" localSheetId="4">#REF!</definedName>
    <definedName name="PZOCALOBARRO10X3" localSheetId="7">#REF!</definedName>
    <definedName name="PZOCALOBARRO10X3">#REF!</definedName>
    <definedName name="PZOCESC23BCO" localSheetId="2">#REF!</definedName>
    <definedName name="PZOCESC23BCO" localSheetId="4">#REF!</definedName>
    <definedName name="PZOCESC23BCO" localSheetId="7">#REF!</definedName>
    <definedName name="PZOCESC23BCO">#REF!</definedName>
    <definedName name="qqvarilla">'[96]Analisis Unit. '!$F$36</definedName>
    <definedName name="quicio.de.marmol" localSheetId="2">#REF!</definedName>
    <definedName name="quicio.de.marmol" localSheetId="4">#REF!</definedName>
    <definedName name="quicio.de.marmol" localSheetId="7">#REF!</definedName>
    <definedName name="quicio.de.marmol">#REF!</definedName>
    <definedName name="Quicio.loceta.cemento" localSheetId="2">#REF!</definedName>
    <definedName name="Quicio.loceta.cemento" localSheetId="4">#REF!</definedName>
    <definedName name="Quicio.loceta.cemento" localSheetId="7">#REF!</definedName>
    <definedName name="Quicio.loceta.cemento">#REF!</definedName>
    <definedName name="quicio.Marmol" localSheetId="2">#REF!</definedName>
    <definedName name="quicio.Marmol" localSheetId="4">#REF!</definedName>
    <definedName name="quicio.Marmol" localSheetId="7">#REF!</definedName>
    <definedName name="quicio.Marmol">#REF!</definedName>
    <definedName name="quicio.y.entrepuerta" localSheetId="2">#REF!</definedName>
    <definedName name="quicio.y.entrepuerta" localSheetId="4">#REF!</definedName>
    <definedName name="quicio.y.entrepuerta" localSheetId="7">#REF!</definedName>
    <definedName name="quicio.y.entrepuerta">#REF!</definedName>
    <definedName name="QUICIOGRA30BCO" localSheetId="2">#REF!</definedName>
    <definedName name="QUICIOGRA30BCO" localSheetId="4">#REF!</definedName>
    <definedName name="QUICIOGRA30BCO" localSheetId="7">#REF!</definedName>
    <definedName name="QUICIOGRA30BCO">#REF!</definedName>
    <definedName name="QUICIOGRA40BCO" localSheetId="2">#REF!</definedName>
    <definedName name="QUICIOGRA40BCO" localSheetId="4">#REF!</definedName>
    <definedName name="QUICIOGRA40BCO" localSheetId="7">#REF!</definedName>
    <definedName name="QUICIOGRA40BCO">#REF!</definedName>
    <definedName name="QUICIOLAD" localSheetId="2">#REF!</definedName>
    <definedName name="QUICIOLAD" localSheetId="4">#REF!</definedName>
    <definedName name="QUICIOLAD" localSheetId="7">#REF!</definedName>
    <definedName name="QUICIOLAD">#REF!</definedName>
    <definedName name="QUICIOMOS25ROJ" localSheetId="2">#REF!</definedName>
    <definedName name="QUICIOMOS25ROJ" localSheetId="4">#REF!</definedName>
    <definedName name="QUICIOMOS25ROJ" localSheetId="7">#REF!</definedName>
    <definedName name="QUICIOMOS25ROJ">#REF!</definedName>
    <definedName name="QUIEBRASOLESVERTCONTRA" localSheetId="2">#REF!</definedName>
    <definedName name="QUIEBRASOLESVERTCONTRA" localSheetId="4">#REF!</definedName>
    <definedName name="QUIEBRASOLESVERTCONTRA" localSheetId="7">#REF!</definedName>
    <definedName name="QUIEBRASOLESVERTCONTRA">#REF!</definedName>
    <definedName name="R_" localSheetId="1">[14]Senalizacion!#REF!</definedName>
    <definedName name="R_" localSheetId="2">[14]Senalizacion!#REF!</definedName>
    <definedName name="R_" localSheetId="3">[14]Senalizacion!#REF!</definedName>
    <definedName name="R_" localSheetId="4">[14]Senalizacion!#REF!</definedName>
    <definedName name="R_" localSheetId="5">[14]Senalizacion!#REF!</definedName>
    <definedName name="R_" localSheetId="6">[14]Senalizacion!#REF!</definedName>
    <definedName name="R_" localSheetId="7">[14]Senalizacion!#REF!</definedName>
    <definedName name="R_" localSheetId="0">[14]Senalizacion!#REF!</definedName>
    <definedName name="R_">[14]Senalizacion!#REF!</definedName>
    <definedName name="RA" localSheetId="2">'[2]Part. No Ejecutables'!#REF!</definedName>
    <definedName name="RA" localSheetId="4">'[2]Part. No Ejecutables'!#REF!</definedName>
    <definedName name="RA" localSheetId="7">'[2]Part. No Ejecutables'!#REF!</definedName>
    <definedName name="RA">'[2]Part. No Ejecutables'!#REF!</definedName>
    <definedName name="Rampa.2da" localSheetId="2">#REF!</definedName>
    <definedName name="Rampa.2da" localSheetId="3">#REF!</definedName>
    <definedName name="Rampa.2da" localSheetId="4">#REF!</definedName>
    <definedName name="Rampa.2da" localSheetId="5">#REF!</definedName>
    <definedName name="Rampa.2da" localSheetId="6">#REF!</definedName>
    <definedName name="Rampa.2da" localSheetId="7">#REF!</definedName>
    <definedName name="Rampa.2da">#REF!</definedName>
    <definedName name="Rampa.escalera.Villas" localSheetId="2">#REF!</definedName>
    <definedName name="Rampa.escalera.Villas" localSheetId="4">#REF!</definedName>
    <definedName name="Rampa.escalera.Villas" localSheetId="7">#REF!</definedName>
    <definedName name="Rampa.escalera.Villas">#REF!</definedName>
    <definedName name="RAMPAESC" localSheetId="2">#REF!</definedName>
    <definedName name="RAMPAESC" localSheetId="4">#REF!</definedName>
    <definedName name="RAMPAESC" localSheetId="7">#REF!</definedName>
    <definedName name="RAMPAESC">#REF!</definedName>
    <definedName name="rastra">'[46]Listado Equipos a utilizar'!#REF!</definedName>
    <definedName name="rastrapuas">'[46]Listado Equipos a utilizar'!#REF!</definedName>
    <definedName name="Rata" localSheetId="2">#REF!</definedName>
    <definedName name="Rata" localSheetId="4">#REF!</definedName>
    <definedName name="Rata" localSheetId="7">#REF!</definedName>
    <definedName name="Rata">#REF!</definedName>
    <definedName name="rateadohormigon">[156]I.HORMIGON!$J$81</definedName>
    <definedName name="RE" localSheetId="2">[32]A!#REF!</definedName>
    <definedName name="RE" localSheetId="3">[32]A!#REF!</definedName>
    <definedName name="RE" localSheetId="4">[32]A!#REF!</definedName>
    <definedName name="RE" localSheetId="5">[32]A!#REF!</definedName>
    <definedName name="RE" localSheetId="6">[32]A!#REF!</definedName>
    <definedName name="RE" localSheetId="7">[32]A!#REF!</definedName>
    <definedName name="RE" localSheetId="0">[32]A!#REF!</definedName>
    <definedName name="RE">[32]A!#REF!</definedName>
    <definedName name="rec.ceram.criolla" localSheetId="2">#REF!</definedName>
    <definedName name="rec.ceram.criolla" localSheetId="3">#REF!</definedName>
    <definedName name="rec.ceram.criolla" localSheetId="4">#REF!</definedName>
    <definedName name="rec.ceram.criolla" localSheetId="5">#REF!</definedName>
    <definedName name="rec.ceram.criolla" localSheetId="6">#REF!</definedName>
    <definedName name="rec.ceram.criolla" localSheetId="7">#REF!</definedName>
    <definedName name="rec.ceram.criolla">#REF!</definedName>
    <definedName name="RECOEQUIP">'[157]anal term'!$G$1485</definedName>
    <definedName name="RECOMAGRA" localSheetId="2">'[25]anal term'!#REF!</definedName>
    <definedName name="RECOMAGRA" localSheetId="3">'[25]anal term'!#REF!</definedName>
    <definedName name="RECOMAGRA" localSheetId="4">'[25]anal term'!#REF!</definedName>
    <definedName name="RECOMAGRA" localSheetId="5">'[25]anal term'!#REF!</definedName>
    <definedName name="RECOMAGRA" localSheetId="6">'[25]anal term'!#REF!</definedName>
    <definedName name="RECOMAGRA" localSheetId="7">'[25]anal term'!#REF!</definedName>
    <definedName name="RECOMAGRA">'[25]anal term'!#REF!</definedName>
    <definedName name="RECOMAGRAN" localSheetId="2">'[25]anal term'!#REF!</definedName>
    <definedName name="RECOMAGRAN" localSheetId="3">'[25]anal term'!#REF!</definedName>
    <definedName name="RECOMAGRAN" localSheetId="4">'[25]anal term'!#REF!</definedName>
    <definedName name="RECOMAGRAN" localSheetId="5">'[25]anal term'!#REF!</definedName>
    <definedName name="RECOMAGRAN" localSheetId="6">'[25]anal term'!#REF!</definedName>
    <definedName name="RECOMAGRAN" localSheetId="7">'[25]anal term'!#REF!</definedName>
    <definedName name="RECOMAGRAN">'[25]anal term'!#REF!</definedName>
    <definedName name="Recreación">'[62]Hoja de presupuesto'!$G$173</definedName>
    <definedName name="red_pp_2x1">[78]PRECIOS!$E$34</definedName>
    <definedName name="red_pp_2x1.5">[78]PRECIOS!$E$33</definedName>
    <definedName name="red_pvc_3x2">[78]PRECIOS!$E$79</definedName>
    <definedName name="red_pvc_4x3">[78]PRECIOS!$E$77</definedName>
    <definedName name="RED1_2A3_8HG">[35]Materiales!$E$433</definedName>
    <definedName name="REDBUSHG112X1" localSheetId="2">#REF!</definedName>
    <definedName name="REDBUSHG112X1" localSheetId="3">#REF!</definedName>
    <definedName name="REDBUSHG112X1" localSheetId="4">#REF!</definedName>
    <definedName name="REDBUSHG112X1" localSheetId="5">#REF!</definedName>
    <definedName name="REDBUSHG112X1" localSheetId="6">#REF!</definedName>
    <definedName name="REDBUSHG112X1" localSheetId="7">#REF!</definedName>
    <definedName name="REDBUSHG112X1" localSheetId="0">#REF!</definedName>
    <definedName name="REDBUSHG112X1">#REF!</definedName>
    <definedName name="REDBUSHG12X38" localSheetId="2">#REF!</definedName>
    <definedName name="REDBUSHG12X38" localSheetId="4">#REF!</definedName>
    <definedName name="REDBUSHG12X38" localSheetId="7">#REF!</definedName>
    <definedName name="REDBUSHG12X38">#REF!</definedName>
    <definedName name="REDBUSHG1X34" localSheetId="2">#REF!</definedName>
    <definedName name="REDBUSHG1X34" localSheetId="4">#REF!</definedName>
    <definedName name="REDBUSHG1X34" localSheetId="5">#REF!</definedName>
    <definedName name="REDBUSHG1X34" localSheetId="6">#REF!</definedName>
    <definedName name="REDBUSHG1X34" localSheetId="7">#REF!</definedName>
    <definedName name="REDBUSHG1X34">#REF!</definedName>
    <definedName name="REDBUSHG212X1" localSheetId="2">#REF!</definedName>
    <definedName name="REDBUSHG212X1" localSheetId="4">#REF!</definedName>
    <definedName name="REDBUSHG212X1" localSheetId="5">#REF!</definedName>
    <definedName name="REDBUSHG212X1" localSheetId="6">#REF!</definedName>
    <definedName name="REDBUSHG212X1" localSheetId="7">#REF!</definedName>
    <definedName name="REDBUSHG212X1">#REF!</definedName>
    <definedName name="REDBUSHG2X1" localSheetId="2">#REF!</definedName>
    <definedName name="REDBUSHG2X1" localSheetId="4">#REF!</definedName>
    <definedName name="REDBUSHG2X1" localSheetId="5">#REF!</definedName>
    <definedName name="REDBUSHG2X1" localSheetId="6">#REF!</definedName>
    <definedName name="REDBUSHG2X1" localSheetId="7">#REF!</definedName>
    <definedName name="REDBUSHG2X1">#REF!</definedName>
    <definedName name="REDBUSHG2X34" localSheetId="2">#REF!</definedName>
    <definedName name="REDBUSHG2X34" localSheetId="4">#REF!</definedName>
    <definedName name="REDBUSHG2X34" localSheetId="5">#REF!</definedName>
    <definedName name="REDBUSHG2X34" localSheetId="6">#REF!</definedName>
    <definedName name="REDBUSHG2X34" localSheetId="7">#REF!</definedName>
    <definedName name="REDBUSHG2X34">#REF!</definedName>
    <definedName name="REDBUSHG34X12" localSheetId="2">#REF!</definedName>
    <definedName name="REDBUSHG34X12" localSheetId="4">#REF!</definedName>
    <definedName name="REDBUSHG34X12" localSheetId="5">#REF!</definedName>
    <definedName name="REDBUSHG34X12" localSheetId="6">#REF!</definedName>
    <definedName name="REDBUSHG34X12" localSheetId="7">#REF!</definedName>
    <definedName name="REDBUSHG34X12">#REF!</definedName>
    <definedName name="REDBUSHG3X212" localSheetId="2">#REF!</definedName>
    <definedName name="REDBUSHG3X212" localSheetId="4">#REF!</definedName>
    <definedName name="REDBUSHG3X212" localSheetId="5">#REF!</definedName>
    <definedName name="REDBUSHG3X212" localSheetId="6">#REF!</definedName>
    <definedName name="REDBUSHG3X212" localSheetId="7">#REF!</definedName>
    <definedName name="REDBUSHG3X212">#REF!</definedName>
    <definedName name="REDCOPAHG12X38" localSheetId="2">#REF!</definedName>
    <definedName name="REDCOPAHG12X38" localSheetId="4">#REF!</definedName>
    <definedName name="REDCOPAHG12X38" localSheetId="5">#REF!</definedName>
    <definedName name="REDCOPAHG12X38" localSheetId="6">#REF!</definedName>
    <definedName name="REDCOPAHG12X38" localSheetId="7">#REF!</definedName>
    <definedName name="REDCOPAHG12X38">#REF!</definedName>
    <definedName name="REDCOPAHG1X34" localSheetId="2">#REF!</definedName>
    <definedName name="REDCOPAHG1X34" localSheetId="4">#REF!</definedName>
    <definedName name="REDCOPAHG1X34" localSheetId="5">#REF!</definedName>
    <definedName name="REDCOPAHG1X34" localSheetId="6">#REF!</definedName>
    <definedName name="REDCOPAHG1X34" localSheetId="7">#REF!</definedName>
    <definedName name="REDCOPAHG1X34">#REF!</definedName>
    <definedName name="REDCOPAHG212X1" localSheetId="2">#REF!</definedName>
    <definedName name="REDCOPAHG212X1" localSheetId="4">#REF!</definedName>
    <definedName name="REDCOPAHG212X1" localSheetId="5">#REF!</definedName>
    <definedName name="REDCOPAHG212X1" localSheetId="6">#REF!</definedName>
    <definedName name="REDCOPAHG212X1" localSheetId="7">#REF!</definedName>
    <definedName name="REDCOPAHG212X1">#REF!</definedName>
    <definedName name="REDCOPAHG2X112" localSheetId="2">#REF!</definedName>
    <definedName name="REDCOPAHG2X112" localSheetId="4">#REF!</definedName>
    <definedName name="REDCOPAHG2X112" localSheetId="5">#REF!</definedName>
    <definedName name="REDCOPAHG2X112" localSheetId="6">#REF!</definedName>
    <definedName name="REDCOPAHG2X112" localSheetId="7">#REF!</definedName>
    <definedName name="REDCOPAHG2X112">#REF!</definedName>
    <definedName name="REDCOPAHG2X34" localSheetId="2">#REF!</definedName>
    <definedName name="REDCOPAHG2X34" localSheetId="4">#REF!</definedName>
    <definedName name="REDCOPAHG2X34" localSheetId="5">#REF!</definedName>
    <definedName name="REDCOPAHG2X34" localSheetId="6">#REF!</definedName>
    <definedName name="REDCOPAHG2X34" localSheetId="7">#REF!</definedName>
    <definedName name="REDCOPAHG2X34">#REF!</definedName>
    <definedName name="REDCOPAHG34X12" localSheetId="2">#REF!</definedName>
    <definedName name="REDCOPAHG34X12" localSheetId="4">#REF!</definedName>
    <definedName name="REDCOPAHG34X12" localSheetId="5">#REF!</definedName>
    <definedName name="REDCOPAHG34X12" localSheetId="6">#REF!</definedName>
    <definedName name="REDCOPAHG34X12" localSheetId="7">#REF!</definedName>
    <definedName name="REDCOPAHG34X12">#REF!</definedName>
    <definedName name="REDCPVC1X34" localSheetId="2">#REF!</definedName>
    <definedName name="REDCPVC1X34" localSheetId="4">#REF!</definedName>
    <definedName name="REDCPVC1X34" localSheetId="5">#REF!</definedName>
    <definedName name="REDCPVC1X34" localSheetId="6">#REF!</definedName>
    <definedName name="REDCPVC1X34" localSheetId="7">#REF!</definedName>
    <definedName name="REDCPVC1X34">#REF!</definedName>
    <definedName name="REDCPVC34X12" localSheetId="2">#REF!</definedName>
    <definedName name="REDCPVC34X12" localSheetId="4">#REF!</definedName>
    <definedName name="REDCPVC34X12" localSheetId="5">#REF!</definedName>
    <definedName name="REDCPVC34X12" localSheetId="6">#REF!</definedName>
    <definedName name="REDCPVC34X12" localSheetId="7">#REF!</definedName>
    <definedName name="REDCPVC34X12">#REF!</definedName>
    <definedName name="REDPVCDREN3X112" localSheetId="2">#REF!</definedName>
    <definedName name="REDPVCDREN3X112" localSheetId="4">#REF!</definedName>
    <definedName name="REDPVCDREN3X112" localSheetId="7">#REF!</definedName>
    <definedName name="REDPVCDREN3X112">#REF!</definedName>
    <definedName name="REDPVCDREN3X2" localSheetId="2">#REF!</definedName>
    <definedName name="REDPVCDREN3X2" localSheetId="4">#REF!</definedName>
    <definedName name="REDPVCDREN3X2" localSheetId="7">#REF!</definedName>
    <definedName name="REDPVCDREN3X2">#REF!</definedName>
    <definedName name="REDPVCDREN4X2" localSheetId="2">#REF!</definedName>
    <definedName name="REDPVCDREN4X2" localSheetId="4">#REF!</definedName>
    <definedName name="REDPVCDREN4X2" localSheetId="7">#REF!</definedName>
    <definedName name="REDPVCDREN4X2">#REF!</definedName>
    <definedName name="REDPVCDREN4X3" localSheetId="2">#REF!</definedName>
    <definedName name="REDPVCDREN4X3" localSheetId="4">#REF!</definedName>
    <definedName name="REDPVCDREN4X3" localSheetId="7">#REF!</definedName>
    <definedName name="REDPVCDREN4X3">#REF!</definedName>
    <definedName name="REDPVCDREN6X4" localSheetId="2">#REF!</definedName>
    <definedName name="REDPVCDREN6X4" localSheetId="4">#REF!</definedName>
    <definedName name="REDPVCDREN6X4" localSheetId="7">#REF!</definedName>
    <definedName name="REDPVCDREN6X4">#REF!</definedName>
    <definedName name="REDPVCPRES112X1" localSheetId="2">#REF!</definedName>
    <definedName name="REDPVCPRES112X1" localSheetId="4">#REF!</definedName>
    <definedName name="REDPVCPRES112X1" localSheetId="7">#REF!</definedName>
    <definedName name="REDPVCPRES112X1">#REF!</definedName>
    <definedName name="REDPVCPRES1X34" localSheetId="2">#REF!</definedName>
    <definedName name="REDPVCPRES1X34" localSheetId="4">#REF!</definedName>
    <definedName name="REDPVCPRES1X34" localSheetId="5">#REF!</definedName>
    <definedName name="REDPVCPRES1X34" localSheetId="6">#REF!</definedName>
    <definedName name="REDPVCPRES1X34" localSheetId="7">#REF!</definedName>
    <definedName name="REDPVCPRES1X34">#REF!</definedName>
    <definedName name="REDPVCPRES2X1" localSheetId="2">#REF!</definedName>
    <definedName name="REDPVCPRES2X1" localSheetId="4">#REF!</definedName>
    <definedName name="REDPVCPRES2X1" localSheetId="7">#REF!</definedName>
    <definedName name="REDPVCPRES2X1">#REF!</definedName>
    <definedName name="REDPVCPRES34X12" localSheetId="2">#REF!</definedName>
    <definedName name="REDPVCPRES34X12" localSheetId="4">#REF!</definedName>
    <definedName name="REDPVCPRES34X12" localSheetId="7">#REF!</definedName>
    <definedName name="REDPVCPRES34X12">#REF!</definedName>
    <definedName name="REDPVCPRES4X2" localSheetId="2">#REF!</definedName>
    <definedName name="REDPVCPRES4X2" localSheetId="4">#REF!</definedName>
    <definedName name="REDPVCPRES4X2" localSheetId="7">#REF!</definedName>
    <definedName name="REDPVCPRES4X2">#REF!</definedName>
    <definedName name="REDPVCPRES4X3" localSheetId="2">#REF!</definedName>
    <definedName name="REDPVCPRES4X3" localSheetId="4">#REF!</definedName>
    <definedName name="REDPVCPRES4X3" localSheetId="7">#REF!</definedName>
    <definedName name="REDPVCPRES4X3">#REF!</definedName>
    <definedName name="reesti">#REF!</definedName>
    <definedName name="reestii">#REF!</definedName>
    <definedName name="reestiii">#REF!</definedName>
    <definedName name="reestiiii">#REF!</definedName>
    <definedName name="REFERENCIA">[158]COF!$G$733</definedName>
    <definedName name="refuerzo.plano" localSheetId="2">#REF!</definedName>
    <definedName name="refuerzo.plano" localSheetId="3">#REF!</definedName>
    <definedName name="refuerzo.plano" localSheetId="4">#REF!</definedName>
    <definedName name="refuerzo.plano" localSheetId="5">#REF!</definedName>
    <definedName name="refuerzo.plano" localSheetId="6">#REF!</definedName>
    <definedName name="refuerzo.plano" localSheetId="7">#REF!</definedName>
    <definedName name="refuerzo.plano">#REF!</definedName>
    <definedName name="Reg" localSheetId="2">#REF!</definedName>
    <definedName name="Reg" localSheetId="4">#REF!</definedName>
    <definedName name="Reg" localSheetId="7">#REF!</definedName>
    <definedName name="Reg">#REF!</definedName>
    <definedName name="reg.compac.rell">'[80]Costos Mano de Obra'!$O$13</definedName>
    <definedName name="REG10104CRIOLLO" localSheetId="2">#REF!</definedName>
    <definedName name="REG10104CRIOLLO" localSheetId="3">#REF!</definedName>
    <definedName name="REG10104CRIOLLO" localSheetId="4">#REF!</definedName>
    <definedName name="REG10104CRIOLLO" localSheetId="5">#REF!</definedName>
    <definedName name="REG10104CRIOLLO" localSheetId="6">#REF!</definedName>
    <definedName name="REG10104CRIOLLO" localSheetId="7">#REF!</definedName>
    <definedName name="REG10104CRIOLLO" localSheetId="0">#REF!</definedName>
    <definedName name="REG10104CRIOLLO">#REF!</definedName>
    <definedName name="REG12124CRIOLLO" localSheetId="2">#REF!</definedName>
    <definedName name="REG12124CRIOLLO" localSheetId="4">#REF!</definedName>
    <definedName name="REG12124CRIOLLO" localSheetId="7">#REF!</definedName>
    <definedName name="REG12124CRIOLLO">#REF!</definedName>
    <definedName name="REG44USA" localSheetId="2">#REF!</definedName>
    <definedName name="REG44USA" localSheetId="4">#REF!</definedName>
    <definedName name="REG44USA" localSheetId="7">#REF!</definedName>
    <definedName name="REG44USA">#REF!</definedName>
    <definedName name="REG55USA" localSheetId="2">#REF!</definedName>
    <definedName name="REG55USA" localSheetId="4">#REF!</definedName>
    <definedName name="REG55USA" localSheetId="7">#REF!</definedName>
    <definedName name="REG55USA">#REF!</definedName>
    <definedName name="REG664CRIOLLO" localSheetId="2">#REF!</definedName>
    <definedName name="REG664CRIOLLO" localSheetId="4">#REF!</definedName>
    <definedName name="REG664CRIOLLO" localSheetId="7">#REF!</definedName>
    <definedName name="REG664CRIOLLO">#REF!</definedName>
    <definedName name="REG884CRIOLLO" localSheetId="2">#REF!</definedName>
    <definedName name="REG884CRIOLLO" localSheetId="4">#REF!</definedName>
    <definedName name="REG884CRIOLLO" localSheetId="7">#REF!</definedName>
    <definedName name="REG884CRIOLLO">#REF!</definedName>
    <definedName name="regado.hormigon">'[80]Costos Mano de Obra'!$O$41</definedName>
    <definedName name="Regado.y.Compactado" localSheetId="2">#REF!</definedName>
    <definedName name="Regado.y.Compactado" localSheetId="3">#REF!</definedName>
    <definedName name="Regado.y.Compactado" localSheetId="4">#REF!</definedName>
    <definedName name="Regado.y.Compactado" localSheetId="5">#REF!</definedName>
    <definedName name="Regado.y.Compactado" localSheetId="6">#REF!</definedName>
    <definedName name="Regado.y.Compactado" localSheetId="7">#REF!</definedName>
    <definedName name="Regado.y.Compactado">#REF!</definedName>
    <definedName name="Regado_y_Compactación_Tosca___A_M" localSheetId="2">[21]Insumos!#REF!</definedName>
    <definedName name="Regado_y_Compactación_Tosca___A_M" localSheetId="3">[21]Insumos!#REF!</definedName>
    <definedName name="Regado_y_Compactación_Tosca___A_M" localSheetId="4">[21]Insumos!#REF!</definedName>
    <definedName name="Regado_y_Compactación_Tosca___A_M" localSheetId="5">[21]Insumos!#REF!</definedName>
    <definedName name="Regado_y_Compactación_Tosca___A_M" localSheetId="6">[21]Insumos!#REF!</definedName>
    <definedName name="Regado_y_Compactación_Tosca___A_M" localSheetId="7">[21]Insumos!#REF!</definedName>
    <definedName name="Regado_y_Compactación_Tosca___A_M">[21]Insumos!#REF!</definedName>
    <definedName name="regi" localSheetId="2">[159]Presupuesto!#REF!</definedName>
    <definedName name="regi" localSheetId="3">[159]Presupuesto!#REF!</definedName>
    <definedName name="regi" localSheetId="4">[159]Presupuesto!#REF!</definedName>
    <definedName name="regi" localSheetId="5">[159]Presupuesto!#REF!</definedName>
    <definedName name="regi" localSheetId="6">[159]Presupuesto!#REF!</definedName>
    <definedName name="regi" localSheetId="7">[159]Presupuesto!#REF!</definedName>
    <definedName name="regi">[159]Presupuesto!#REF!</definedName>
    <definedName name="REGISTRO">#REF!</definedName>
    <definedName name="REGLA" localSheetId="2">#REF!</definedName>
    <definedName name="REGLA" localSheetId="3">#REF!</definedName>
    <definedName name="REGLA" localSheetId="4">#REF!</definedName>
    <definedName name="REGLA" localSheetId="5">#REF!</definedName>
    <definedName name="REGLA" localSheetId="6">#REF!</definedName>
    <definedName name="REGLA" localSheetId="7">#REF!</definedName>
    <definedName name="REGLA" localSheetId="0">#REF!</definedName>
    <definedName name="REGLA">#REF!</definedName>
    <definedName name="Regla.pañete" localSheetId="2">#REF!</definedName>
    <definedName name="Regla.pañete" localSheetId="4">#REF!</definedName>
    <definedName name="Regla.pañete" localSheetId="7">#REF!</definedName>
    <definedName name="Regla.pañete">#REF!</definedName>
    <definedName name="Regla_para_Pañete____Preparada">[50]Insumos!$B$76:$D$76</definedName>
    <definedName name="REGLAEMPAÑETE">[35]Materiales!$E$640</definedName>
    <definedName name="rei">#REF!</definedName>
    <definedName name="reii">#REF!</definedName>
    <definedName name="reiii">#REF!</definedName>
    <definedName name="reiiii">#REF!</definedName>
    <definedName name="REJILLAPISO">'[92]LISTA DE MATERIALES'!$C$215</definedName>
    <definedName name="REJILLAPISOALUM" localSheetId="2">#REF!</definedName>
    <definedName name="REJILLAPISOALUM" localSheetId="3">#REF!</definedName>
    <definedName name="REJILLAPISOALUM" localSheetId="4">#REF!</definedName>
    <definedName name="REJILLAPISOALUM" localSheetId="5">#REF!</definedName>
    <definedName name="REJILLAPISOALUM" localSheetId="6">#REF!</definedName>
    <definedName name="REJILLAPISOALUM" localSheetId="7">#REF!</definedName>
    <definedName name="REJILLAPISOALUM" localSheetId="0">#REF!</definedName>
    <definedName name="REJILLAPISOALUM">#REF!</definedName>
    <definedName name="REL" localSheetId="2">#REF!</definedName>
    <definedName name="REL" localSheetId="4">#REF!</definedName>
    <definedName name="REL" localSheetId="5">#REF!</definedName>
    <definedName name="REL" localSheetId="6">#REF!</definedName>
    <definedName name="REL" localSheetId="7">#REF!</definedName>
    <definedName name="REL">#REF!</definedName>
    <definedName name="Rell.caliche">'[80]Insumos materiales'!$J$32</definedName>
    <definedName name="RELLCOMP" localSheetId="2">'[25]anal term'!#REF!</definedName>
    <definedName name="RELLCOMP" localSheetId="3">'[25]anal term'!#REF!</definedName>
    <definedName name="RELLCOMP" localSheetId="4">'[25]anal term'!#REF!</definedName>
    <definedName name="RELLCOMP" localSheetId="5">'[25]anal term'!#REF!</definedName>
    <definedName name="RELLCOMP" localSheetId="6">'[25]anal term'!#REF!</definedName>
    <definedName name="RELLCOMP" localSheetId="7">'[25]anal term'!#REF!</definedName>
    <definedName name="RELLCOMP">'[25]anal term'!#REF!</definedName>
    <definedName name="RELLENO">[81]Analisis!$F$74</definedName>
    <definedName name="Relleno.caliche" localSheetId="2">#REF!</definedName>
    <definedName name="Relleno.caliche" localSheetId="3">#REF!</definedName>
    <definedName name="Relleno.caliche" localSheetId="4">#REF!</definedName>
    <definedName name="Relleno.caliche" localSheetId="5">#REF!</definedName>
    <definedName name="Relleno.caliche" localSheetId="6">#REF!</definedName>
    <definedName name="Relleno.caliche" localSheetId="7">#REF!</definedName>
    <definedName name="Relleno.caliche">#REF!</definedName>
    <definedName name="RELLENO_PRESTAMO">'[89]Analisis BC'!$H$32</definedName>
    <definedName name="RELLENOARENA">[44]Analisis!$F$1158</definedName>
    <definedName name="RELLENOARENAE">[43]Analisis!$F$1352</definedName>
    <definedName name="RELLENOCAL" localSheetId="2">#REF!</definedName>
    <definedName name="RELLENOCAL" localSheetId="3">#REF!</definedName>
    <definedName name="RELLENOCAL" localSheetId="4">#REF!</definedName>
    <definedName name="RELLENOCAL" localSheetId="5">#REF!</definedName>
    <definedName name="RELLENOCAL" localSheetId="6">#REF!</definedName>
    <definedName name="RELLENOCAL" localSheetId="7">#REF!</definedName>
    <definedName name="RELLENOCAL" localSheetId="0">#REF!</definedName>
    <definedName name="RELLENOCAL">#REF!</definedName>
    <definedName name="RELLENOCALEQ" localSheetId="2">#REF!</definedName>
    <definedName name="RELLENOCALEQ" localSheetId="4">#REF!</definedName>
    <definedName name="RELLENOCALEQ" localSheetId="7">#REF!</definedName>
    <definedName name="RELLENOCALEQ">#REF!</definedName>
    <definedName name="RELLENOCALGRAN" localSheetId="2">#REF!</definedName>
    <definedName name="RELLENOCALGRAN" localSheetId="4">#REF!</definedName>
    <definedName name="RELLENOCALGRAN" localSheetId="7">#REF!</definedName>
    <definedName name="RELLENOCALGRAN">#REF!</definedName>
    <definedName name="RELLENOCALGRANEQ" localSheetId="2">#REF!</definedName>
    <definedName name="RELLENOCALGRANEQ" localSheetId="4">#REF!</definedName>
    <definedName name="RELLENOCALGRANEQ" localSheetId="7">#REF!</definedName>
    <definedName name="RELLENOCALGRANEQ">#REF!</definedName>
    <definedName name="RELLENOCALICHE">[44]Analisis!$F$1173</definedName>
    <definedName name="RELLENOCALICHEE">[43]Analisis!$F$1367</definedName>
    <definedName name="RELLENOCALICHEYARENA">[44]Analisis!$F$1189</definedName>
    <definedName name="RELLENOCALICHEYARENAE">[43]Analisis!$F$1384</definedName>
    <definedName name="rellenocompac">'[74]Analisis RELLENO'!$E$9</definedName>
    <definedName name="RELLENOCOMPACTADO" localSheetId="2">#REF!</definedName>
    <definedName name="RELLENOCOMPACTADO" localSheetId="3">#REF!</definedName>
    <definedName name="RELLENOCOMPACTADO" localSheetId="4">#REF!</definedName>
    <definedName name="RELLENOCOMPACTADO" localSheetId="5">#REF!</definedName>
    <definedName name="RELLENOCOMPACTADO" localSheetId="6">#REF!</definedName>
    <definedName name="RELLENOCOMPACTADO" localSheetId="7">#REF!</definedName>
    <definedName name="RELLENOCOMPACTADO" localSheetId="0">#REF!</definedName>
    <definedName name="RELLENOCOMPACTADO">#REF!</definedName>
    <definedName name="RELLENOGRAN" localSheetId="2">#REF!</definedName>
    <definedName name="RELLENOGRAN" localSheetId="4">#REF!</definedName>
    <definedName name="RELLENOGRAN" localSheetId="7">#REF!</definedName>
    <definedName name="RELLENOGRAN">#REF!</definedName>
    <definedName name="RELLENOGRANEQ" localSheetId="2">#REF!</definedName>
    <definedName name="RELLENOGRANEQ" localSheetId="4">#REF!</definedName>
    <definedName name="RELLENOGRANEQ" localSheetId="7">#REF!</definedName>
    <definedName name="RELLENOGRANEQ">#REF!</definedName>
    <definedName name="RELLENOGRANZOTECONTRA" localSheetId="2">#REF!</definedName>
    <definedName name="RELLENOGRANZOTECONTRA" localSheetId="4">#REF!</definedName>
    <definedName name="RELLENOGRANZOTECONTRA" localSheetId="7">#REF!</definedName>
    <definedName name="RELLENOGRANZOTECONTRA">#REF!</definedName>
    <definedName name="RELLENOREP" localSheetId="2">#REF!</definedName>
    <definedName name="RELLENOREP" localSheetId="3">#REF!</definedName>
    <definedName name="RELLENOREP" localSheetId="4">#REF!</definedName>
    <definedName name="RELLENOREP" localSheetId="5">#REF!</definedName>
    <definedName name="RELLENOREP" localSheetId="6">#REF!</definedName>
    <definedName name="RELLENOREP" localSheetId="7">#REF!</definedName>
    <definedName name="RELLENOREP" localSheetId="0">#REF!</definedName>
    <definedName name="RELLENOREP">#REF!</definedName>
    <definedName name="RELLENOREPEQ" localSheetId="2">#REF!</definedName>
    <definedName name="RELLENOREPEQ" localSheetId="4">#REF!</definedName>
    <definedName name="RELLENOREPEQ" localSheetId="7">#REF!</definedName>
    <definedName name="RELLENOREPEQ">#REF!</definedName>
    <definedName name="RELLENOREPOSICION">[44]Analisis!$F$1204</definedName>
    <definedName name="RELLENOREPOSICIONE">[43]Analisis!$F$1397</definedName>
    <definedName name="Remoción_de_Capa_Vegetal" localSheetId="2">[21]Insumos!#REF!</definedName>
    <definedName name="Remoción_de_Capa_Vegetal" localSheetId="3">[21]Insumos!#REF!</definedName>
    <definedName name="Remoción_de_Capa_Vegetal" localSheetId="4">[21]Insumos!#REF!</definedName>
    <definedName name="Remoción_de_Capa_Vegetal" localSheetId="5">[21]Insumos!#REF!</definedName>
    <definedName name="Remoción_de_Capa_Vegetal" localSheetId="6">[21]Insumos!#REF!</definedName>
    <definedName name="Remoción_de_Capa_Vegetal" localSheetId="7">[21]Insumos!#REF!</definedName>
    <definedName name="Remoción_de_Capa_Vegetal">[21]Insumos!#REF!</definedName>
    <definedName name="REMOCIONCAPAVEGETAL">[43]Analisis!$F$1402</definedName>
    <definedName name="REMOCIONCVMANO" localSheetId="2">#REF!</definedName>
    <definedName name="REMOCIONCVMANO" localSheetId="3">#REF!</definedName>
    <definedName name="REMOCIONCVMANO" localSheetId="4">#REF!</definedName>
    <definedName name="REMOCIONCVMANO" localSheetId="5">#REF!</definedName>
    <definedName name="REMOCIONCVMANO" localSheetId="6">#REF!</definedName>
    <definedName name="REMOCIONCVMANO" localSheetId="7">#REF!</definedName>
    <definedName name="REMOCIONCVMANO" localSheetId="0">#REF!</definedName>
    <definedName name="REMOCIONCVMANO">#REF!</definedName>
    <definedName name="REMREINSTTRANSFCONTRA" localSheetId="2">#REF!</definedName>
    <definedName name="REMREINSTTRANSFCONTRA" localSheetId="4">#REF!</definedName>
    <definedName name="REMREINSTTRANSFCONTRA" localSheetId="7">#REF!</definedName>
    <definedName name="REMREINSTTRANSFCONTRA">#REF!</definedName>
    <definedName name="RENDACEROS" localSheetId="2">#REF!</definedName>
    <definedName name="RENDACEROS" localSheetId="4">#REF!</definedName>
    <definedName name="RENDACEROS" localSheetId="5">#REF!</definedName>
    <definedName name="RENDACEROS" localSheetId="6">#REF!</definedName>
    <definedName name="RENDACEROS" localSheetId="7">#REF!</definedName>
    <definedName name="RENDACEROS">#REF!</definedName>
    <definedName name="RENDBLOQUES" localSheetId="2">#REF!</definedName>
    <definedName name="RENDBLOQUES" localSheetId="4">#REF!</definedName>
    <definedName name="RENDBLOQUES" localSheetId="5">#REF!</definedName>
    <definedName name="RENDBLOQUES" localSheetId="6">#REF!</definedName>
    <definedName name="RENDBLOQUES" localSheetId="7">#REF!</definedName>
    <definedName name="RENDBLOQUES">#REF!</definedName>
    <definedName name="RENDCALES" localSheetId="2">#REF!</definedName>
    <definedName name="RENDCALES" localSheetId="4">#REF!</definedName>
    <definedName name="RENDCALES" localSheetId="5">#REF!</definedName>
    <definedName name="RENDCALES" localSheetId="6">#REF!</definedName>
    <definedName name="RENDCALES" localSheetId="7">#REF!</definedName>
    <definedName name="RENDCALES">#REF!</definedName>
    <definedName name="RENDCEMPVCGL" localSheetId="2">#REF!</definedName>
    <definedName name="RENDCEMPVCGL" localSheetId="4">#REF!</definedName>
    <definedName name="RENDCEMPVCGL" localSheetId="5">#REF!</definedName>
    <definedName name="RENDCEMPVCGL" localSheetId="6">#REF!</definedName>
    <definedName name="RENDCEMPVCGL" localSheetId="7">#REF!</definedName>
    <definedName name="RENDCEMPVCGL">#REF!</definedName>
    <definedName name="RENDCEMPVCK" localSheetId="2">#REF!</definedName>
    <definedName name="RENDCEMPVCK" localSheetId="4">#REF!</definedName>
    <definedName name="RENDCEMPVCK" localSheetId="5">#REF!</definedName>
    <definedName name="RENDCEMPVCK" localSheetId="6">#REF!</definedName>
    <definedName name="RENDCEMPVCK" localSheetId="7">#REF!</definedName>
    <definedName name="RENDCEMPVCK">#REF!</definedName>
    <definedName name="RENDCEMPVCP" localSheetId="2">#REF!</definedName>
    <definedName name="RENDCEMPVCP" localSheetId="4">#REF!</definedName>
    <definedName name="RENDCEMPVCP" localSheetId="5">#REF!</definedName>
    <definedName name="RENDCEMPVCP" localSheetId="6">#REF!</definedName>
    <definedName name="RENDCEMPVCP" localSheetId="7">#REF!</definedName>
    <definedName name="RENDCEMPVCP">#REF!</definedName>
    <definedName name="RENDCLAVOS" localSheetId="2">#REF!</definedName>
    <definedName name="RENDCLAVOS" localSheetId="4">#REF!</definedName>
    <definedName name="RENDCLAVOS" localSheetId="5">#REF!</definedName>
    <definedName name="RENDCLAVOS" localSheetId="6">#REF!</definedName>
    <definedName name="RENDCLAVOS" localSheetId="7">#REF!</definedName>
    <definedName name="RENDCLAVOS">#REF!</definedName>
    <definedName name="RENDIMIENTOS" localSheetId="2">#REF!</definedName>
    <definedName name="RENDIMIENTOS" localSheetId="4">#REF!</definedName>
    <definedName name="RENDIMIENTOS" localSheetId="5">#REF!</definedName>
    <definedName name="RENDIMIENTOS" localSheetId="6">#REF!</definedName>
    <definedName name="RENDIMIENTOS" localSheetId="7">#REF!</definedName>
    <definedName name="RENDIMIENTOS">#REF!</definedName>
    <definedName name="RENDIMPERM" localSheetId="2">#REF!</definedName>
    <definedName name="RENDIMPERM" localSheetId="4">#REF!</definedName>
    <definedName name="RENDIMPERM" localSheetId="5">#REF!</definedName>
    <definedName name="RENDIMPERM" localSheetId="6">#REF!</definedName>
    <definedName name="RENDIMPERM" localSheetId="7">#REF!</definedName>
    <definedName name="RENDIMPERM">#REF!</definedName>
    <definedName name="RENDMATINST" localSheetId="2">#REF!</definedName>
    <definedName name="RENDMATINST" localSheetId="4">#REF!</definedName>
    <definedName name="RENDMATINST" localSheetId="5">#REF!</definedName>
    <definedName name="RENDMATINST" localSheetId="6">#REF!</definedName>
    <definedName name="RENDMATINST" localSheetId="7">#REF!</definedName>
    <definedName name="RENDMATINST">#REF!</definedName>
    <definedName name="RENDPINTURAS" localSheetId="2">#REF!</definedName>
    <definedName name="RENDPINTURAS" localSheetId="4">#REF!</definedName>
    <definedName name="RENDPINTURAS" localSheetId="5">#REF!</definedName>
    <definedName name="RENDPINTURAS" localSheetId="6">#REF!</definedName>
    <definedName name="RENDPINTURAS" localSheetId="7">#REF!</definedName>
    <definedName name="RENDPINTURAS">#REF!</definedName>
    <definedName name="RENDPISOS" localSheetId="2">#REF!</definedName>
    <definedName name="RENDPISOS" localSheetId="4">#REF!</definedName>
    <definedName name="RENDPISOS" localSheetId="5">#REF!</definedName>
    <definedName name="RENDPISOS" localSheetId="6">#REF!</definedName>
    <definedName name="RENDPISOS" localSheetId="7">#REF!</definedName>
    <definedName name="RENDPISOS">#REF!</definedName>
    <definedName name="RENDTEFLON" localSheetId="2">#REF!</definedName>
    <definedName name="RENDTEFLON" localSheetId="4">#REF!</definedName>
    <definedName name="RENDTEFLON" localSheetId="5">#REF!</definedName>
    <definedName name="RENDTEFLON" localSheetId="6">#REF!</definedName>
    <definedName name="RENDTEFLON" localSheetId="7">#REF!</definedName>
    <definedName name="RENDTEFLON">#REF!</definedName>
    <definedName name="RENDTRANSPBLO" localSheetId="2">#REF!</definedName>
    <definedName name="RENDTRANSPBLO" localSheetId="4">#REF!</definedName>
    <definedName name="RENDTRANSPBLO" localSheetId="5">#REF!</definedName>
    <definedName name="RENDTRANSPBLO" localSheetId="6">#REF!</definedName>
    <definedName name="RENDTRANSPBLO" localSheetId="7">#REF!</definedName>
    <definedName name="RENDTRANSPBLO">#REF!</definedName>
    <definedName name="RENDTRANSPGRAN" localSheetId="2">#REF!</definedName>
    <definedName name="RENDTRANSPGRAN" localSheetId="4">#REF!</definedName>
    <definedName name="RENDTRANSPGRAN" localSheetId="5">#REF!</definedName>
    <definedName name="RENDTRANSPGRAN" localSheetId="6">#REF!</definedName>
    <definedName name="RENDTRANSPGRAN" localSheetId="7">#REF!</definedName>
    <definedName name="RENDTRANSPGRAN">#REF!</definedName>
    <definedName name="REPAGUA1CONTRA" localSheetId="2">#REF!</definedName>
    <definedName name="REPAGUA1CONTRA" localSheetId="4">#REF!</definedName>
    <definedName name="REPAGUA1CONTRA" localSheetId="7">#REF!</definedName>
    <definedName name="REPAGUA1CONTRA">#REF!</definedName>
    <definedName name="REPAGUA2CONTRA" localSheetId="2">#REF!</definedName>
    <definedName name="REPAGUA2CONTRA" localSheetId="4">#REF!</definedName>
    <definedName name="REPAGUA2CONTRA" localSheetId="7">#REF!</definedName>
    <definedName name="REPAGUA2CONTRA">#REF!</definedName>
    <definedName name="REPARRASTRE4CONTRA" localSheetId="2">#REF!</definedName>
    <definedName name="REPARRASTRE4CONTRA" localSheetId="4">#REF!</definedName>
    <definedName name="REPARRASTRE4CONTRA" localSheetId="7">#REF!</definedName>
    <definedName name="REPARRASTRE4CONTRA">#REF!</definedName>
    <definedName name="REPARRASTRE6CONTRA" localSheetId="2">#REF!</definedName>
    <definedName name="REPARRASTRE6CONTRA" localSheetId="4">#REF!</definedName>
    <definedName name="REPARRASTRE6CONTRA" localSheetId="7">#REF!</definedName>
    <definedName name="REPARRASTRE6CONTRA">#REF!</definedName>
    <definedName name="REPELLOTECHO" localSheetId="2">#REF!</definedName>
    <definedName name="REPELLOTECHO" localSheetId="4">#REF!</definedName>
    <definedName name="REPELLOTECHO" localSheetId="7">#REF!</definedName>
    <definedName name="REPELLOTECHO">#REF!</definedName>
    <definedName name="REPLANTEO" localSheetId="2">#REF!</definedName>
    <definedName name="REPLANTEO" localSheetId="4">#REF!</definedName>
    <definedName name="REPLANTEO" localSheetId="7">#REF!</definedName>
    <definedName name="REPLANTEO">#REF!</definedName>
    <definedName name="REPLANTEOM" localSheetId="2">#REF!</definedName>
    <definedName name="REPLANTEOM" localSheetId="4">#REF!</definedName>
    <definedName name="REPLANTEOM" localSheetId="7">#REF!</definedName>
    <definedName name="REPLANTEOM">#REF!</definedName>
    <definedName name="REPLANTEOM2" localSheetId="2">#REF!</definedName>
    <definedName name="REPLANTEOM2" localSheetId="4">#REF!</definedName>
    <definedName name="REPLANTEOM2" localSheetId="7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posicion.Material.Excavado" localSheetId="2">#REF!</definedName>
    <definedName name="Reposicion.Material.Excavado" localSheetId="3">#REF!</definedName>
    <definedName name="Reposicion.Material.Excavado" localSheetId="4">#REF!</definedName>
    <definedName name="Reposicion.Material.Excavado" localSheetId="5">#REF!</definedName>
    <definedName name="Reposicion.Material.Excavado" localSheetId="6">#REF!</definedName>
    <definedName name="Reposicion.Material.Excavado" localSheetId="7">#REF!</definedName>
    <definedName name="Reposicion.Material.Excavado">#REF!</definedName>
    <definedName name="reposicionrell">'[74]Analisis RELLENO'!$E$16</definedName>
    <definedName name="RESANE" localSheetId="2">#REF!</definedName>
    <definedName name="RESANE" localSheetId="3">#REF!</definedName>
    <definedName name="RESANE" localSheetId="4">#REF!</definedName>
    <definedName name="RESANE" localSheetId="5">#REF!</definedName>
    <definedName name="RESANE" localSheetId="6">#REF!</definedName>
    <definedName name="RESANE" localSheetId="7">#REF!</definedName>
    <definedName name="RESANE" localSheetId="0">#REF!</definedName>
    <definedName name="RESANE">#REF!</definedName>
    <definedName name="REST.BUFFET.Y.COCINA" localSheetId="2">#REF!</definedName>
    <definedName name="REST.BUFFET.Y.COCINA" localSheetId="4">#REF!</definedName>
    <definedName name="REST.BUFFET.Y.COCINA" localSheetId="7">#REF!</definedName>
    <definedName name="REST.BUFFET.Y.COCINA">#REF!</definedName>
    <definedName name="Rest.Coc.C" localSheetId="2">[67]Análisis!#REF!</definedName>
    <definedName name="Rest.Coc.C" localSheetId="4">[67]Análisis!#REF!</definedName>
    <definedName name="Rest.Coc.C" localSheetId="7">[67]Análisis!#REF!</definedName>
    <definedName name="Rest.Coc.C">[67]Análisis!#REF!</definedName>
    <definedName name="Rest.Coc.C1.3.5" localSheetId="2">[67]Análisis!#REF!</definedName>
    <definedName name="Rest.Coc.C1.3.5" localSheetId="4">[67]Análisis!#REF!</definedName>
    <definedName name="Rest.Coc.C1.3.5" localSheetId="7">[67]Análisis!#REF!</definedName>
    <definedName name="Rest.Coc.C1.3.5">[67]Análisis!#REF!</definedName>
    <definedName name="Rest.Coc.C2" localSheetId="2">[67]Análisis!#REF!</definedName>
    <definedName name="Rest.Coc.C2" localSheetId="4">[67]Análisis!#REF!</definedName>
    <definedName name="Rest.Coc.C2" localSheetId="7">[67]Análisis!#REF!</definedName>
    <definedName name="Rest.Coc.C2">[67]Análisis!#REF!</definedName>
    <definedName name="Rest.Coc.C4" localSheetId="2">[67]Análisis!#REF!</definedName>
    <definedName name="Rest.Coc.C4" localSheetId="4">[67]Análisis!#REF!</definedName>
    <definedName name="Rest.Coc.C4" localSheetId="7">[67]Análisis!#REF!</definedName>
    <definedName name="Rest.Coc.C4">[67]Análisis!#REF!</definedName>
    <definedName name="Rest.Coc.C6" localSheetId="2">[67]Análisis!#REF!</definedName>
    <definedName name="Rest.Coc.C6" localSheetId="4">[67]Análisis!#REF!</definedName>
    <definedName name="Rest.Coc.C6" localSheetId="7">[67]Análisis!#REF!</definedName>
    <definedName name="Rest.Coc.C6">[67]Análisis!#REF!</definedName>
    <definedName name="Rest.Coc.C7" localSheetId="2">[67]Análisis!#REF!</definedName>
    <definedName name="Rest.Coc.C7" localSheetId="4">[67]Análisis!#REF!</definedName>
    <definedName name="Rest.Coc.C7" localSheetId="7">[67]Análisis!#REF!</definedName>
    <definedName name="Rest.Coc.C7">[67]Análisis!#REF!</definedName>
    <definedName name="Rest.Coc.CA" localSheetId="2">[67]Análisis!#REF!</definedName>
    <definedName name="Rest.Coc.CA" localSheetId="4">[67]Análisis!#REF!</definedName>
    <definedName name="Rest.Coc.CA" localSheetId="7">[67]Análisis!#REF!</definedName>
    <definedName name="Rest.Coc.CA">[67]Análisis!#REF!</definedName>
    <definedName name="Rest.Coc.Techo.Cocina" localSheetId="2">[67]Análisis!#REF!</definedName>
    <definedName name="Rest.Coc.Techo.Cocina" localSheetId="4">[67]Análisis!#REF!</definedName>
    <definedName name="Rest.Coc.Techo.Cocina" localSheetId="7">[67]Análisis!#REF!</definedName>
    <definedName name="Rest.Coc.Techo.Cocina">[67]Análisis!#REF!</definedName>
    <definedName name="Rest.Coc.V1" localSheetId="2">[67]Análisis!#REF!</definedName>
    <definedName name="Rest.Coc.V1" localSheetId="4">[67]Análisis!#REF!</definedName>
    <definedName name="Rest.Coc.V1" localSheetId="7">[67]Análisis!#REF!</definedName>
    <definedName name="Rest.Coc.V1">[67]Análisis!#REF!</definedName>
    <definedName name="Rest.Coc.V12" localSheetId="2">[67]Análisis!#REF!</definedName>
    <definedName name="Rest.Coc.V12" localSheetId="4">[67]Análisis!#REF!</definedName>
    <definedName name="Rest.Coc.V12" localSheetId="7">[67]Análisis!#REF!</definedName>
    <definedName name="Rest.Coc.V12">[67]Análisis!#REF!</definedName>
    <definedName name="Rest.Coc.V13" localSheetId="2">[67]Análisis!#REF!</definedName>
    <definedName name="Rest.Coc.V13" localSheetId="4">[67]Análisis!#REF!</definedName>
    <definedName name="Rest.Coc.V13" localSheetId="7">[67]Análisis!#REF!</definedName>
    <definedName name="Rest.Coc.V13">[67]Análisis!#REF!</definedName>
    <definedName name="Rest.Coc.V14" localSheetId="2">[67]Análisis!#REF!</definedName>
    <definedName name="Rest.Coc.V14" localSheetId="4">[67]Análisis!#REF!</definedName>
    <definedName name="Rest.Coc.V14" localSheetId="7">[67]Análisis!#REF!</definedName>
    <definedName name="Rest.Coc.V14">[67]Análisis!#REF!</definedName>
    <definedName name="Rest.Coc.V2" localSheetId="2">[67]Análisis!#REF!</definedName>
    <definedName name="Rest.Coc.V2" localSheetId="4">[67]Análisis!#REF!</definedName>
    <definedName name="Rest.Coc.V2" localSheetId="7">[67]Análisis!#REF!</definedName>
    <definedName name="Rest.Coc.V2">[67]Análisis!#REF!</definedName>
    <definedName name="Rest.Coc.V3" localSheetId="2">[67]Análisis!#REF!</definedName>
    <definedName name="Rest.Coc.V3" localSheetId="4">[67]Análisis!#REF!</definedName>
    <definedName name="Rest.Coc.V3" localSheetId="7">[67]Análisis!#REF!</definedName>
    <definedName name="Rest.Coc.V3">[67]Análisis!#REF!</definedName>
    <definedName name="Rest.Coc.V4" localSheetId="2">[67]Análisis!#REF!</definedName>
    <definedName name="Rest.Coc.V4" localSheetId="4">[67]Análisis!#REF!</definedName>
    <definedName name="Rest.Coc.V4" localSheetId="7">[67]Análisis!#REF!</definedName>
    <definedName name="Rest.Coc.V4">[67]Análisis!#REF!</definedName>
    <definedName name="Rest.Coc.V5" localSheetId="2">[67]Análisis!#REF!</definedName>
    <definedName name="Rest.Coc.V5" localSheetId="4">[67]Análisis!#REF!</definedName>
    <definedName name="Rest.Coc.V5" localSheetId="7">[67]Análisis!#REF!</definedName>
    <definedName name="Rest.Coc.V5">[67]Análisis!#REF!</definedName>
    <definedName name="Rest.Coc.V6" localSheetId="2">[67]Análisis!#REF!</definedName>
    <definedName name="Rest.Coc.V6" localSheetId="4">[67]Análisis!#REF!</definedName>
    <definedName name="Rest.Coc.V6" localSheetId="7">[67]Análisis!#REF!</definedName>
    <definedName name="Rest.Coc.V6">[67]Análisis!#REF!</definedName>
    <definedName name="Rest.Coc.V7" localSheetId="2">[67]Análisis!#REF!</definedName>
    <definedName name="Rest.Coc.V7" localSheetId="4">[67]Análisis!#REF!</definedName>
    <definedName name="Rest.Coc.V7" localSheetId="7">[67]Análisis!#REF!</definedName>
    <definedName name="Rest.Coc.V7">[67]Análisis!#REF!</definedName>
    <definedName name="Rest.Coc.Zc" localSheetId="2">[67]Análisis!#REF!</definedName>
    <definedName name="Rest.Coc.Zc" localSheetId="4">[67]Análisis!#REF!</definedName>
    <definedName name="Rest.Coc.Zc" localSheetId="7">[67]Análisis!#REF!</definedName>
    <definedName name="Rest.Coc.Zc">[67]Análisis!#REF!</definedName>
    <definedName name="Rest.Coc.Zc1" localSheetId="2">[67]Análisis!#REF!</definedName>
    <definedName name="Rest.Coc.Zc1" localSheetId="4">[67]Análisis!#REF!</definedName>
    <definedName name="Rest.Coc.Zc1" localSheetId="7">[67]Análisis!#REF!</definedName>
    <definedName name="Rest.Coc.Zc1">[67]Análisis!#REF!</definedName>
    <definedName name="Rest.Coc.Zc2" localSheetId="2">[67]Análisis!#REF!</definedName>
    <definedName name="Rest.Coc.Zc2" localSheetId="4">[67]Análisis!#REF!</definedName>
    <definedName name="Rest.Coc.Zc2" localSheetId="7">[67]Análisis!#REF!</definedName>
    <definedName name="Rest.Coc.Zc2">[67]Análisis!#REF!</definedName>
    <definedName name="Rest.Coc.Zc3" localSheetId="2">[67]Análisis!#REF!</definedName>
    <definedName name="Rest.Coc.Zc3" localSheetId="4">[67]Análisis!#REF!</definedName>
    <definedName name="Rest.Coc.Zc3" localSheetId="7">[67]Análisis!#REF!</definedName>
    <definedName name="Rest.Coc.Zc3">[67]Análisis!#REF!</definedName>
    <definedName name="Rest.Coc.Zc4" localSheetId="2">[67]Análisis!#REF!</definedName>
    <definedName name="Rest.Coc.Zc4" localSheetId="4">[67]Análisis!#REF!</definedName>
    <definedName name="Rest.Coc.Zc4" localSheetId="7">[67]Análisis!#REF!</definedName>
    <definedName name="Rest.Coc.Zc4">[67]Análisis!#REF!</definedName>
    <definedName name="Rest.Coc.Zc5" localSheetId="2">[67]Análisis!#REF!</definedName>
    <definedName name="Rest.Coc.Zc5" localSheetId="4">[67]Análisis!#REF!</definedName>
    <definedName name="Rest.Coc.Zc5" localSheetId="7">[67]Análisis!#REF!</definedName>
    <definedName name="Rest.Coc.Zc5">[67]Análisis!#REF!</definedName>
    <definedName name="Rest.Coc.Zc6" localSheetId="2">[67]Análisis!#REF!</definedName>
    <definedName name="Rest.Coc.Zc6" localSheetId="4">[67]Análisis!#REF!</definedName>
    <definedName name="Rest.Coc.Zc6" localSheetId="7">[67]Análisis!#REF!</definedName>
    <definedName name="Rest.Coc.Zc6">[67]Análisis!#REF!</definedName>
    <definedName name="Rest.Coc.Zc7" localSheetId="2">[67]Análisis!#REF!</definedName>
    <definedName name="Rest.Coc.Zc7" localSheetId="4">[67]Análisis!#REF!</definedName>
    <definedName name="Rest.Coc.Zc7" localSheetId="7">[67]Análisis!#REF!</definedName>
    <definedName name="Rest.Coc.Zc7">[67]Análisis!#REF!</definedName>
    <definedName name="Rest.Esp.Col.C1" localSheetId="2">[67]Análisis!#REF!</definedName>
    <definedName name="Rest.Esp.Col.C1" localSheetId="4">[67]Análisis!#REF!</definedName>
    <definedName name="Rest.Esp.Col.C1" localSheetId="7">[67]Análisis!#REF!</definedName>
    <definedName name="Rest.Esp.Col.C1">[67]Análisis!#REF!</definedName>
    <definedName name="Rest.Esp.Col.C2" localSheetId="2">[67]Análisis!#REF!</definedName>
    <definedName name="Rest.Esp.Col.C2" localSheetId="4">[67]Análisis!#REF!</definedName>
    <definedName name="Rest.Esp.Col.C2" localSheetId="7">[67]Análisis!#REF!</definedName>
    <definedName name="Rest.Esp.Col.C2">[67]Análisis!#REF!</definedName>
    <definedName name="Rest.Esp.Col.C3" localSheetId="2">[67]Análisis!#REF!</definedName>
    <definedName name="Rest.Esp.Col.C3" localSheetId="4">[67]Análisis!#REF!</definedName>
    <definedName name="Rest.Esp.Col.C3" localSheetId="7">[67]Análisis!#REF!</definedName>
    <definedName name="Rest.Esp.Col.C3">[67]Análisis!#REF!</definedName>
    <definedName name="Rest.Esp.Col.C4" localSheetId="2">[67]Análisis!#REF!</definedName>
    <definedName name="Rest.Esp.Col.C4" localSheetId="4">[67]Análisis!#REF!</definedName>
    <definedName name="Rest.Esp.Col.C4" localSheetId="7">[67]Análisis!#REF!</definedName>
    <definedName name="Rest.Esp.Col.C4">[67]Análisis!#REF!</definedName>
    <definedName name="Rest.Esp.Col.Cc" localSheetId="2">[67]Análisis!#REF!</definedName>
    <definedName name="Rest.Esp.Col.Cc" localSheetId="4">[67]Análisis!#REF!</definedName>
    <definedName name="Rest.Esp.Col.Cc" localSheetId="7">[67]Análisis!#REF!</definedName>
    <definedName name="Rest.Esp.Col.Cc">[67]Análisis!#REF!</definedName>
    <definedName name="Rest.Esp.Losa.Techo" localSheetId="2">[67]Análisis!#REF!</definedName>
    <definedName name="Rest.Esp.Losa.Techo" localSheetId="4">[67]Análisis!#REF!</definedName>
    <definedName name="Rest.Esp.Losa.Techo" localSheetId="7">[67]Análisis!#REF!</definedName>
    <definedName name="Rest.Esp.Losa.Techo">[67]Análisis!#REF!</definedName>
    <definedName name="Rest.Esp.Viga.V1" localSheetId="2">[67]Análisis!#REF!</definedName>
    <definedName name="Rest.Esp.Viga.V1" localSheetId="4">[67]Análisis!#REF!</definedName>
    <definedName name="Rest.Esp.Viga.V1" localSheetId="7">[67]Análisis!#REF!</definedName>
    <definedName name="Rest.Esp.Viga.V1">[67]Análisis!#REF!</definedName>
    <definedName name="Rest.Esp.Viga.V2" localSheetId="2">[67]Análisis!#REF!</definedName>
    <definedName name="Rest.Esp.Viga.V2" localSheetId="4">[67]Análisis!#REF!</definedName>
    <definedName name="Rest.Esp.Viga.V2" localSheetId="7">[67]Análisis!#REF!</definedName>
    <definedName name="Rest.Esp.Viga.V2">[67]Análisis!#REF!</definedName>
    <definedName name="Rest.Esp.Viga.V3" localSheetId="2">[67]Análisis!#REF!</definedName>
    <definedName name="Rest.Esp.Viga.V3" localSheetId="4">[67]Análisis!#REF!</definedName>
    <definedName name="Rest.Esp.Viga.V3" localSheetId="7">[67]Análisis!#REF!</definedName>
    <definedName name="Rest.Esp.Viga.V3">[67]Análisis!#REF!</definedName>
    <definedName name="Rest.Esp.Viga.V4R" localSheetId="2">[67]Análisis!#REF!</definedName>
    <definedName name="Rest.Esp.Viga.V4R" localSheetId="4">[67]Análisis!#REF!</definedName>
    <definedName name="Rest.Esp.Viga.V4R" localSheetId="7">[67]Análisis!#REF!</definedName>
    <definedName name="Rest.Esp.Viga.V4R">[67]Análisis!#REF!</definedName>
    <definedName name="Rest.Esp.Viga.V5" localSheetId="2">[67]Análisis!#REF!</definedName>
    <definedName name="Rest.Esp.Viga.V5" localSheetId="4">[67]Análisis!#REF!</definedName>
    <definedName name="Rest.Esp.Viga.V5" localSheetId="7">[67]Análisis!#REF!</definedName>
    <definedName name="Rest.Esp.Viga.V5">[67]Análisis!#REF!</definedName>
    <definedName name="Rest.Esp.Viga.V6R" localSheetId="2">[67]Análisis!#REF!</definedName>
    <definedName name="Rest.Esp.Viga.V6R" localSheetId="4">[67]Análisis!#REF!</definedName>
    <definedName name="Rest.Esp.Viga.V6R" localSheetId="7">[67]Análisis!#REF!</definedName>
    <definedName name="Rest.Esp.Viga.V6R">[67]Análisis!#REF!</definedName>
    <definedName name="Rest.Esp.Viga.V7R" localSheetId="2">[67]Análisis!#REF!</definedName>
    <definedName name="Rest.Esp.Viga.V7R" localSheetId="4">[67]Análisis!#REF!</definedName>
    <definedName name="Rest.Esp.Viga.V7R" localSheetId="7">[67]Análisis!#REF!</definedName>
    <definedName name="Rest.Esp.Viga.V7R">[67]Análisis!#REF!</definedName>
    <definedName name="Rest.Esp.Viga.V8R" localSheetId="2">[67]Análisis!#REF!</definedName>
    <definedName name="Rest.Esp.Viga.V8R" localSheetId="4">[67]Análisis!#REF!</definedName>
    <definedName name="Rest.Esp.Viga.V8R" localSheetId="7">[67]Análisis!#REF!</definedName>
    <definedName name="Rest.Esp.Viga.V8R">[67]Análisis!#REF!</definedName>
    <definedName name="Rest.Tematico" localSheetId="2">#REF!</definedName>
    <definedName name="Rest.Tematico" localSheetId="3">#REF!</definedName>
    <definedName name="Rest.Tematico" localSheetId="4">#REF!</definedName>
    <definedName name="Rest.Tematico" localSheetId="5">#REF!</definedName>
    <definedName name="Rest.Tematico" localSheetId="6">#REF!</definedName>
    <definedName name="Rest.Tematico" localSheetId="7">#REF!</definedName>
    <definedName name="Rest.Tematico">#REF!</definedName>
    <definedName name="RESTAURANT.ESPECIALIDADES" localSheetId="2">#REF!</definedName>
    <definedName name="RESTAURANT.ESPECIALIDADES" localSheetId="4">#REF!</definedName>
    <definedName name="RESTAURANT.ESPECIALIDADES" localSheetId="7">#REF!</definedName>
    <definedName name="RESTAURANT.ESPECIALIDADES">#REF!</definedName>
    <definedName name="RESUMEN" localSheetId="2">#REF!</definedName>
    <definedName name="RESUMEN" localSheetId="4">#REF!</definedName>
    <definedName name="RESUMEN" localSheetId="5">#REF!</definedName>
    <definedName name="RESUMEN" localSheetId="6">#REF!</definedName>
    <definedName name="RESUMEN" localSheetId="7">#REF!</definedName>
    <definedName name="RESUMEN">#REF!</definedName>
    <definedName name="RESUMENHRS" localSheetId="2">#REF!</definedName>
    <definedName name="RESUMENHRS" localSheetId="4">#REF!</definedName>
    <definedName name="RESUMENHRS" localSheetId="5">#REF!</definedName>
    <definedName name="RESUMENHRS" localSheetId="6">#REF!</definedName>
    <definedName name="RESUMENHRS" localSheetId="7">#REF!</definedName>
    <definedName name="RESUMENHRS">#REF!</definedName>
    <definedName name="Retardante.SX400R.4oz." localSheetId="2">#REF!</definedName>
    <definedName name="Retardante.SX400R.4oz." localSheetId="4">#REF!</definedName>
    <definedName name="Retardante.SX400R.4oz." localSheetId="7">#REF!</definedName>
    <definedName name="Retardante.SX400R.4oz.">#REF!</definedName>
    <definedName name="RETFRA" localSheetId="2">#REF!</definedName>
    <definedName name="RETFRA" localSheetId="4">#REF!</definedName>
    <definedName name="RETFRA" localSheetId="5">#REF!</definedName>
    <definedName name="RETFRA" localSheetId="6">#REF!</definedName>
    <definedName name="RETFRA" localSheetId="7">#REF!</definedName>
    <definedName name="RETFRA">#REF!</definedName>
    <definedName name="Retrop">[40]Equipos!$E$9</definedName>
    <definedName name="retui">#REF!</definedName>
    <definedName name="retuii">#REF!</definedName>
    <definedName name="retuiii">#REF!</definedName>
    <definedName name="retuiiii">#REF!</definedName>
    <definedName name="REUBPLANTA400CONTRA" localSheetId="2">#REF!</definedName>
    <definedName name="REUBPLANTA400CONTRA" localSheetId="3">#REF!</definedName>
    <definedName name="REUBPLANTA400CONTRA" localSheetId="4">#REF!</definedName>
    <definedName name="REUBPLANTA400CONTRA" localSheetId="5">#REF!</definedName>
    <definedName name="REUBPLANTA400CONTRA" localSheetId="6">#REF!</definedName>
    <definedName name="REUBPLANTA400CONTRA" localSheetId="7">#REF!</definedName>
    <definedName name="REUBPLANTA400CONTRA">#REF!</definedName>
    <definedName name="REUBSWTRANSF1000CONTRA" localSheetId="2">#REF!</definedName>
    <definedName name="REUBSWTRANSF1000CONTRA" localSheetId="4">#REF!</definedName>
    <definedName name="REUBSWTRANSF1000CONTRA" localSheetId="7">#REF!</definedName>
    <definedName name="REUBSWTRANSF1000CONTRA">#REF!</definedName>
    <definedName name="Rev.Baldosines" localSheetId="2">#REF!</definedName>
    <definedName name="Rev.Baldosines" localSheetId="4">#REF!</definedName>
    <definedName name="Rev.Baldosines" localSheetId="7">#REF!</definedName>
    <definedName name="Rev.Baldosines">#REF!</definedName>
    <definedName name="Rev.ceram.15x15.serv.">[62]Análisis!$D$620</definedName>
    <definedName name="Rev.ceram.cocina.bano">[62]Análisis!$D$601</definedName>
    <definedName name="Rev.ceram.fachada.Asumido" localSheetId="2">#REF!</definedName>
    <definedName name="Rev.ceram.fachada.Asumido" localSheetId="3">#REF!</definedName>
    <definedName name="Rev.ceram.fachada.Asumido" localSheetId="4">#REF!</definedName>
    <definedName name="Rev.ceram.fachada.Asumido" localSheetId="5">#REF!</definedName>
    <definedName name="Rev.ceram.fachada.Asumido" localSheetId="6">#REF!</definedName>
    <definedName name="Rev.ceram.fachada.Asumido" localSheetId="7">#REF!</definedName>
    <definedName name="Rev.ceram.fachada.Asumido">#REF!</definedName>
    <definedName name="Rev.Cerámica" localSheetId="2">#REF!</definedName>
    <definedName name="Rev.Cerámica" localSheetId="4">#REF!</definedName>
    <definedName name="Rev.Cerámica" localSheetId="7">#REF!</definedName>
    <definedName name="Rev.Cerámica">#REF!</definedName>
    <definedName name="Rev.Gres" localSheetId="2">#REF!</definedName>
    <definedName name="Rev.Gres" localSheetId="4">#REF!</definedName>
    <definedName name="Rev.Gres" localSheetId="7">#REF!</definedName>
    <definedName name="Rev.Gres">#REF!</definedName>
    <definedName name="Rev.Marmol.Antillano" localSheetId="2">[67]Análisis!#REF!</definedName>
    <definedName name="Rev.Marmol.Antillano" localSheetId="4">[67]Análisis!#REF!</definedName>
    <definedName name="Rev.Marmol.Antillano" localSheetId="7">[67]Análisis!#REF!</definedName>
    <definedName name="Rev.Marmol.Antillano">[67]Análisis!#REF!</definedName>
    <definedName name="Rev.Piedra" localSheetId="2">#REF!</definedName>
    <definedName name="Rev.Piedra" localSheetId="3">#REF!</definedName>
    <definedName name="Rev.Piedra" localSheetId="4">#REF!</definedName>
    <definedName name="Rev.Piedra" localSheetId="5">#REF!</definedName>
    <definedName name="Rev.Piedra" localSheetId="6">#REF!</definedName>
    <definedName name="Rev.Piedra" localSheetId="7">#REF!</definedName>
    <definedName name="Rev.Piedra">#REF!</definedName>
    <definedName name="REVCECRI15A20">[64]UASD!$F$3537</definedName>
    <definedName name="REVCER01" localSheetId="2">#REF!</definedName>
    <definedName name="REVCER01" localSheetId="3">#REF!</definedName>
    <definedName name="REVCER01" localSheetId="4">#REF!</definedName>
    <definedName name="REVCER01" localSheetId="5">#REF!</definedName>
    <definedName name="REVCER01" localSheetId="6">#REF!</definedName>
    <definedName name="REVCER01" localSheetId="7">#REF!</definedName>
    <definedName name="REVCER01" localSheetId="0">#REF!</definedName>
    <definedName name="REVCER01">#REF!</definedName>
    <definedName name="REVCER09" localSheetId="2">#REF!</definedName>
    <definedName name="REVCER09" localSheetId="4">#REF!</definedName>
    <definedName name="REVCER09" localSheetId="7">#REF!</definedName>
    <definedName name="REVCER09">#REF!</definedName>
    <definedName name="Reves.de.ladrillo.2x4x8">[62]Análisis!$D$629</definedName>
    <definedName name="reves.marmol" localSheetId="2">#REF!</definedName>
    <definedName name="reves.marmol" localSheetId="3">#REF!</definedName>
    <definedName name="reves.marmol" localSheetId="4">#REF!</definedName>
    <definedName name="reves.marmol" localSheetId="5">#REF!</definedName>
    <definedName name="reves.marmol" localSheetId="6">#REF!</definedName>
    <definedName name="reves.marmol" localSheetId="7">#REF!</definedName>
    <definedName name="reves.marmol">#REF!</definedName>
    <definedName name="Reves.Piedra.caliza">[62]Análisis!$D$645</definedName>
    <definedName name="Revest.Ceram.Importada" localSheetId="2">#REF!</definedName>
    <definedName name="Revest.Ceram.Importada" localSheetId="3">#REF!</definedName>
    <definedName name="Revest.Ceram.Importada" localSheetId="4">#REF!</definedName>
    <definedName name="Revest.Ceram.Importada" localSheetId="5">#REF!</definedName>
    <definedName name="Revest.Ceram.Importada" localSheetId="6">#REF!</definedName>
    <definedName name="Revest.Ceram.Importada" localSheetId="7">#REF!</definedName>
    <definedName name="Revest.Ceram.Importada">#REF!</definedName>
    <definedName name="Revest.Cerám.Mezc.Antillana" localSheetId="2">[67]Análisis!#REF!</definedName>
    <definedName name="Revest.Cerám.Mezc.Antillana" localSheetId="3">[67]Análisis!#REF!</definedName>
    <definedName name="Revest.Cerám.Mezc.Antillana" localSheetId="4">[67]Análisis!#REF!</definedName>
    <definedName name="Revest.Cerám.Mezc.Antillana" localSheetId="5">[67]Análisis!#REF!</definedName>
    <definedName name="Revest.Cerám.Mezc.Antillana" localSheetId="6">[67]Análisis!#REF!</definedName>
    <definedName name="Revest.Cerám.Mezc.Antillana" localSheetId="7">[67]Análisis!#REF!</definedName>
    <definedName name="Revest.Cerám.Mezc.Antillana">[67]Análisis!#REF!</definedName>
    <definedName name="Revest.Ceramica.15x15" localSheetId="2">#REF!</definedName>
    <definedName name="Revest.Ceramica.15x15" localSheetId="3">#REF!</definedName>
    <definedName name="Revest.Ceramica.15x15" localSheetId="4">#REF!</definedName>
    <definedName name="Revest.Ceramica.15x15" localSheetId="5">#REF!</definedName>
    <definedName name="Revest.Ceramica.15x15" localSheetId="6">#REF!</definedName>
    <definedName name="Revest.Ceramica.15x15" localSheetId="7">#REF!</definedName>
    <definedName name="Revest.Ceramica.15x15">#REF!</definedName>
    <definedName name="revest.clavot" localSheetId="2">#REF!</definedName>
    <definedName name="revest.clavot" localSheetId="4">#REF!</definedName>
    <definedName name="revest.clavot" localSheetId="7">#REF!</definedName>
    <definedName name="revest.clavot">#REF!</definedName>
    <definedName name="Revest.en.piedra.coralina">[62]Análisis!$D$638</definedName>
    <definedName name="Revest.Loseta.cem.Pulido" localSheetId="2">#REF!</definedName>
    <definedName name="Revest.Loseta.cem.Pulido" localSheetId="3">#REF!</definedName>
    <definedName name="Revest.Loseta.cem.Pulido" localSheetId="4">#REF!</definedName>
    <definedName name="Revest.Loseta.cem.Pulido" localSheetId="5">#REF!</definedName>
    <definedName name="Revest.Loseta.cem.Pulido" localSheetId="6">#REF!</definedName>
    <definedName name="Revest.Loseta.cem.Pulido" localSheetId="7">#REF!</definedName>
    <definedName name="Revest.Loseta.cem.Pulido">#REF!</definedName>
    <definedName name="Revest.marmol">[62]Análisis!$D$591</definedName>
    <definedName name="Revest.Mármol.Tipo.B.30x60" localSheetId="2">#REF!</definedName>
    <definedName name="Revest.Mármol.Tipo.B.30x60" localSheetId="3">#REF!</definedName>
    <definedName name="Revest.Mármol.Tipo.B.30x60" localSheetId="4">#REF!</definedName>
    <definedName name="Revest.Mármol.Tipo.B.30x60" localSheetId="5">#REF!</definedName>
    <definedName name="Revest.Mármol.Tipo.B.30x60" localSheetId="6">#REF!</definedName>
    <definedName name="Revest.Mármol.Tipo.B.30x60" localSheetId="7">#REF!</definedName>
    <definedName name="Revest.Mármol.Tipo.B.30x60">#REF!</definedName>
    <definedName name="Revest.Porcelanato30x60">[62]Análisis!$D$610</definedName>
    <definedName name="REVESTIMIENTOS" localSheetId="2">#REF!</definedName>
    <definedName name="REVESTIMIENTOS" localSheetId="3">#REF!</definedName>
    <definedName name="REVESTIMIENTOS" localSheetId="4">#REF!</definedName>
    <definedName name="REVESTIMIENTOS" localSheetId="5">#REF!</definedName>
    <definedName name="REVESTIMIENTOS" localSheetId="6">#REF!</definedName>
    <definedName name="REVESTIMIENTOS" localSheetId="7">#REF!</definedName>
    <definedName name="REVESTIMIENTOS">#REF!</definedName>
    <definedName name="REVLAD248" localSheetId="2">#REF!</definedName>
    <definedName name="REVLAD248" localSheetId="4">#REF!</definedName>
    <definedName name="REVLAD248" localSheetId="7">#REF!</definedName>
    <definedName name="REVLAD248">#REF!</definedName>
    <definedName name="REVLADBIS228" localSheetId="2">#REF!</definedName>
    <definedName name="REVLADBIS228" localSheetId="4">#REF!</definedName>
    <definedName name="REVLADBIS228" localSheetId="7">#REF!</definedName>
    <definedName name="REVLADBIS228">#REF!</definedName>
    <definedName name="RNCARQSA" localSheetId="2">#REF!</definedName>
    <definedName name="RNCARQSA" localSheetId="4">#REF!</definedName>
    <definedName name="RNCARQSA" localSheetId="7">#REF!</definedName>
    <definedName name="RNCARQSA">#REF!</definedName>
    <definedName name="RNCJAGS" localSheetId="2">#REF!</definedName>
    <definedName name="RNCJAGS" localSheetId="4">#REF!</definedName>
    <definedName name="RNCJAGS" localSheetId="7">#REF!</definedName>
    <definedName name="RNCJAGS">#REF!</definedName>
    <definedName name="RO_TEMP" localSheetId="2">#REF!</definedName>
    <definedName name="RO_TEMP" localSheetId="4">#REF!</definedName>
    <definedName name="RO_TEMP" localSheetId="5">#REF!</definedName>
    <definedName name="RO_TEMP" localSheetId="6">#REF!</definedName>
    <definedName name="RO_TEMP" localSheetId="7">#REF!</definedName>
    <definedName name="RO_TEMP">#REF!</definedName>
    <definedName name="ROBLEBRA">[160]Ins!$E$1011</definedName>
    <definedName name="rodillo">'[46]Listado Equipos a utilizar'!#REF!</definedName>
    <definedName name="rodneu">'[46]Listado Equipos a utilizar'!#REF!</definedName>
    <definedName name="ROSETA" localSheetId="2">#REF!</definedName>
    <definedName name="ROSETA" localSheetId="3">#REF!</definedName>
    <definedName name="ROSETA" localSheetId="4">#REF!</definedName>
    <definedName name="ROSETA" localSheetId="5">#REF!</definedName>
    <definedName name="ROSETA" localSheetId="6">#REF!</definedName>
    <definedName name="ROSETA" localSheetId="7">#REF!</definedName>
    <definedName name="ROSETA" localSheetId="0">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[111]Insumos!$I$3</definedName>
    <definedName name="RUEDACAJABOLA3" localSheetId="2">#REF!</definedName>
    <definedName name="RUEDACAJABOLA3" localSheetId="3">#REF!</definedName>
    <definedName name="RUEDACAJABOLA3" localSheetId="4">#REF!</definedName>
    <definedName name="RUEDACAJABOLA3" localSheetId="5">#REF!</definedName>
    <definedName name="RUEDACAJABOLA3" localSheetId="6">#REF!</definedName>
    <definedName name="RUEDACAJABOLA3" localSheetId="7">#REF!</definedName>
    <definedName name="RUEDACAJABOLA3" localSheetId="0">#REF!</definedName>
    <definedName name="RUEDACAJABOLA3">#REF!</definedName>
    <definedName name="RUSTICO" localSheetId="2">#REF!</definedName>
    <definedName name="RUSTICO" localSheetId="4">#REF!</definedName>
    <definedName name="RUSTICO" localSheetId="7">#REF!</definedName>
    <definedName name="RUSTICO">#REF!</definedName>
    <definedName name="RV" localSheetId="2">[1]Presup.!#REF!</definedName>
    <definedName name="RV" localSheetId="4">[1]Presup.!#REF!</definedName>
    <definedName name="RV" localSheetId="7">[1]Presup.!#REF!</definedName>
    <definedName name="RV">[1]Presup.!#REF!</definedName>
    <definedName name="rvesti">#REF!</definedName>
    <definedName name="rvestii">#REF!</definedName>
    <definedName name="rvestiii">#REF!</definedName>
    <definedName name="rvestiiii">#REF!</definedName>
    <definedName name="S" localSheetId="2">[3]A!#REF!</definedName>
    <definedName name="S" localSheetId="3">[3]A!#REF!</definedName>
    <definedName name="S" localSheetId="4">[3]A!#REF!</definedName>
    <definedName name="S" localSheetId="5">[3]A!#REF!</definedName>
    <definedName name="S" localSheetId="6">[3]A!#REF!</definedName>
    <definedName name="S" localSheetId="7">[3]A!#REF!</definedName>
    <definedName name="S" localSheetId="0">[3]A!#REF!</definedName>
    <definedName name="S">[3]A!#REF!</definedName>
    <definedName name="sal_af_0.5">[78]PRECIOS!$E$46</definedName>
    <definedName name="sal_af_1.5">[78]PRECIOS!$E$45</definedName>
    <definedName name="sal_pvc_2">[78]PRECIOS!$E$88</definedName>
    <definedName name="sal_pvc_4">[78]PRECIOS!$E$87</definedName>
    <definedName name="SALARIO">[161]Hoja1!$C$4</definedName>
    <definedName name="SALCAL" localSheetId="2">#REF!</definedName>
    <definedName name="SALCAL" localSheetId="3">#REF!</definedName>
    <definedName name="SALCAL" localSheetId="4">#REF!</definedName>
    <definedName name="SALCAL" localSheetId="5">#REF!</definedName>
    <definedName name="SALCAL" localSheetId="6">#REF!</definedName>
    <definedName name="SALCAL" localSheetId="7">#REF!</definedName>
    <definedName name="SALCAL" localSheetId="0">#REF!</definedName>
    <definedName name="SALCAL">#REF!</definedName>
    <definedName name="SALIDA">#N/A</definedName>
    <definedName name="SALIDATELEFONO">'[149]Analisis Reclamados'!$F$94</definedName>
    <definedName name="SAlomonicas" localSheetId="2">#REF!</definedName>
    <definedName name="SAlomonicas" localSheetId="3">#REF!</definedName>
    <definedName name="SAlomonicas" localSheetId="4">#REF!</definedName>
    <definedName name="SAlomonicas" localSheetId="5">#REF!</definedName>
    <definedName name="SAlomonicas" localSheetId="6">#REF!</definedName>
    <definedName name="SAlomonicas" localSheetId="7">#REF!</definedName>
    <definedName name="SAlomonicas" localSheetId="0">#REF!</definedName>
    <definedName name="SAlomonicas">#REF!</definedName>
    <definedName name="SALON.CONVENCIONES" localSheetId="2">#REF!</definedName>
    <definedName name="SALON.CONVENCIONES" localSheetId="4">#REF!</definedName>
    <definedName name="SALON.CONVENCIONES" localSheetId="7">#REF!</definedName>
    <definedName name="SALON.CONVENCIONES">#REF!</definedName>
    <definedName name="SALTEL" localSheetId="2">#REF!</definedName>
    <definedName name="SALTEL" localSheetId="4">#REF!</definedName>
    <definedName name="SALTEL" localSheetId="7">#REF!</definedName>
    <definedName name="SALTEL">#REF!</definedName>
    <definedName name="SANITARIAS" localSheetId="2">#REF!</definedName>
    <definedName name="SANITARIAS" localSheetId="4">#REF!</definedName>
    <definedName name="SANITARIAS" localSheetId="7">#REF!</definedName>
    <definedName name="SANITARIAS">#REF!</definedName>
    <definedName name="sardinel" localSheetId="2">#REF!</definedName>
    <definedName name="sardinel" localSheetId="4">#REF!</definedName>
    <definedName name="sardinel" localSheetId="7">#REF!</definedName>
    <definedName name="sardinel">#REF!</definedName>
    <definedName name="SBOTONTIMBRE">[43]Analisis!$F$355</definedName>
    <definedName name="SCALENTADOR">[43]Analisis!$F$310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>#REF!</definedName>
    <definedName name="Scheduled_Extra_Payments" localSheetId="2">#REF!</definedName>
    <definedName name="Scheduled_Extra_Payments" localSheetId="4">#REF!</definedName>
    <definedName name="Scheduled_Extra_Payments" localSheetId="7">#REF!</definedName>
    <definedName name="Scheduled_Extra_Payments">#REF!</definedName>
    <definedName name="Scheduled_Interest_Rate" localSheetId="2">#REF!</definedName>
    <definedName name="Scheduled_Interest_Rate" localSheetId="4">#REF!</definedName>
    <definedName name="Scheduled_Interest_Rate" localSheetId="7">#REF!</definedName>
    <definedName name="Scheduled_Interest_Rate">#REF!</definedName>
    <definedName name="Scheduled_Monthly_Payment" localSheetId="2">#REF!</definedName>
    <definedName name="Scheduled_Monthly_Payment" localSheetId="4">#REF!</definedName>
    <definedName name="Scheduled_Monthly_Payment" localSheetId="7">#REF!</definedName>
    <definedName name="Scheduled_Monthly_Payment">#REF!</definedName>
    <definedName name="sd" localSheetId="2">'[34]Pres. '!#REF!</definedName>
    <definedName name="sd" localSheetId="4">'[34]Pres. '!#REF!</definedName>
    <definedName name="sd" localSheetId="7">'[34]Pres. '!#REF!</definedName>
    <definedName name="sd">'[34]Pres. '!#REF!</definedName>
    <definedName name="SDFSDD">#REF!</definedName>
    <definedName name="Sealer" localSheetId="2">#REF!</definedName>
    <definedName name="Sealer" localSheetId="3">#REF!</definedName>
    <definedName name="Sealer" localSheetId="4">#REF!</definedName>
    <definedName name="Sealer" localSheetId="5">#REF!</definedName>
    <definedName name="Sealer" localSheetId="6">#REF!</definedName>
    <definedName name="Sealer" localSheetId="7">#REF!</definedName>
    <definedName name="Sealer">#REF!</definedName>
    <definedName name="Seguetas____Ultra" localSheetId="2">[21]Insumos!#REF!</definedName>
    <definedName name="Seguetas____Ultra" localSheetId="3">[21]Insumos!#REF!</definedName>
    <definedName name="Seguetas____Ultra" localSheetId="4">[21]Insumos!#REF!</definedName>
    <definedName name="Seguetas____Ultra" localSheetId="5">[21]Insumos!#REF!</definedName>
    <definedName name="Seguetas____Ultra" localSheetId="6">[21]Insumos!#REF!</definedName>
    <definedName name="Seguetas____Ultra" localSheetId="7">[21]Insumos!#REF!</definedName>
    <definedName name="Seguetas____Ultra">[21]Insumos!#REF!</definedName>
    <definedName name="SEGUROS">#REF!</definedName>
    <definedName name="SEMIGL">[35]Materiales!$E$42</definedName>
    <definedName name="senai">#REF!</definedName>
    <definedName name="senaii">#REF!</definedName>
    <definedName name="senaiii">#REF!</definedName>
    <definedName name="senaiiii">#REF!</definedName>
    <definedName name="SEPTICOCAL" localSheetId="2">#REF!</definedName>
    <definedName name="SEPTICOCAL" localSheetId="3">#REF!</definedName>
    <definedName name="SEPTICOCAL" localSheetId="4">#REF!</definedName>
    <definedName name="SEPTICOCAL" localSheetId="5">#REF!</definedName>
    <definedName name="SEPTICOCAL" localSheetId="6">#REF!</definedName>
    <definedName name="SEPTICOCAL" localSheetId="7">#REF!</definedName>
    <definedName name="SEPTICOCAL" localSheetId="0">#REF!</definedName>
    <definedName name="SEPTICOCAL">#REF!</definedName>
    <definedName name="SEPTICOROC" localSheetId="2">#REF!</definedName>
    <definedName name="SEPTICOROC" localSheetId="4">#REF!</definedName>
    <definedName name="SEPTICOROC" localSheetId="7">#REF!</definedName>
    <definedName name="SEPTICOROC">#REF!</definedName>
    <definedName name="SEPTICOTIE" localSheetId="2">#REF!</definedName>
    <definedName name="SEPTICOTIE" localSheetId="4">#REF!</definedName>
    <definedName name="SEPTICOTIE" localSheetId="7">#REF!</definedName>
    <definedName name="SEPTICOTIE">#REF!</definedName>
    <definedName name="SEPTICOTIESDIS" localSheetId="2">#REF!</definedName>
    <definedName name="SEPTICOTIESDIS" localSheetId="4">#REF!</definedName>
    <definedName name="SEPTICOTIESDIS" localSheetId="7">#REF!</definedName>
    <definedName name="SEPTICOTIESDIS">#REF!</definedName>
    <definedName name="Sereno_Mes">[98]MO!$B$16</definedName>
    <definedName name="Servicio.Vaciado.con.bomba">'[80]Insumos materiales'!$J$45</definedName>
    <definedName name="sf" localSheetId="2">'[34]Pres. '!#REF!</definedName>
    <definedName name="sf" localSheetId="3">'[34]Pres. '!#REF!</definedName>
    <definedName name="sf" localSheetId="4">'[34]Pres. '!#REF!</definedName>
    <definedName name="sf" localSheetId="5">'[34]Pres. '!#REF!</definedName>
    <definedName name="sf" localSheetId="6">'[34]Pres. '!#REF!</definedName>
    <definedName name="sf" localSheetId="7">'[34]Pres. '!#REF!</definedName>
    <definedName name="sf" localSheetId="0">'[34]Pres. '!#REF!</definedName>
    <definedName name="sf">'[34]Pres. '!#REF!</definedName>
    <definedName name="Sheet" localSheetId="2">#REF!</definedName>
    <definedName name="Sheet" localSheetId="3">#REF!</definedName>
    <definedName name="Sheet" localSheetId="4">#REF!</definedName>
    <definedName name="Sheet" localSheetId="5">#REF!</definedName>
    <definedName name="Sheet" localSheetId="6">#REF!</definedName>
    <definedName name="Sheet" localSheetId="7">#REF!</definedName>
    <definedName name="Sheet">#REF!</definedName>
    <definedName name="SHEETROCK">[100]Analisis!$E$166</definedName>
    <definedName name="Sheetrock.antihumedad" localSheetId="2">#REF!</definedName>
    <definedName name="Sheetrock.antihumedad" localSheetId="3">#REF!</definedName>
    <definedName name="Sheetrock.antihumedad" localSheetId="4">#REF!</definedName>
    <definedName name="Sheetrock.antihumedad" localSheetId="5">#REF!</definedName>
    <definedName name="Sheetrock.antihumedad" localSheetId="6">#REF!</definedName>
    <definedName name="Sheetrock.antihumedad" localSheetId="7">#REF!</definedName>
    <definedName name="Sheetrock.antihumedad">#REF!</definedName>
    <definedName name="Sheetrock.en.plastbau" localSheetId="2">#REF!</definedName>
    <definedName name="Sheetrock.en.plastbau" localSheetId="4">#REF!</definedName>
    <definedName name="Sheetrock.en.plastbau" localSheetId="7">#REF!</definedName>
    <definedName name="Sheetrock.en.plastbau">#REF!</definedName>
    <definedName name="sheetrock.media">[101]Insumos!$L$38</definedName>
    <definedName name="shingle.asfaltico" localSheetId="2">#REF!</definedName>
    <definedName name="shingle.asfaltico" localSheetId="3">#REF!</definedName>
    <definedName name="shingle.asfaltico" localSheetId="4">#REF!</definedName>
    <definedName name="shingle.asfaltico" localSheetId="5">#REF!</definedName>
    <definedName name="shingle.asfaltico" localSheetId="6">#REF!</definedName>
    <definedName name="shingle.asfaltico" localSheetId="7">#REF!</definedName>
    <definedName name="shingle.asfaltico">#REF!</definedName>
    <definedName name="SIFON2">'[31]Pu-Sanit.'!$C$148</definedName>
    <definedName name="SIFONFREGPVC" localSheetId="2">#REF!</definedName>
    <definedName name="SIFONFREGPVC" localSheetId="3">#REF!</definedName>
    <definedName name="SIFONFREGPVC" localSheetId="4">#REF!</definedName>
    <definedName name="SIFONFREGPVC" localSheetId="5">#REF!</definedName>
    <definedName name="SIFONFREGPVC" localSheetId="6">#REF!</definedName>
    <definedName name="SIFONFREGPVC" localSheetId="7">#REF!</definedName>
    <definedName name="SIFONFREGPVC" localSheetId="0">#REF!</definedName>
    <definedName name="SIFONFREGPVC">#REF!</definedName>
    <definedName name="SIFONLAV1_4PVC">[44]Materiales!$E$598</definedName>
    <definedName name="SIFONLAVCROM" localSheetId="2">#REF!</definedName>
    <definedName name="SIFONLAVCROM" localSheetId="3">#REF!</definedName>
    <definedName name="SIFONLAVCROM" localSheetId="4">#REF!</definedName>
    <definedName name="SIFONLAVCROM" localSheetId="5">#REF!</definedName>
    <definedName name="SIFONLAVCROM" localSheetId="6">#REF!</definedName>
    <definedName name="SIFONLAVCROM" localSheetId="7">#REF!</definedName>
    <definedName name="SIFONLAVCROM" localSheetId="0">#REF!</definedName>
    <definedName name="SIFONLAVCROM">#REF!</definedName>
    <definedName name="SIFONLAVPVC" localSheetId="2">#REF!</definedName>
    <definedName name="SIFONLAVPVC" localSheetId="4">#REF!</definedName>
    <definedName name="SIFONLAVPVC" localSheetId="7">#REF!</definedName>
    <definedName name="SIFONLAVPVC">#REF!</definedName>
    <definedName name="SIFONPVC112" localSheetId="2">#REF!</definedName>
    <definedName name="SIFONPVC112" localSheetId="4">#REF!</definedName>
    <definedName name="SIFONPVC112" localSheetId="7">#REF!</definedName>
    <definedName name="SIFONPVC112">#REF!</definedName>
    <definedName name="SIFONPVC2" localSheetId="2">#REF!</definedName>
    <definedName name="SIFONPVC2" localSheetId="4">#REF!</definedName>
    <definedName name="SIFONPVC2" localSheetId="7">#REF!</definedName>
    <definedName name="SIFONPVC2">#REF!</definedName>
    <definedName name="SIFONPVC3" localSheetId="2">#REF!</definedName>
    <definedName name="SIFONPVC3" localSheetId="4">#REF!</definedName>
    <definedName name="SIFONPVC3" localSheetId="7">#REF!</definedName>
    <definedName name="SIFONPVC3">#REF!</definedName>
    <definedName name="SIFONPVC4" localSheetId="2">#REF!</definedName>
    <definedName name="SIFONPVC4" localSheetId="4">#REF!</definedName>
    <definedName name="SIFONPVC4" localSheetId="7">#REF!</definedName>
    <definedName name="SIFONPVC4">#REF!</definedName>
    <definedName name="sigaesplael" localSheetId="2">'[25]Ana-elect.'!#REF!</definedName>
    <definedName name="sigaesplael" localSheetId="4">'[25]Ana-elect.'!#REF!</definedName>
    <definedName name="sigaesplael" localSheetId="7">'[25]Ana-elect.'!#REF!</definedName>
    <definedName name="sigaesplael">'[25]Ana-elect.'!#REF!</definedName>
    <definedName name="SILICONE" localSheetId="2">#REF!</definedName>
    <definedName name="SILICONE" localSheetId="3">#REF!</definedName>
    <definedName name="SILICONE" localSheetId="4">#REF!</definedName>
    <definedName name="SILICONE" localSheetId="5">#REF!</definedName>
    <definedName name="SILICONE" localSheetId="6">#REF!</definedName>
    <definedName name="SILICONE" localSheetId="7">#REF!</definedName>
    <definedName name="SILICONE" localSheetId="0">#REF!</definedName>
    <definedName name="SILICONE">#REF!</definedName>
    <definedName name="SILICONTUBO">[35]Materiales!$E$613</definedName>
    <definedName name="SILICOOL" localSheetId="2">#REF!</definedName>
    <definedName name="SILICOOL" localSheetId="3">#REF!</definedName>
    <definedName name="SILICOOL" localSheetId="4">#REF!</definedName>
    <definedName name="SILICOOL" localSheetId="5">#REF!</definedName>
    <definedName name="SILICOOL" localSheetId="6">#REF!</definedName>
    <definedName name="SILICOOL" localSheetId="7">#REF!</definedName>
    <definedName name="SILICOOL" localSheetId="0">#REF!</definedName>
    <definedName name="SILICOOL">#REF!</definedName>
    <definedName name="SINTERRUPTOR3VIAS">[43]Analisis!$F$252</definedName>
    <definedName name="SINTERRUPTOR4VIAS">[43]Analisis!$F$263</definedName>
    <definedName name="SINTERRUPTORDOBLE">[43]Analisis!$F$229</definedName>
    <definedName name="SINTERRUPTORSENCILLO">[44]Analisis!$F$205</definedName>
    <definedName name="SINTERRUPTORTRIPLE">[43]Analisis!$F$241</definedName>
    <definedName name="Sistema.Agua.Potable.Entrepiso" localSheetId="2">#REF!</definedName>
    <definedName name="Sistema.Agua.Potable.Entrepiso" localSheetId="3">#REF!</definedName>
    <definedName name="Sistema.Agua.Potable.Entrepiso" localSheetId="4">#REF!</definedName>
    <definedName name="Sistema.Agua.Potable.Entrepiso" localSheetId="5">#REF!</definedName>
    <definedName name="Sistema.Agua.Potable.Entrepiso" localSheetId="6">#REF!</definedName>
    <definedName name="Sistema.Agua.Potable.Entrepiso" localSheetId="7">#REF!</definedName>
    <definedName name="Sistema.Agua.Potable.Entrepiso">#REF!</definedName>
    <definedName name="sistema.aire.acondicionado">[62]Resumen!$D$24</definedName>
    <definedName name="Sistema.contra.incendio" localSheetId="2">#REF!</definedName>
    <definedName name="Sistema.contra.incendio" localSheetId="3">#REF!</definedName>
    <definedName name="Sistema.contra.incendio" localSheetId="4">#REF!</definedName>
    <definedName name="Sistema.contra.incendio" localSheetId="5">#REF!</definedName>
    <definedName name="Sistema.contra.incendio" localSheetId="6">#REF!</definedName>
    <definedName name="Sistema.contra.incendio" localSheetId="7">#REF!</definedName>
    <definedName name="Sistema.contra.incendio">#REF!</definedName>
    <definedName name="SLAVADERODOBLE">[44]Analisis!$F$701</definedName>
    <definedName name="SLAVADEROSENCILLO">[43]Analisis!$F$797</definedName>
    <definedName name="SLUZCENITAL">[44]Analisis!$F$193</definedName>
    <definedName name="solap" localSheetId="2">#REF!</definedName>
    <definedName name="solap" localSheetId="3">#REF!</definedName>
    <definedName name="solap" localSheetId="4">#REF!</definedName>
    <definedName name="solap" localSheetId="5">#REF!</definedName>
    <definedName name="solap" localSheetId="6">#REF!</definedName>
    <definedName name="solap" localSheetId="7">#REF!</definedName>
    <definedName name="solap">#REF!</definedName>
    <definedName name="solvente">#REF!</definedName>
    <definedName name="SSS" localSheetId="2">#REF!</definedName>
    <definedName name="SSS" localSheetId="4">#REF!</definedName>
    <definedName name="SSS" localSheetId="7">#REF!</definedName>
    <definedName name="SSS">#REF!</definedName>
    <definedName name="Stain" localSheetId="2">#REF!</definedName>
    <definedName name="Stain" localSheetId="4">#REF!</definedName>
    <definedName name="Stain" localSheetId="7">#REF!</definedName>
    <definedName name="Stain">#REF!</definedName>
    <definedName name="STELEFONOTAPA">[44]Analisis!$F$319</definedName>
    <definedName name="STOMACORRIENTE110">[44]Analisis!$F$272</definedName>
    <definedName name="STOMACORRIENTE220">[43]Analisis!$F$298</definedName>
    <definedName name="stud2.5.s22">[101]Insumos!$L$30</definedName>
    <definedName name="su">[162]Pres.!$B$56</definedName>
    <definedName name="SUB" localSheetId="2">[77]Análisis!#REF!</definedName>
    <definedName name="SUB" localSheetId="3">[77]Análisis!#REF!</definedName>
    <definedName name="SUB" localSheetId="4">[77]Análisis!#REF!</definedName>
    <definedName name="SUB" localSheetId="5">[77]Análisis!#REF!</definedName>
    <definedName name="SUB" localSheetId="6">[77]Análisis!#REF!</definedName>
    <definedName name="SUB" localSheetId="7">[77]Análisis!#REF!</definedName>
    <definedName name="SUB">[77]Análisis!#REF!</definedName>
    <definedName name="SUB.1.ExteriorA.N." localSheetId="2">#REF!</definedName>
    <definedName name="SUB.1.ExteriorA.N." localSheetId="3">#REF!</definedName>
    <definedName name="SUB.1.ExteriorA.N." localSheetId="4">#REF!</definedName>
    <definedName name="SUB.1.ExteriorA.N." localSheetId="5">#REF!</definedName>
    <definedName name="SUB.1.ExteriorA.N." localSheetId="6">#REF!</definedName>
    <definedName name="SUB.1.ExteriorA.N." localSheetId="7">#REF!</definedName>
    <definedName name="SUB.1.ExteriorA.N.">#REF!</definedName>
    <definedName name="Sub.Ext.Gral." localSheetId="2">#REF!</definedName>
    <definedName name="Sub.Ext.Gral." localSheetId="4">#REF!</definedName>
    <definedName name="Sub.Ext.Gral." localSheetId="7">#REF!</definedName>
    <definedName name="Sub.Ext.Gral.">#REF!</definedName>
    <definedName name="Sub.Mat.Losa.Aligerada" localSheetId="2">#REF!</definedName>
    <definedName name="Sub.Mat.Losa.Aligerada" localSheetId="4">#REF!</definedName>
    <definedName name="Sub.Mat.Losa.Aligerada" localSheetId="7">#REF!</definedName>
    <definedName name="Sub.Mat.Losa.Aligerada">#REF!</definedName>
    <definedName name="Sub.Total.1" localSheetId="2">#REF!</definedName>
    <definedName name="Sub.Total.1" localSheetId="4">#REF!</definedName>
    <definedName name="Sub.Total.1" localSheetId="7">#REF!</definedName>
    <definedName name="Sub.Total.1">#REF!</definedName>
    <definedName name="SUB.TOTAL.Prelim.A.N." localSheetId="2">#REF!</definedName>
    <definedName name="SUB.TOTAL.Prelim.A.N." localSheetId="4">#REF!</definedName>
    <definedName name="SUB.TOTAL.Prelim.A.N." localSheetId="7">#REF!</definedName>
    <definedName name="SUB.TOTAL.Prelim.A.N.">#REF!</definedName>
    <definedName name="SUB.VILLA1" localSheetId="2">#REF!</definedName>
    <definedName name="SUB.VILLA1" localSheetId="4">#REF!</definedName>
    <definedName name="SUB.VILLA1" localSheetId="7">#REF!</definedName>
    <definedName name="SUB.VILLA1">#REF!</definedName>
    <definedName name="SUB_2">#N/A</definedName>
    <definedName name="SUB_3">#N/A</definedName>
    <definedName name="SUB_TOTAL.Prelim.FaseI" localSheetId="2">#REF!</definedName>
    <definedName name="SUB_TOTAL.Prelim.FaseI" localSheetId="3">#REF!</definedName>
    <definedName name="SUB_TOTAL.Prelim.FaseI" localSheetId="4">#REF!</definedName>
    <definedName name="SUB_TOTAL.Prelim.FaseI" localSheetId="5">#REF!</definedName>
    <definedName name="SUB_TOTAL.Prelim.FaseI" localSheetId="6">#REF!</definedName>
    <definedName name="SUB_TOTAL.Prelim.FaseI" localSheetId="7">#REF!</definedName>
    <definedName name="SUB_TOTAL.Prelim.FaseI">#REF!</definedName>
    <definedName name="Sub_Total_1.Cocina" localSheetId="2">#REF!</definedName>
    <definedName name="Sub_Total_1.Cocina" localSheetId="4">#REF!</definedName>
    <definedName name="Sub_Total_1.Cocina" localSheetId="7">#REF!</definedName>
    <definedName name="Sub_Total_1.Cocina">#REF!</definedName>
    <definedName name="SUB_TOTAL_1.Lav." localSheetId="2">#REF!</definedName>
    <definedName name="SUB_TOTAL_1.Lav." localSheetId="4">#REF!</definedName>
    <definedName name="SUB_TOTAL_1.Lav." localSheetId="7">#REF!</definedName>
    <definedName name="SUB_TOTAL_1.Lav.">#REF!</definedName>
    <definedName name="SUB_TOTAL_EN_RD">'[163]Laurel(OBINSA)'!$H$107</definedName>
    <definedName name="SUBAREMES01" localSheetId="2">#REF!</definedName>
    <definedName name="SUBAREMES01" localSheetId="3">#REF!</definedName>
    <definedName name="SUBAREMES01" localSheetId="4">#REF!</definedName>
    <definedName name="SUBAREMES01" localSheetId="5">#REF!</definedName>
    <definedName name="SUBAREMES01" localSheetId="6">#REF!</definedName>
    <definedName name="SUBAREMES01" localSheetId="7">#REF!</definedName>
    <definedName name="SUBAREMES01" localSheetId="0">#REF!</definedName>
    <definedName name="SUBAREMES01">#REF!</definedName>
    <definedName name="SUBAREPOL02" localSheetId="2">#REF!</definedName>
    <definedName name="SUBAREPOL02" localSheetId="4">#REF!</definedName>
    <definedName name="SUBAREPOL02" localSheetId="7">#REF!</definedName>
    <definedName name="SUBAREPOL02">#REF!</definedName>
    <definedName name="SUBAREPOL03" localSheetId="2">#REF!</definedName>
    <definedName name="SUBAREPOL03" localSheetId="4">#REF!</definedName>
    <definedName name="SUBAREPOL03" localSheetId="7">#REF!</definedName>
    <definedName name="SUBAREPOL03">#REF!</definedName>
    <definedName name="SUBAREPOL04" localSheetId="2">#REF!</definedName>
    <definedName name="SUBAREPOL04" localSheetId="4">#REF!</definedName>
    <definedName name="SUBAREPOL04" localSheetId="7">#REF!</definedName>
    <definedName name="SUBAREPOL04">#REF!</definedName>
    <definedName name="SUBAREPOL05" localSheetId="2">#REF!</definedName>
    <definedName name="SUBAREPOL05" localSheetId="4">#REF!</definedName>
    <definedName name="SUBAREPOL05" localSheetId="7">#REF!</definedName>
    <definedName name="SUBAREPOL05">#REF!</definedName>
    <definedName name="SUBAREPOL06" localSheetId="2">#REF!</definedName>
    <definedName name="SUBAREPOL06" localSheetId="4">#REF!</definedName>
    <definedName name="SUBAREPOL06" localSheetId="7">#REF!</definedName>
    <definedName name="SUBAREPOL06">#REF!</definedName>
    <definedName name="SUBBASE">[48]ANALISIS!$H$416</definedName>
    <definedName name="SUBBLO10MES02" localSheetId="2">#REF!</definedName>
    <definedName name="SUBBLO10MES02" localSheetId="3">#REF!</definedName>
    <definedName name="SUBBLO10MES02" localSheetId="4">#REF!</definedName>
    <definedName name="SUBBLO10MES02" localSheetId="5">#REF!</definedName>
    <definedName name="SUBBLO10MES02" localSheetId="6">#REF!</definedName>
    <definedName name="SUBBLO10MES02" localSheetId="7">#REF!</definedName>
    <definedName name="SUBBLO10MES02" localSheetId="0">#REF!</definedName>
    <definedName name="SUBBLO10MES02">#REF!</definedName>
    <definedName name="SUBBLO10MES03" localSheetId="2">#REF!</definedName>
    <definedName name="SUBBLO10MES03" localSheetId="4">#REF!</definedName>
    <definedName name="SUBBLO10MES03" localSheetId="7">#REF!</definedName>
    <definedName name="SUBBLO10MES03">#REF!</definedName>
    <definedName name="SUBBLO10MES04" localSheetId="2">#REF!</definedName>
    <definedName name="SUBBLO10MES04" localSheetId="4">#REF!</definedName>
    <definedName name="SUBBLO10MES04" localSheetId="7">#REF!</definedName>
    <definedName name="SUBBLO10MES04">#REF!</definedName>
    <definedName name="SUBBLO10MES05" localSheetId="2">#REF!</definedName>
    <definedName name="SUBBLO10MES05" localSheetId="4">#REF!</definedName>
    <definedName name="SUBBLO10MES05" localSheetId="7">#REF!</definedName>
    <definedName name="SUBBLO10MES05">#REF!</definedName>
    <definedName name="SUBBLO10MES06" localSheetId="2">#REF!</definedName>
    <definedName name="SUBBLO10MES06" localSheetId="4">#REF!</definedName>
    <definedName name="SUBBLO10MES06" localSheetId="7">#REF!</definedName>
    <definedName name="SUBBLO10MES06">#REF!</definedName>
    <definedName name="SUBBLO10POL02" localSheetId="2">#REF!</definedName>
    <definedName name="SUBBLO10POL02" localSheetId="4">#REF!</definedName>
    <definedName name="SUBBLO10POL02" localSheetId="7">#REF!</definedName>
    <definedName name="SUBBLO10POL02">#REF!</definedName>
    <definedName name="SUBBLO10POL03" localSheetId="2">#REF!</definedName>
    <definedName name="SUBBLO10POL03" localSheetId="4">#REF!</definedName>
    <definedName name="SUBBLO10POL03" localSheetId="7">#REF!</definedName>
    <definedName name="SUBBLO10POL03">#REF!</definedName>
    <definedName name="SUBBLO10POL04" localSheetId="2">#REF!</definedName>
    <definedName name="SUBBLO10POL04" localSheetId="4">#REF!</definedName>
    <definedName name="SUBBLO10POL04" localSheetId="7">#REF!</definedName>
    <definedName name="SUBBLO10POL04">#REF!</definedName>
    <definedName name="SUBBLO10POL05" localSheetId="2">#REF!</definedName>
    <definedName name="SUBBLO10POL05" localSheetId="4">#REF!</definedName>
    <definedName name="SUBBLO10POL05" localSheetId="7">#REF!</definedName>
    <definedName name="SUBBLO10POL05">#REF!</definedName>
    <definedName name="SUBBLO10POL06" localSheetId="2">#REF!</definedName>
    <definedName name="SUBBLO10POL06" localSheetId="4">#REF!</definedName>
    <definedName name="SUBBLO10POL06" localSheetId="7">#REF!</definedName>
    <definedName name="SUBBLO10POL06">#REF!</definedName>
    <definedName name="SUBBLO12MES02" localSheetId="2">#REF!</definedName>
    <definedName name="SUBBLO12MES02" localSheetId="4">#REF!</definedName>
    <definedName name="SUBBLO12MES02" localSheetId="7">#REF!</definedName>
    <definedName name="SUBBLO12MES02">#REF!</definedName>
    <definedName name="SUBBLO12MES03" localSheetId="2">#REF!</definedName>
    <definedName name="SUBBLO12MES03" localSheetId="4">#REF!</definedName>
    <definedName name="SUBBLO12MES03" localSheetId="7">#REF!</definedName>
    <definedName name="SUBBLO12MES03">#REF!</definedName>
    <definedName name="SUBBLO12MES04" localSheetId="2">#REF!</definedName>
    <definedName name="SUBBLO12MES04" localSheetId="4">#REF!</definedName>
    <definedName name="SUBBLO12MES04" localSheetId="7">#REF!</definedName>
    <definedName name="SUBBLO12MES04">#REF!</definedName>
    <definedName name="SUBBLO12MES05" localSheetId="2">#REF!</definedName>
    <definedName name="SUBBLO12MES05" localSheetId="4">#REF!</definedName>
    <definedName name="SUBBLO12MES05" localSheetId="7">#REF!</definedName>
    <definedName name="SUBBLO12MES05">#REF!</definedName>
    <definedName name="SUBBLO12MES06" localSheetId="2">#REF!</definedName>
    <definedName name="SUBBLO12MES06" localSheetId="4">#REF!</definedName>
    <definedName name="SUBBLO12MES06" localSheetId="7">#REF!</definedName>
    <definedName name="SUBBLO12MES06">#REF!</definedName>
    <definedName name="SUBBLO12POL02" localSheetId="2">#REF!</definedName>
    <definedName name="SUBBLO12POL02" localSheetId="4">#REF!</definedName>
    <definedName name="SUBBLO12POL02" localSheetId="7">#REF!</definedName>
    <definedName name="SUBBLO12POL02">#REF!</definedName>
    <definedName name="SUBBLO12POL03" localSheetId="2">#REF!</definedName>
    <definedName name="SUBBLO12POL03" localSheetId="4">#REF!</definedName>
    <definedName name="SUBBLO12POL03" localSheetId="7">#REF!</definedName>
    <definedName name="SUBBLO12POL03">#REF!</definedName>
    <definedName name="SUBBLO12POL04" localSheetId="2">#REF!</definedName>
    <definedName name="SUBBLO12POL04" localSheetId="4">#REF!</definedName>
    <definedName name="SUBBLO12POL04" localSheetId="7">#REF!</definedName>
    <definedName name="SUBBLO12POL04">#REF!</definedName>
    <definedName name="SUBBLO12POL05" localSheetId="2">#REF!</definedName>
    <definedName name="SUBBLO12POL05" localSheetId="4">#REF!</definedName>
    <definedName name="SUBBLO12POL05" localSheetId="7">#REF!</definedName>
    <definedName name="SUBBLO12POL05">#REF!</definedName>
    <definedName name="SUBBLO12POL06" localSheetId="2">#REF!</definedName>
    <definedName name="SUBBLO12POL06" localSheetId="4">#REF!</definedName>
    <definedName name="SUBBLO12POL06" localSheetId="7">#REF!</definedName>
    <definedName name="SUBBLO12POL06">#REF!</definedName>
    <definedName name="SUBBLO4MES02" localSheetId="2">#REF!</definedName>
    <definedName name="SUBBLO4MES02" localSheetId="4">#REF!</definedName>
    <definedName name="SUBBLO4MES02" localSheetId="7">#REF!</definedName>
    <definedName name="SUBBLO4MES02">#REF!</definedName>
    <definedName name="SUBBLO4MES03" localSheetId="2">#REF!</definedName>
    <definedName name="SUBBLO4MES03" localSheetId="4">#REF!</definedName>
    <definedName name="SUBBLO4MES03" localSheetId="7">#REF!</definedName>
    <definedName name="SUBBLO4MES03">#REF!</definedName>
    <definedName name="SUBBLO4MES04" localSheetId="2">#REF!</definedName>
    <definedName name="SUBBLO4MES04" localSheetId="4">#REF!</definedName>
    <definedName name="SUBBLO4MES04" localSheetId="7">#REF!</definedName>
    <definedName name="SUBBLO4MES04">#REF!</definedName>
    <definedName name="SUBBLO4MES05" localSheetId="2">#REF!</definedName>
    <definedName name="SUBBLO4MES05" localSheetId="4">#REF!</definedName>
    <definedName name="SUBBLO4MES05" localSheetId="7">#REF!</definedName>
    <definedName name="SUBBLO4MES05">#REF!</definedName>
    <definedName name="SUBBLO4MES06" localSheetId="2">#REF!</definedName>
    <definedName name="SUBBLO4MES06" localSheetId="4">#REF!</definedName>
    <definedName name="SUBBLO4MES06" localSheetId="7">#REF!</definedName>
    <definedName name="SUBBLO4MES06">#REF!</definedName>
    <definedName name="SUBBLO4POL02" localSheetId="2">#REF!</definedName>
    <definedName name="SUBBLO4POL02" localSheetId="4">#REF!</definedName>
    <definedName name="SUBBLO4POL02" localSheetId="7">#REF!</definedName>
    <definedName name="SUBBLO4POL02">#REF!</definedName>
    <definedName name="SUBBLO4POL03" localSheetId="2">#REF!</definedName>
    <definedName name="SUBBLO4POL03" localSheetId="4">#REF!</definedName>
    <definedName name="SUBBLO4POL03" localSheetId="7">#REF!</definedName>
    <definedName name="SUBBLO4POL03">#REF!</definedName>
    <definedName name="SUBBLO4POL04" localSheetId="2">#REF!</definedName>
    <definedName name="SUBBLO4POL04" localSheetId="4">#REF!</definedName>
    <definedName name="SUBBLO4POL04" localSheetId="7">#REF!</definedName>
    <definedName name="SUBBLO4POL04">#REF!</definedName>
    <definedName name="SUBBLO4POL05" localSheetId="2">#REF!</definedName>
    <definedName name="SUBBLO4POL05" localSheetId="4">#REF!</definedName>
    <definedName name="SUBBLO4POL05" localSheetId="7">#REF!</definedName>
    <definedName name="SUBBLO4POL05">#REF!</definedName>
    <definedName name="SUBBLO4POL06" localSheetId="2">#REF!</definedName>
    <definedName name="SUBBLO4POL06" localSheetId="4">#REF!</definedName>
    <definedName name="SUBBLO4POL06" localSheetId="7">#REF!</definedName>
    <definedName name="SUBBLO4POL06">#REF!</definedName>
    <definedName name="SUBBLO6MES02" localSheetId="2">#REF!</definedName>
    <definedName name="SUBBLO6MES02" localSheetId="4">#REF!</definedName>
    <definedName name="SUBBLO6MES02" localSheetId="7">#REF!</definedName>
    <definedName name="SUBBLO6MES02">#REF!</definedName>
    <definedName name="SUBBLO6MES03" localSheetId="2">#REF!</definedName>
    <definedName name="SUBBLO6MES03" localSheetId="4">#REF!</definedName>
    <definedName name="SUBBLO6MES03" localSheetId="7">#REF!</definedName>
    <definedName name="SUBBLO6MES03">#REF!</definedName>
    <definedName name="SUBBLO6MES04" localSheetId="2">#REF!</definedName>
    <definedName name="SUBBLO6MES04" localSheetId="4">#REF!</definedName>
    <definedName name="SUBBLO6MES04" localSheetId="7">#REF!</definedName>
    <definedName name="SUBBLO6MES04">#REF!</definedName>
    <definedName name="SUBBLO6MES05" localSheetId="2">#REF!</definedName>
    <definedName name="SUBBLO6MES05" localSheetId="4">#REF!</definedName>
    <definedName name="SUBBLO6MES05" localSheetId="7">#REF!</definedName>
    <definedName name="SUBBLO6MES05">#REF!</definedName>
    <definedName name="SUBBLO6MES06" localSheetId="2">#REF!</definedName>
    <definedName name="SUBBLO6MES06" localSheetId="4">#REF!</definedName>
    <definedName name="SUBBLO6MES06" localSheetId="7">#REF!</definedName>
    <definedName name="SUBBLO6MES06">#REF!</definedName>
    <definedName name="SUBBLO6POL02" localSheetId="2">#REF!</definedName>
    <definedName name="SUBBLO6POL02" localSheetId="4">#REF!</definedName>
    <definedName name="SUBBLO6POL02" localSheetId="7">#REF!</definedName>
    <definedName name="SUBBLO6POL02">#REF!</definedName>
    <definedName name="SUBBLO6POL03" localSheetId="2">#REF!</definedName>
    <definedName name="SUBBLO6POL03" localSheetId="4">#REF!</definedName>
    <definedName name="SUBBLO6POL03" localSheetId="7">#REF!</definedName>
    <definedName name="SUBBLO6POL03">#REF!</definedName>
    <definedName name="SUBBLO6POL04" localSheetId="2">#REF!</definedName>
    <definedName name="SUBBLO6POL04" localSheetId="4">#REF!</definedName>
    <definedName name="SUBBLO6POL04" localSheetId="7">#REF!</definedName>
    <definedName name="SUBBLO6POL04">#REF!</definedName>
    <definedName name="SUBBLO6POL05" localSheetId="2">#REF!</definedName>
    <definedName name="SUBBLO6POL05" localSheetId="4">#REF!</definedName>
    <definedName name="SUBBLO6POL05" localSheetId="7">#REF!</definedName>
    <definedName name="SUBBLO6POL05">#REF!</definedName>
    <definedName name="SUBBLO6POL06" localSheetId="2">#REF!</definedName>
    <definedName name="SUBBLO6POL06" localSheetId="4">#REF!</definedName>
    <definedName name="SUBBLO6POL06" localSheetId="7">#REF!</definedName>
    <definedName name="SUBBLO6POL06">#REF!</definedName>
    <definedName name="SUBBLO8MES02" localSheetId="2">#REF!</definedName>
    <definedName name="SUBBLO8MES02" localSheetId="4">#REF!</definedName>
    <definedName name="SUBBLO8MES02" localSheetId="7">#REF!</definedName>
    <definedName name="SUBBLO8MES02">#REF!</definedName>
    <definedName name="SUBBLO8MES03" localSheetId="2">#REF!</definedName>
    <definedName name="SUBBLO8MES03" localSheetId="4">#REF!</definedName>
    <definedName name="SUBBLO8MES03" localSheetId="7">#REF!</definedName>
    <definedName name="SUBBLO8MES03">#REF!</definedName>
    <definedName name="SUBBLO8MES04" localSheetId="2">#REF!</definedName>
    <definedName name="SUBBLO8MES04" localSheetId="4">#REF!</definedName>
    <definedName name="SUBBLO8MES04" localSheetId="7">#REF!</definedName>
    <definedName name="SUBBLO8MES04">#REF!</definedName>
    <definedName name="SUBBLO8MES05" localSheetId="2">#REF!</definedName>
    <definedName name="SUBBLO8MES05" localSheetId="4">#REF!</definedName>
    <definedName name="SUBBLO8MES05" localSheetId="7">#REF!</definedName>
    <definedName name="SUBBLO8MES05">#REF!</definedName>
    <definedName name="SUBBLO8MES06" localSheetId="2">#REF!</definedName>
    <definedName name="SUBBLO8MES06" localSheetId="4">#REF!</definedName>
    <definedName name="SUBBLO8MES06" localSheetId="7">#REF!</definedName>
    <definedName name="SUBBLO8MES06">#REF!</definedName>
    <definedName name="SUBBLO8POL02" localSheetId="2">#REF!</definedName>
    <definedName name="SUBBLO8POL02" localSheetId="4">#REF!</definedName>
    <definedName name="SUBBLO8POL02" localSheetId="7">#REF!</definedName>
    <definedName name="SUBBLO8POL02">#REF!</definedName>
    <definedName name="SUBBLO8POL03" localSheetId="2">#REF!</definedName>
    <definedName name="SUBBLO8POL03" localSheetId="4">#REF!</definedName>
    <definedName name="SUBBLO8POL03" localSheetId="7">#REF!</definedName>
    <definedName name="SUBBLO8POL03">#REF!</definedName>
    <definedName name="SUBBLO8POL04" localSheetId="2">#REF!</definedName>
    <definedName name="SUBBLO8POL04" localSheetId="4">#REF!</definedName>
    <definedName name="SUBBLO8POL04" localSheetId="7">#REF!</definedName>
    <definedName name="SUBBLO8POL04">#REF!</definedName>
    <definedName name="SUBBLO8POL05" localSheetId="2">#REF!</definedName>
    <definedName name="SUBBLO8POL05" localSheetId="4">#REF!</definedName>
    <definedName name="SUBBLO8POL05" localSheetId="7">#REF!</definedName>
    <definedName name="SUBBLO8POL05">#REF!</definedName>
    <definedName name="SUBBLO8POL06" localSheetId="2">#REF!</definedName>
    <definedName name="SUBBLO8POL06" localSheetId="4">#REF!</definedName>
    <definedName name="SUBBLO8POL06" localSheetId="7">#REF!</definedName>
    <definedName name="SUBBLO8POL06">#REF!</definedName>
    <definedName name="SUBFDAPOL02" localSheetId="2">#REF!</definedName>
    <definedName name="SUBFDAPOL02" localSheetId="4">#REF!</definedName>
    <definedName name="SUBFDAPOL02" localSheetId="7">#REF!</definedName>
    <definedName name="SUBFDAPOL02">#REF!</definedName>
    <definedName name="SUBFDAPOL03" localSheetId="2">#REF!</definedName>
    <definedName name="SUBFDAPOL03" localSheetId="4">#REF!</definedName>
    <definedName name="SUBFDAPOL03" localSheetId="7">#REF!</definedName>
    <definedName name="SUBFDAPOL03">#REF!</definedName>
    <definedName name="SUBFDAPOL04" localSheetId="2">#REF!</definedName>
    <definedName name="SUBFDAPOL04" localSheetId="4">#REF!</definedName>
    <definedName name="SUBFDAPOL04" localSheetId="7">#REF!</definedName>
    <definedName name="SUBFDAPOL04">#REF!</definedName>
    <definedName name="SUBFDAPOL05" localSheetId="2">#REF!</definedName>
    <definedName name="SUBFDAPOL05" localSheetId="4">#REF!</definedName>
    <definedName name="SUBFDAPOL05" localSheetId="7">#REF!</definedName>
    <definedName name="SUBFDAPOL05">#REF!</definedName>
    <definedName name="SUBFDAPOL06" localSheetId="2">#REF!</definedName>
    <definedName name="SUBFDAPOL06" localSheetId="4">#REF!</definedName>
    <definedName name="SUBFDAPOL06" localSheetId="7">#REF!</definedName>
    <definedName name="SUBFDAPOL06">#REF!</definedName>
    <definedName name="SUBGRAMES01" localSheetId="2">#REF!</definedName>
    <definedName name="SUBGRAMES01" localSheetId="4">#REF!</definedName>
    <definedName name="SUBGRAMES01" localSheetId="7">#REF!</definedName>
    <definedName name="SUBGRAMES01">#REF!</definedName>
    <definedName name="SUBGRAPOL02" localSheetId="2">#REF!</definedName>
    <definedName name="SUBGRAPOL02" localSheetId="4">#REF!</definedName>
    <definedName name="SUBGRAPOL02" localSheetId="7">#REF!</definedName>
    <definedName name="SUBGRAPOL02">#REF!</definedName>
    <definedName name="SUBGRAPOL03" localSheetId="2">#REF!</definedName>
    <definedName name="SUBGRAPOL03" localSheetId="4">#REF!</definedName>
    <definedName name="SUBGRAPOL03" localSheetId="7">#REF!</definedName>
    <definedName name="SUBGRAPOL03">#REF!</definedName>
    <definedName name="SUBGRAPOL04" localSheetId="2">#REF!</definedName>
    <definedName name="SUBGRAPOL04" localSheetId="4">#REF!</definedName>
    <definedName name="SUBGRAPOL04" localSheetId="7">#REF!</definedName>
    <definedName name="SUBGRAPOL04">#REF!</definedName>
    <definedName name="SUBGRAPOL05" localSheetId="2">#REF!</definedName>
    <definedName name="SUBGRAPOL05" localSheetId="4">#REF!</definedName>
    <definedName name="SUBGRAPOL05" localSheetId="7">#REF!</definedName>
    <definedName name="SUBGRAPOL05">#REF!</definedName>
    <definedName name="SUBGRAPOL06" localSheetId="2">#REF!</definedName>
    <definedName name="SUBGRAPOL06" localSheetId="4">#REF!</definedName>
    <definedName name="SUBGRAPOL06" localSheetId="7">#REF!</definedName>
    <definedName name="SUBGRAPOL06">#REF!</definedName>
    <definedName name="Subida.mat.Fino" localSheetId="2">#REF!</definedName>
    <definedName name="Subida.mat.Fino" localSheetId="4">#REF!</definedName>
    <definedName name="Subida.mat.Fino" localSheetId="7">#REF!</definedName>
    <definedName name="Subida.mat.Fino">#REF!</definedName>
    <definedName name="Subida.Mat.pintura">'[80]Costos Mano de Obra'!$O$55</definedName>
    <definedName name="Subida__Bajada_y_Transporte_Cemento" localSheetId="2">[59]Insumos!#REF!</definedName>
    <definedName name="Subida__Bajada_y_Transporte_Cemento" localSheetId="3">[59]Insumos!#REF!</definedName>
    <definedName name="Subida__Bajada_y_Transporte_Cemento" localSheetId="4">[59]Insumos!#REF!</definedName>
    <definedName name="Subida__Bajada_y_Transporte_Cemento" localSheetId="5">[59]Insumos!#REF!</definedName>
    <definedName name="Subida__Bajada_y_Transporte_Cemento" localSheetId="6">[59]Insumos!#REF!</definedName>
    <definedName name="Subida__Bajada_y_Transporte_Cemento" localSheetId="7">[59]Insumos!#REF!</definedName>
    <definedName name="Subida__Bajada_y_Transporte_Cemento" localSheetId="0">[59]Insumos!#REF!</definedName>
    <definedName name="Subida__Bajada_y_Transporte_Cemento">[59]Insumos!#REF!</definedName>
    <definedName name="Subida__Bajada_y_Transporte_Cemento_2">#N/A</definedName>
    <definedName name="Subida__Bajada_y_Transporte_Cemento_3">#N/A</definedName>
    <definedName name="subtotal" localSheetId="2">#REF!</definedName>
    <definedName name="subtotal" localSheetId="3">#REF!</definedName>
    <definedName name="subtotal" localSheetId="4">#REF!</definedName>
    <definedName name="subtotal" localSheetId="5">#REF!</definedName>
    <definedName name="subtotal" localSheetId="6">#REF!</definedName>
    <definedName name="subtotal" localSheetId="7">#REF!</definedName>
    <definedName name="subtotal">#REF!</definedName>
    <definedName name="subtotal_2">"$#REF!.$H$59"</definedName>
    <definedName name="subtotal_3">"$#REF!.$H$59"</definedName>
    <definedName name="SUBTOTAL1" localSheetId="2">#REF!</definedName>
    <definedName name="SUBTOTAL1" localSheetId="3">#REF!</definedName>
    <definedName name="SUBTOTAL1" localSheetId="4">#REF!</definedName>
    <definedName name="SUBTOTAL1" localSheetId="5">#REF!</definedName>
    <definedName name="SUBTOTAL1" localSheetId="6">#REF!</definedName>
    <definedName name="SUBTOTAL1" localSheetId="7">#REF!</definedName>
    <definedName name="SUBTOTAL1">#REF!</definedName>
    <definedName name="SUBTOTAL1_2">"$#REF!.$H$52"</definedName>
    <definedName name="SUBTOTAL1_3">"$#REF!.$H$52"</definedName>
    <definedName name="SUBTOTALA" localSheetId="2">#REF!</definedName>
    <definedName name="SUBTOTALA" localSheetId="3">#REF!</definedName>
    <definedName name="SUBTOTALA" localSheetId="4">#REF!</definedName>
    <definedName name="SUBTOTALA" localSheetId="5">#REF!</definedName>
    <definedName name="SUBTOTALA" localSheetId="6">#REF!</definedName>
    <definedName name="SUBTOTALA" localSheetId="7">#REF!</definedName>
    <definedName name="SUBTOTALA">#REF!</definedName>
    <definedName name="SUBTOTALA_2">"$#REF!.$M$53"</definedName>
    <definedName name="SUBTOTALA_3">"$#REF!.$M$53"</definedName>
    <definedName name="SUBTOTALGASTOSGENERALES" localSheetId="2">#REF!</definedName>
    <definedName name="SUBTOTALGASTOSGENERALES" localSheetId="3">#REF!</definedName>
    <definedName name="SUBTOTALGASTOSGENERALES" localSheetId="4">#REF!</definedName>
    <definedName name="SUBTOTALGASTOSGENERALES" localSheetId="5">#REF!</definedName>
    <definedName name="SUBTOTALGASTOSGENERALES" localSheetId="6">#REF!</definedName>
    <definedName name="SUBTOTALGASTOSGENERALES" localSheetId="7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2">#REF!</definedName>
    <definedName name="SUBTOTALGASTOSGENERALES1" localSheetId="3">#REF!</definedName>
    <definedName name="SUBTOTALGASTOSGENERALES1" localSheetId="4">#REF!</definedName>
    <definedName name="SUBTOTALGASTOSGENERALES1" localSheetId="5">#REF!</definedName>
    <definedName name="SUBTOTALGASTOSGENERALES1" localSheetId="6">#REF!</definedName>
    <definedName name="SUBTOTALGASTOSGENERALES1" localSheetId="7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2">#REF!</definedName>
    <definedName name="subtotalgeneral" localSheetId="3">#REF!</definedName>
    <definedName name="subtotalgeneral" localSheetId="4">#REF!</definedName>
    <definedName name="subtotalgeneral" localSheetId="5">#REF!</definedName>
    <definedName name="subtotalgeneral" localSheetId="6">#REF!</definedName>
    <definedName name="subtotalgeneral" localSheetId="7">#REF!</definedName>
    <definedName name="subtotalgeneral">#REF!</definedName>
    <definedName name="SUBTOTALPRESU" localSheetId="2">#REF!</definedName>
    <definedName name="SUBTOTALPRESU" localSheetId="4">#REF!</definedName>
    <definedName name="SUBTOTALPRESU" localSheetId="7">#REF!</definedName>
    <definedName name="SUBTOTALPRESU">#REF!</definedName>
    <definedName name="SUBTOTALPRESU_2">"$#REF!.$F$52"</definedName>
    <definedName name="SUBTOTALPRESU_3">"$#REF!.$F$52"</definedName>
    <definedName name="SUELDO" localSheetId="2">#REF!</definedName>
    <definedName name="SUELDO" localSheetId="3">#REF!</definedName>
    <definedName name="SUELDO" localSheetId="4">#REF!</definedName>
    <definedName name="SUELDO" localSheetId="5">#REF!</definedName>
    <definedName name="SUELDO" localSheetId="6">#REF!</definedName>
    <definedName name="SUELDO" localSheetId="7">#REF!</definedName>
    <definedName name="SUELDO">#REF!</definedName>
    <definedName name="SUELDO_2">"$#REF!.$#REF!$#REF!"</definedName>
    <definedName name="SUELDO_3">"$#REF!.$#REF!$#REF!"</definedName>
    <definedName name="SUMA2N" localSheetId="2">#REF!</definedName>
    <definedName name="SUMA2N" localSheetId="3">#REF!</definedName>
    <definedName name="SUMA2N" localSheetId="4">#REF!</definedName>
    <definedName name="SUMA2N" localSheetId="5">#REF!</definedName>
    <definedName name="SUMA2N" localSheetId="6">#REF!</definedName>
    <definedName name="SUMA2N" localSheetId="7">#REF!</definedName>
    <definedName name="SUMA2N" localSheetId="0">#REF!</definedName>
    <definedName name="SUMA2N">#REF!</definedName>
    <definedName name="SUMA3N" localSheetId="2">#REF!</definedName>
    <definedName name="SUMA3N" localSheetId="3">#REF!</definedName>
    <definedName name="SUMA3N" localSheetId="4">#REF!</definedName>
    <definedName name="SUMA3N" localSheetId="5">#REF!</definedName>
    <definedName name="SUMA3N" localSheetId="6">#REF!</definedName>
    <definedName name="SUMA3N" localSheetId="7">#REF!</definedName>
    <definedName name="SUMA3N" localSheetId="0">#REF!</definedName>
    <definedName name="SUMA3N">#REF!</definedName>
    <definedName name="SUMA4N" localSheetId="2">#REF!</definedName>
    <definedName name="SUMA4N" localSheetId="4">#REF!</definedName>
    <definedName name="SUMA4N" localSheetId="7">#REF!</definedName>
    <definedName name="SUMA4N">#REF!</definedName>
    <definedName name="SUMA5N" localSheetId="2">#REF!</definedName>
    <definedName name="SUMA5N" localSheetId="4">#REF!</definedName>
    <definedName name="SUMA5N" localSheetId="7">#REF!</definedName>
    <definedName name="SUMA5N">#REF!</definedName>
    <definedName name="SUMA6N" localSheetId="2">#REF!</definedName>
    <definedName name="SUMA6N" localSheetId="3">#REF!</definedName>
    <definedName name="SUMA6N" localSheetId="4">#REF!</definedName>
    <definedName name="SUMA6N" localSheetId="5">#REF!</definedName>
    <definedName name="SUMA6N" localSheetId="6">#REF!</definedName>
    <definedName name="SUMA6N" localSheetId="7">#REF!</definedName>
    <definedName name="SUMA6N" localSheetId="0">#REF!</definedName>
    <definedName name="SUMA6N">#REF!</definedName>
    <definedName name="Suministro_y_Regado_de_Tierra_Negra" localSheetId="2">[21]Insumos!#REF!</definedName>
    <definedName name="Suministro_y_Regado_de_Tierra_Negra" localSheetId="3">[21]Insumos!#REF!</definedName>
    <definedName name="Suministro_y_Regado_de_Tierra_Negra" localSheetId="4">[21]Insumos!#REF!</definedName>
    <definedName name="Suministro_y_Regado_de_Tierra_Negra" localSheetId="5">[21]Insumos!#REF!</definedName>
    <definedName name="Suministro_y_Regado_de_Tierra_Negra" localSheetId="6">[21]Insumos!#REF!</definedName>
    <definedName name="Suministro_y_Regado_de_Tierra_Negra" localSheetId="7">[21]Insumos!#REF!</definedName>
    <definedName name="Suministro_y_Regado_de_Tierra_Negra" localSheetId="0">[21]Insumos!#REF!</definedName>
    <definedName name="Suministro_y_Regado_de_Tierra_Negra">[21]Insumos!#REF!</definedName>
    <definedName name="SUMINISTROS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0">#REF!</definedName>
    <definedName name="T">#REF!</definedName>
    <definedName name="TABIQUESBAÑOSM2CONTRA" localSheetId="2">#REF!</definedName>
    <definedName name="TABIQUESBAÑOSM2CONTRA" localSheetId="4">#REF!</definedName>
    <definedName name="TABIQUESBAÑOSM2CONTRA" localSheetId="7">#REF!</definedName>
    <definedName name="TABIQUESBAÑOSM2CONTRA">#REF!</definedName>
    <definedName name="TABLA" localSheetId="2">#REF!</definedName>
    <definedName name="TABLA" localSheetId="4">#REF!</definedName>
    <definedName name="TABLA" localSheetId="5">#REF!</definedName>
    <definedName name="TABLA" localSheetId="6">#REF!</definedName>
    <definedName name="TABLA" localSheetId="7">#REF!</definedName>
    <definedName name="TABLA">#REF!</definedName>
    <definedName name="Tabla1" localSheetId="2">#REF!</definedName>
    <definedName name="Tabla1" localSheetId="4">#REF!</definedName>
    <definedName name="TABLA1" localSheetId="5">#REF!</definedName>
    <definedName name="TABLA1" localSheetId="6">#REF!</definedName>
    <definedName name="Tabla1" localSheetId="7">#REF!</definedName>
    <definedName name="Tabla1">#REF!</definedName>
    <definedName name="tablaadicionales">[164]Cubicacion!$A$125:$G$159</definedName>
    <definedName name="TABLAP" localSheetId="2">#REF!</definedName>
    <definedName name="TABLAP" localSheetId="3">#REF!</definedName>
    <definedName name="TABLAP" localSheetId="4">#REF!</definedName>
    <definedName name="TABLAP" localSheetId="5">#REF!</definedName>
    <definedName name="TABLAP" localSheetId="6">#REF!</definedName>
    <definedName name="TABLAP" localSheetId="7">#REF!</definedName>
    <definedName name="TABLAP" localSheetId="0">#REF!</definedName>
    <definedName name="TABLAP">#REF!</definedName>
    <definedName name="TABLAPARTIDAS" localSheetId="2">#REF!</definedName>
    <definedName name="TABLAPARTIDAS" localSheetId="3">#REF!</definedName>
    <definedName name="TABLAPARTIDAS" localSheetId="4">#REF!</definedName>
    <definedName name="TABLAPARTIDAS" localSheetId="5">#REF!</definedName>
    <definedName name="TABLAPARTIDAS" localSheetId="6">#REF!</definedName>
    <definedName name="TABLAPARTIDAS" localSheetId="7">#REF!</definedName>
    <definedName name="TABLAPARTIDAS" localSheetId="0">#REF!</definedName>
    <definedName name="TABLAPARTIDAS">#REF!</definedName>
    <definedName name="TABLESTACADO" localSheetId="2">'[165]Ana.precios un'!#REF!</definedName>
    <definedName name="TABLESTACADO" localSheetId="3">'[165]Ana.precios un'!#REF!</definedName>
    <definedName name="TABLESTACADO" localSheetId="4">'[165]Ana.precios un'!#REF!</definedName>
    <definedName name="TABLESTACADO" localSheetId="5">'[165]Ana.precios un'!#REF!</definedName>
    <definedName name="TABLESTACADO" localSheetId="6">'[165]Ana.precios un'!#REF!</definedName>
    <definedName name="TABLESTACADO" localSheetId="7">'[165]Ana.precios un'!#REF!</definedName>
    <definedName name="TABLESTACADO" localSheetId="0">'[165]Ana.precios un'!#REF!</definedName>
    <definedName name="TABLESTACADO">'[165]Ana.precios un'!#REF!</definedName>
    <definedName name="tablestacas" localSheetId="2">[117]Análisis!#REF!</definedName>
    <definedName name="tablestacas" localSheetId="4">[118]Análisis!#REF!</definedName>
    <definedName name="tablestacas" localSheetId="7">[117]Análisis!#REF!</definedName>
    <definedName name="tablestacas">[118]Análisis!#REF!</definedName>
    <definedName name="TABLETAS" localSheetId="2">[77]Análisis!#REF!</definedName>
    <definedName name="TABLETAS" localSheetId="4">[77]Análisis!#REF!</definedName>
    <definedName name="TABLETAS" localSheetId="7">[77]Análisis!#REF!</definedName>
    <definedName name="TABLETAS">[77]Análisis!#REF!</definedName>
    <definedName name="TABLETAS_2">#N/A</definedName>
    <definedName name="TABLETAS_3">#N/A</definedName>
    <definedName name="TANGIT">'[25]Pu-Sanit.'!$C$130</definedName>
    <definedName name="TANQUEAGUA" localSheetId="2">#REF!</definedName>
    <definedName name="TANQUEAGUA" localSheetId="3">#REF!</definedName>
    <definedName name="TANQUEAGUA" localSheetId="4">#REF!</definedName>
    <definedName name="TANQUEAGUA" localSheetId="5">#REF!</definedName>
    <definedName name="TANQUEAGUA" localSheetId="6">#REF!</definedName>
    <definedName name="TANQUEAGUA" localSheetId="7">#REF!</definedName>
    <definedName name="TANQUEAGUA" localSheetId="0">#REF!</definedName>
    <definedName name="TANQUEAGUA">#REF!</definedName>
    <definedName name="tap">'[34]Pres. '!$E$21</definedName>
    <definedName name="TAPACISALUM2727" localSheetId="2">#REF!</definedName>
    <definedName name="TAPACISALUM2727" localSheetId="3">#REF!</definedName>
    <definedName name="TAPACISALUM2727" localSheetId="4">#REF!</definedName>
    <definedName name="TAPACISALUM2727" localSheetId="5">#REF!</definedName>
    <definedName name="TAPACISALUM2727" localSheetId="6">#REF!</definedName>
    <definedName name="TAPACISALUM2727" localSheetId="7">#REF!</definedName>
    <definedName name="TAPACISALUM2727" localSheetId="0">#REF!</definedName>
    <definedName name="TAPACISALUM2727">#REF!</definedName>
    <definedName name="TAPAINODNAT" localSheetId="2">#REF!</definedName>
    <definedName name="TAPAINODNAT" localSheetId="4">#REF!</definedName>
    <definedName name="TAPAINODNAT" localSheetId="7">#REF!</definedName>
    <definedName name="TAPAINODNAT">#REF!</definedName>
    <definedName name="TAPE" localSheetId="2">#REF!</definedName>
    <definedName name="TAPE" localSheetId="4">#REF!</definedName>
    <definedName name="TAPE" localSheetId="7">#REF!</definedName>
    <definedName name="TAPE">#REF!</definedName>
    <definedName name="TAPE23" localSheetId="2">#REF!</definedName>
    <definedName name="TAPE23" localSheetId="4">#REF!</definedName>
    <definedName name="TAPE23" localSheetId="5">#REF!</definedName>
    <definedName name="TAPE23" localSheetId="6">#REF!</definedName>
    <definedName name="TAPE23" localSheetId="7">#REF!</definedName>
    <definedName name="TAPE23">#REF!</definedName>
    <definedName name="TAPE3M">[35]Materiales!$E$817</definedName>
    <definedName name="Tapete.2.1x0.8.habit." localSheetId="2">#REF!</definedName>
    <definedName name="Tapete.2.1x0.8.habit." localSheetId="3">#REF!</definedName>
    <definedName name="Tapete.2.1x0.8.habit." localSheetId="4">#REF!</definedName>
    <definedName name="Tapete.2.1x0.8.habit." localSheetId="5">#REF!</definedName>
    <definedName name="Tapete.2.1x0.8.habit." localSheetId="6">#REF!</definedName>
    <definedName name="Tapete.2.1x0.8.habit." localSheetId="7">#REF!</definedName>
    <definedName name="Tapete.2.1x0.8.habit.">#REF!</definedName>
    <definedName name="tapetes.1.8x1.1.habit." localSheetId="2">#REF!</definedName>
    <definedName name="tapetes.1.8x1.1.habit." localSheetId="4">#REF!</definedName>
    <definedName name="tapetes.1.8x1.1.habit." localSheetId="7">#REF!</definedName>
    <definedName name="tapetes.1.8x1.1.habit.">#REF!</definedName>
    <definedName name="Tapetes.4.2x2.hall" localSheetId="2">#REF!</definedName>
    <definedName name="Tapetes.4.2x2.hall" localSheetId="4">#REF!</definedName>
    <definedName name="Tapetes.4.2x2.hall" localSheetId="7">#REF!</definedName>
    <definedName name="Tapetes.4.2x2.hall">#REF!</definedName>
    <definedName name="TAPONHHG1" localSheetId="2">#REF!</definedName>
    <definedName name="TAPONHHG1" localSheetId="4">#REF!</definedName>
    <definedName name="TAPONHHG1" localSheetId="5">#REF!</definedName>
    <definedName name="TAPONHHG1" localSheetId="6">#REF!</definedName>
    <definedName name="TAPONHHG1" localSheetId="7">#REF!</definedName>
    <definedName name="TAPONHHG1">#REF!</definedName>
    <definedName name="TAPONHHG112" localSheetId="2">#REF!</definedName>
    <definedName name="TAPONHHG112" localSheetId="4">#REF!</definedName>
    <definedName name="TAPONHHG112" localSheetId="5">#REF!</definedName>
    <definedName name="TAPONHHG112" localSheetId="6">#REF!</definedName>
    <definedName name="TAPONHHG112" localSheetId="7">#REF!</definedName>
    <definedName name="TAPONHHG112">#REF!</definedName>
    <definedName name="TAPONHHG12" localSheetId="2">#REF!</definedName>
    <definedName name="TAPONHHG12" localSheetId="4">#REF!</definedName>
    <definedName name="TAPONHHG12" localSheetId="5">#REF!</definedName>
    <definedName name="TAPONHHG12" localSheetId="6">#REF!</definedName>
    <definedName name="TAPONHHG12" localSheetId="7">#REF!</definedName>
    <definedName name="TAPONHHG12">#REF!</definedName>
    <definedName name="TAPONHHG2" localSheetId="2">#REF!</definedName>
    <definedName name="TAPONHHG2" localSheetId="4">#REF!</definedName>
    <definedName name="TAPONHHG2" localSheetId="5">#REF!</definedName>
    <definedName name="TAPONHHG2" localSheetId="6">#REF!</definedName>
    <definedName name="TAPONHHG2" localSheetId="7">#REF!</definedName>
    <definedName name="TAPONHHG2">#REF!</definedName>
    <definedName name="TAPONHHG2112" localSheetId="2">#REF!</definedName>
    <definedName name="TAPONHHG2112" localSheetId="4">#REF!</definedName>
    <definedName name="TAPONHHG2112" localSheetId="5">#REF!</definedName>
    <definedName name="TAPONHHG2112" localSheetId="6">#REF!</definedName>
    <definedName name="TAPONHHG2112" localSheetId="7">#REF!</definedName>
    <definedName name="TAPONHHG2112">#REF!</definedName>
    <definedName name="TAPONHHG3" localSheetId="2">#REF!</definedName>
    <definedName name="TAPONHHG3" localSheetId="4">#REF!</definedName>
    <definedName name="TAPONHHG3" localSheetId="5">#REF!</definedName>
    <definedName name="TAPONHHG3" localSheetId="6">#REF!</definedName>
    <definedName name="TAPONHHG3" localSheetId="7">#REF!</definedName>
    <definedName name="TAPONHHG3">#REF!</definedName>
    <definedName name="TAPONHHG34" localSheetId="2">#REF!</definedName>
    <definedName name="TAPONHHG34" localSheetId="4">#REF!</definedName>
    <definedName name="TAPONHHG34" localSheetId="5">#REF!</definedName>
    <definedName name="TAPONHHG34" localSheetId="6">#REF!</definedName>
    <definedName name="TAPONHHG34" localSheetId="7">#REF!</definedName>
    <definedName name="TAPONHHG34">#REF!</definedName>
    <definedName name="TAPONHHG4" localSheetId="2">#REF!</definedName>
    <definedName name="TAPONHHG4" localSheetId="4">#REF!</definedName>
    <definedName name="TAPONHHG4" localSheetId="5">#REF!</definedName>
    <definedName name="TAPONHHG4" localSheetId="6">#REF!</definedName>
    <definedName name="TAPONHHG4" localSheetId="7">#REF!</definedName>
    <definedName name="TAPONHHG4">#REF!</definedName>
    <definedName name="TAPONMHG1" localSheetId="2">#REF!</definedName>
    <definedName name="TAPONMHG1" localSheetId="4">#REF!</definedName>
    <definedName name="TAPONMHG1" localSheetId="5">#REF!</definedName>
    <definedName name="TAPONMHG1" localSheetId="6">#REF!</definedName>
    <definedName name="TAPONMHG1" localSheetId="7">#REF!</definedName>
    <definedName name="TAPONMHG1">#REF!</definedName>
    <definedName name="TAPONMHG112" localSheetId="2">#REF!</definedName>
    <definedName name="TAPONMHG112" localSheetId="4">#REF!</definedName>
    <definedName name="TAPONMHG112" localSheetId="5">#REF!</definedName>
    <definedName name="TAPONMHG112" localSheetId="6">#REF!</definedName>
    <definedName name="TAPONMHG112" localSheetId="7">#REF!</definedName>
    <definedName name="TAPONMHG112">#REF!</definedName>
    <definedName name="TAPONMHG12" localSheetId="2">#REF!</definedName>
    <definedName name="TAPONMHG12" localSheetId="4">#REF!</definedName>
    <definedName name="TAPONMHG12" localSheetId="5">#REF!</definedName>
    <definedName name="TAPONMHG12" localSheetId="6">#REF!</definedName>
    <definedName name="TAPONMHG12" localSheetId="7">#REF!</definedName>
    <definedName name="TAPONMHG12">#REF!</definedName>
    <definedName name="TAPONMHG2" localSheetId="2">#REF!</definedName>
    <definedName name="TAPONMHG2" localSheetId="4">#REF!</definedName>
    <definedName name="TAPONMHG2" localSheetId="5">#REF!</definedName>
    <definedName name="TAPONMHG2" localSheetId="6">#REF!</definedName>
    <definedName name="TAPONMHG2" localSheetId="7">#REF!</definedName>
    <definedName name="TAPONMHG2">#REF!</definedName>
    <definedName name="TAPONMHG212" localSheetId="2">#REF!</definedName>
    <definedName name="TAPONMHG212" localSheetId="4">#REF!</definedName>
    <definedName name="TAPONMHG212" localSheetId="5">#REF!</definedName>
    <definedName name="TAPONMHG212" localSheetId="6">#REF!</definedName>
    <definedName name="TAPONMHG212" localSheetId="7">#REF!</definedName>
    <definedName name="TAPONMHG212">#REF!</definedName>
    <definedName name="TAPONMHG3" localSheetId="2">#REF!</definedName>
    <definedName name="TAPONMHG3" localSheetId="4">#REF!</definedName>
    <definedName name="TAPONMHG3" localSheetId="5">#REF!</definedName>
    <definedName name="TAPONMHG3" localSheetId="6">#REF!</definedName>
    <definedName name="TAPONMHG3" localSheetId="7">#REF!</definedName>
    <definedName name="TAPONMHG3">#REF!</definedName>
    <definedName name="TAPONMHG34" localSheetId="2">#REF!</definedName>
    <definedName name="TAPONMHG34" localSheetId="4">#REF!</definedName>
    <definedName name="TAPONMHG34" localSheetId="5">#REF!</definedName>
    <definedName name="TAPONMHG34" localSheetId="6">#REF!</definedName>
    <definedName name="TAPONMHG34" localSheetId="7">#REF!</definedName>
    <definedName name="TAPONMHG34">#REF!</definedName>
    <definedName name="TAPONMHG4" localSheetId="2">#REF!</definedName>
    <definedName name="TAPONMHG4" localSheetId="4">#REF!</definedName>
    <definedName name="TAPONMHG4" localSheetId="5">#REF!</definedName>
    <definedName name="TAPONMHG4" localSheetId="6">#REF!</definedName>
    <definedName name="TAPONMHG4" localSheetId="7">#REF!</definedName>
    <definedName name="TAPONMHG4">#REF!</definedName>
    <definedName name="TAPONREG2" localSheetId="2">#REF!</definedName>
    <definedName name="TAPONREG2" localSheetId="4">#REF!</definedName>
    <definedName name="TAPONREG2" localSheetId="7">#REF!</definedName>
    <definedName name="TAPONREG2">#REF!</definedName>
    <definedName name="TAPONREG3" localSheetId="2">#REF!</definedName>
    <definedName name="TAPONREG3" localSheetId="4">#REF!</definedName>
    <definedName name="TAPONREG3" localSheetId="7">#REF!</definedName>
    <definedName name="TAPONREG3">#REF!</definedName>
    <definedName name="TAPONREG4" localSheetId="2">#REF!</definedName>
    <definedName name="TAPONREG4" localSheetId="4">#REF!</definedName>
    <definedName name="TAPONREG4" localSheetId="7">#REF!</definedName>
    <definedName name="TAPONREG4">#REF!</definedName>
    <definedName name="TARRANC" localSheetId="2">'[25]anal term'!#REF!</definedName>
    <definedName name="TARRANC" localSheetId="4">'[25]anal term'!#REF!</definedName>
    <definedName name="TARRANC" localSheetId="7">'[25]anal term'!#REF!</definedName>
    <definedName name="TARRANC">'[25]anal term'!#REF!</definedName>
    <definedName name="TARUGO" localSheetId="2">#REF!</definedName>
    <definedName name="TARUGO" localSheetId="3">#REF!</definedName>
    <definedName name="TARUGO" localSheetId="4">#REF!</definedName>
    <definedName name="TARUGO" localSheetId="5">#REF!</definedName>
    <definedName name="TARUGO" localSheetId="6">#REF!</definedName>
    <definedName name="TARUGO" localSheetId="7">#REF!</definedName>
    <definedName name="TARUGO" localSheetId="0">#REF!</definedName>
    <definedName name="TARUGO">#REF!</definedName>
    <definedName name="TASA">[166]Insumos!$H$2</definedName>
    <definedName name="tasa.del.dolar" localSheetId="2">#REF!</definedName>
    <definedName name="tasa.del.dolar" localSheetId="3">#REF!</definedName>
    <definedName name="tasa.del.dolar" localSheetId="4">#REF!</definedName>
    <definedName name="tasa.del.dolar" localSheetId="5">#REF!</definedName>
    <definedName name="tasa.del.dolar" localSheetId="6">#REF!</definedName>
    <definedName name="tasa.del.dolar" localSheetId="7">#REF!</definedName>
    <definedName name="tasa.del.dolar">#REF!</definedName>
    <definedName name="Tb_Materiales" localSheetId="2">#REF!</definedName>
    <definedName name="Tb_Materiales" localSheetId="4">#REF!</definedName>
    <definedName name="Tb_Materiales" localSheetId="5">#REF!</definedName>
    <definedName name="Tb_Materiales" localSheetId="6">#REF!</definedName>
    <definedName name="Tb_Materiales" localSheetId="7">#REF!</definedName>
    <definedName name="Tb_Materiales">#REF!</definedName>
    <definedName name="TC" localSheetId="2">#REF!</definedName>
    <definedName name="TC" localSheetId="4">#REF!</definedName>
    <definedName name="TC" localSheetId="7">#REF!</definedName>
    <definedName name="TC">#REF!</definedName>
    <definedName name="TC220V" localSheetId="2">'[25]Ana-elect.'!#REF!</definedName>
    <definedName name="TC220V" localSheetId="4">'[25]Ana-elect.'!#REF!</definedName>
    <definedName name="TC220V" localSheetId="7">'[25]Ana-elect.'!#REF!</definedName>
    <definedName name="TC220V">'[25]Ana-elect.'!#REF!</definedName>
    <definedName name="TCCA">'[167]MANO DE OBRA'!$D$44</definedName>
    <definedName name="TCDE" localSheetId="2">#REF!</definedName>
    <definedName name="TCDE" localSheetId="3">#REF!</definedName>
    <definedName name="TCDE" localSheetId="4">#REF!</definedName>
    <definedName name="TCDE" localSheetId="5">#REF!</definedName>
    <definedName name="TCDE" localSheetId="6">#REF!</definedName>
    <definedName name="TCDE" localSheetId="7">#REF!</definedName>
    <definedName name="TCDE" localSheetId="0">#REF!</definedName>
    <definedName name="TCDE">#REF!</definedName>
    <definedName name="TCEL" localSheetId="2">#REF!</definedName>
    <definedName name="TCEL" localSheetId="4">#REF!</definedName>
    <definedName name="TCEL" localSheetId="7">#REF!</definedName>
    <definedName name="TCEL">#REF!</definedName>
    <definedName name="TCPI" localSheetId="2">#REF!</definedName>
    <definedName name="TCPI" localSheetId="4">#REF!</definedName>
    <definedName name="TCPI" localSheetId="5">#REF!</definedName>
    <definedName name="TCPI" localSheetId="6">#REF!</definedName>
    <definedName name="TCPI" localSheetId="7">#REF!</definedName>
    <definedName name="TCPI">#REF!</definedName>
    <definedName name="TCPL" localSheetId="2">#REF!</definedName>
    <definedName name="TCPL" localSheetId="4">#REF!</definedName>
    <definedName name="TCPL" localSheetId="5">#REF!</definedName>
    <definedName name="TCPL" localSheetId="6">#REF!</definedName>
    <definedName name="TCPL" localSheetId="7">#REF!</definedName>
    <definedName name="TCPL">#REF!</definedName>
    <definedName name="TCVA" localSheetId="2">#REF!</definedName>
    <definedName name="TCVA" localSheetId="4">#REF!</definedName>
    <definedName name="TCVA" localSheetId="5">#REF!</definedName>
    <definedName name="TCVA" localSheetId="6">#REF!</definedName>
    <definedName name="TCVA" localSheetId="7">#REF!</definedName>
    <definedName name="TCVA">#REF!</definedName>
    <definedName name="techo.madera" localSheetId="2">#REF!</definedName>
    <definedName name="techo.madera" localSheetId="4">#REF!</definedName>
    <definedName name="techo.madera" localSheetId="7">#REF!</definedName>
    <definedName name="techo.madera">#REF!</definedName>
    <definedName name="Techo.Madera.Cana" localSheetId="2">#REF!</definedName>
    <definedName name="Techo.Madera.Cana" localSheetId="4">#REF!</definedName>
    <definedName name="Techo.Madera.Cana" localSheetId="7">#REF!</definedName>
    <definedName name="Techo.Madera.Cana">#REF!</definedName>
    <definedName name="Techo.madera.ondulina" localSheetId="2">#REF!</definedName>
    <definedName name="Techo.madera.ondulina" localSheetId="4">#REF!</definedName>
    <definedName name="Techo.madera.ondulina" localSheetId="7">#REF!</definedName>
    <definedName name="Techo.madera.ondulina">#REF!</definedName>
    <definedName name="Techo.Madera.Shingle">[95]Análisis!$N$1024</definedName>
    <definedName name="Techo.MaderayCana" localSheetId="2">#REF!</definedName>
    <definedName name="Techo.MaderayCana" localSheetId="3">#REF!</definedName>
    <definedName name="Techo.MaderayCana" localSheetId="4">#REF!</definedName>
    <definedName name="Techo.MaderayCana" localSheetId="5">#REF!</definedName>
    <definedName name="Techo.MaderayCana" localSheetId="6">#REF!</definedName>
    <definedName name="Techo.MaderayCana" localSheetId="7">#REF!</definedName>
    <definedName name="Techo.MaderayCana">#REF!</definedName>
    <definedName name="Techo.MaderayShingels" localSheetId="2">#REF!</definedName>
    <definedName name="Techo.MaderayShingels" localSheetId="4">#REF!</definedName>
    <definedName name="Techo.MaderayShingels" localSheetId="7">#REF!</definedName>
    <definedName name="Techo.MaderayShingels">#REF!</definedName>
    <definedName name="TECHO_ZINC">[81]Analisis!$F$641</definedName>
    <definedName name="TECHOS" localSheetId="2">#REF!</definedName>
    <definedName name="TECHOS" localSheetId="3">#REF!</definedName>
    <definedName name="TECHOS" localSheetId="4">#REF!</definedName>
    <definedName name="TECHOS" localSheetId="5">#REF!</definedName>
    <definedName name="TECHOS" localSheetId="6">#REF!</definedName>
    <definedName name="TECHOS" localSheetId="7">#REF!</definedName>
    <definedName name="TECHOS" localSheetId="0">#REF!</definedName>
    <definedName name="TECHOS">#REF!</definedName>
    <definedName name="TECHOS_AN" localSheetId="2">#REF!</definedName>
    <definedName name="TECHOS_AN" localSheetId="4">#REF!</definedName>
    <definedName name="TECHOS_AN" localSheetId="7">#REF!</definedName>
    <definedName name="TECHOS_AN">#REF!</definedName>
    <definedName name="TECHOTEJASFFORROCAO" localSheetId="2">#REF!</definedName>
    <definedName name="TECHOTEJASFFORROCAO" localSheetId="4">#REF!</definedName>
    <definedName name="TECHOTEJASFFORROCAO" localSheetId="7">#REF!</definedName>
    <definedName name="TECHOTEJASFFORROCAO">#REF!</definedName>
    <definedName name="TECHOTEJASFFORROCED" localSheetId="2">#REF!</definedName>
    <definedName name="TECHOTEJASFFORROCED" localSheetId="4">#REF!</definedName>
    <definedName name="TECHOTEJASFFORROCED" localSheetId="7">#REF!</definedName>
    <definedName name="TECHOTEJASFFORROCED">#REF!</definedName>
    <definedName name="TECHOTEJASFFORROPINTRA" localSheetId="2">#REF!</definedName>
    <definedName name="TECHOTEJASFFORROPINTRA" localSheetId="4">#REF!</definedName>
    <definedName name="TECHOTEJASFFORROPINTRA" localSheetId="7">#REF!</definedName>
    <definedName name="TECHOTEJASFFORROPINTRA">#REF!</definedName>
    <definedName name="TECHOTEJASFFORROROBBRA" localSheetId="2">#REF!</definedName>
    <definedName name="TECHOTEJASFFORROROBBRA" localSheetId="4">#REF!</definedName>
    <definedName name="TECHOTEJASFFORROROBBRA" localSheetId="7">#REF!</definedName>
    <definedName name="TECHOTEJASFFORROROBBRA">#REF!</definedName>
    <definedName name="TECHOTEJCURVFORROCAO" localSheetId="2">#REF!</definedName>
    <definedName name="TECHOTEJCURVFORROCAO" localSheetId="4">#REF!</definedName>
    <definedName name="TECHOTEJCURVFORROCAO" localSheetId="7">#REF!</definedName>
    <definedName name="TECHOTEJCURVFORROCAO">#REF!</definedName>
    <definedName name="TECHOTEJCURVFORROCED" localSheetId="2">#REF!</definedName>
    <definedName name="TECHOTEJCURVFORROCED" localSheetId="4">#REF!</definedName>
    <definedName name="TECHOTEJCURVFORROCED" localSheetId="7">#REF!</definedName>
    <definedName name="TECHOTEJCURVFORROCED">#REF!</definedName>
    <definedName name="TECHOTEJCURVFORROPINTRA" localSheetId="2">#REF!</definedName>
    <definedName name="TECHOTEJCURVFORROPINTRA" localSheetId="4">#REF!</definedName>
    <definedName name="TECHOTEJCURVFORROPINTRA" localSheetId="7">#REF!</definedName>
    <definedName name="TECHOTEJCURVFORROPINTRA">#REF!</definedName>
    <definedName name="TECHOTEJCURVFORROROBBRA" localSheetId="2">#REF!</definedName>
    <definedName name="TECHOTEJCURVFORROROBBRA" localSheetId="4">#REF!</definedName>
    <definedName name="TECHOTEJCURVFORROROBBRA" localSheetId="7">#REF!</definedName>
    <definedName name="TECHOTEJCURVFORROROBBRA">#REF!</definedName>
    <definedName name="TECHOTEJCURVSOBREFINO" localSheetId="2">#REF!</definedName>
    <definedName name="TECHOTEJCURVSOBREFINO" localSheetId="4">#REF!</definedName>
    <definedName name="TECHOTEJCURVSOBREFINO" localSheetId="7">#REF!</definedName>
    <definedName name="TECHOTEJCURVSOBREFINO">#REF!</definedName>
    <definedName name="TECHOTEJCURVTIJPIN" localSheetId="2">#REF!</definedName>
    <definedName name="TECHOTEJCURVTIJPIN" localSheetId="4">#REF!</definedName>
    <definedName name="TECHOTEJCURVTIJPIN" localSheetId="7">#REF!</definedName>
    <definedName name="TECHOTEJCURVTIJPIN">#REF!</definedName>
    <definedName name="TECHOZIN26TIJPIN" localSheetId="2">#REF!</definedName>
    <definedName name="TECHOZIN26TIJPIN" localSheetId="4">#REF!</definedName>
    <definedName name="TECHOZIN26TIJPIN" localSheetId="7">#REF!</definedName>
    <definedName name="TECHOZIN26TIJPIN">#REF!</definedName>
    <definedName name="TECYESO" localSheetId="2">#REF!</definedName>
    <definedName name="TECYESO" localSheetId="4">#REF!</definedName>
    <definedName name="TECYESO" localSheetId="7">#REF!</definedName>
    <definedName name="TECYESO">#REF!</definedName>
    <definedName name="tee_pp_0.5">[78]PRECIOS!$E$29</definedName>
    <definedName name="tee_pp_1">[78]PRECIOS!$E$28</definedName>
    <definedName name="tee_pp_1.5">[78]PRECIOS!$E$27</definedName>
    <definedName name="tee_pp_2">[78]PRECIOS!$E$26</definedName>
    <definedName name="TEE1_2HG">[35]Materiales!$E$464</definedName>
    <definedName name="TEECPVC12" localSheetId="2">#REF!</definedName>
    <definedName name="TEECPVC12" localSheetId="3">#REF!</definedName>
    <definedName name="TEECPVC12" localSheetId="4">#REF!</definedName>
    <definedName name="TEECPVC12" localSheetId="5">#REF!</definedName>
    <definedName name="TEECPVC12" localSheetId="6">#REF!</definedName>
    <definedName name="TEECPVC12" localSheetId="7">#REF!</definedName>
    <definedName name="TEECPVC12" localSheetId="0">#REF!</definedName>
    <definedName name="TEECPVC12">#REF!</definedName>
    <definedName name="TEECPVC34" localSheetId="2">#REF!</definedName>
    <definedName name="TEECPVC34" localSheetId="4">#REF!</definedName>
    <definedName name="TEECPVC34" localSheetId="7">#REF!</definedName>
    <definedName name="TEECPVC34">#REF!</definedName>
    <definedName name="TEEHG1" localSheetId="2">#REF!</definedName>
    <definedName name="TEEHG1" localSheetId="4">#REF!</definedName>
    <definedName name="TEEHG1" localSheetId="7">#REF!</definedName>
    <definedName name="TEEHG1">#REF!</definedName>
    <definedName name="TEEHG112" localSheetId="2">#REF!</definedName>
    <definedName name="TEEHG112" localSheetId="4">#REF!</definedName>
    <definedName name="TEEHG112" localSheetId="7">#REF!</definedName>
    <definedName name="TEEHG112">#REF!</definedName>
    <definedName name="TEEHG12" localSheetId="2">#REF!</definedName>
    <definedName name="TEEHG12" localSheetId="4">#REF!</definedName>
    <definedName name="TEEHG12" localSheetId="7">#REF!</definedName>
    <definedName name="TEEHG12">#REF!</definedName>
    <definedName name="TEEHG125" localSheetId="2">#REF!</definedName>
    <definedName name="TEEHG125" localSheetId="4">#REF!</definedName>
    <definedName name="TEEHG125" localSheetId="5">#REF!</definedName>
    <definedName name="TEEHG125" localSheetId="6">#REF!</definedName>
    <definedName name="TEEHG125" localSheetId="7">#REF!</definedName>
    <definedName name="TEEHG125">#REF!</definedName>
    <definedName name="TEEHG2" localSheetId="2">#REF!</definedName>
    <definedName name="TEEHG2" localSheetId="4">#REF!</definedName>
    <definedName name="TEEHG2" localSheetId="7">#REF!</definedName>
    <definedName name="TEEHG2">#REF!</definedName>
    <definedName name="TEEHG212" localSheetId="2">#REF!</definedName>
    <definedName name="TEEHG212" localSheetId="4">#REF!</definedName>
    <definedName name="TEEHG212" localSheetId="7">#REF!</definedName>
    <definedName name="TEEHG212">#REF!</definedName>
    <definedName name="TEEHG3" localSheetId="2">#REF!</definedName>
    <definedName name="TEEHG3" localSheetId="4">#REF!</definedName>
    <definedName name="TEEHG3" localSheetId="7">#REF!</definedName>
    <definedName name="TEEHG3">#REF!</definedName>
    <definedName name="TEEHG34" localSheetId="2">#REF!</definedName>
    <definedName name="TEEHG34" localSheetId="4">#REF!</definedName>
    <definedName name="TEEHG34" localSheetId="7">#REF!</definedName>
    <definedName name="TEEHG34">#REF!</definedName>
    <definedName name="TEEHG4" localSheetId="2">#REF!</definedName>
    <definedName name="TEEHG4" localSheetId="4">#REF!</definedName>
    <definedName name="TEEHG4" localSheetId="7">#REF!</definedName>
    <definedName name="TEEHG4">#REF!</definedName>
    <definedName name="TEEPVCDREN2X2" localSheetId="2">#REF!</definedName>
    <definedName name="TEEPVCDREN2X2" localSheetId="4">#REF!</definedName>
    <definedName name="TEEPVCDREN2X2" localSheetId="7">#REF!</definedName>
    <definedName name="TEEPVCDREN2X2">#REF!</definedName>
    <definedName name="TEEPVCDREN3X2" localSheetId="2">#REF!</definedName>
    <definedName name="TEEPVCDREN3X2" localSheetId="4">#REF!</definedName>
    <definedName name="TEEPVCDREN3X2" localSheetId="7">#REF!</definedName>
    <definedName name="TEEPVCDREN3X2">#REF!</definedName>
    <definedName name="TEEPVCDREN3X3" localSheetId="2">#REF!</definedName>
    <definedName name="TEEPVCDREN3X3" localSheetId="4">#REF!</definedName>
    <definedName name="TEEPVCDREN3X3" localSheetId="7">#REF!</definedName>
    <definedName name="TEEPVCDREN3X3">#REF!</definedName>
    <definedName name="TEEPVCDREN4X2" localSheetId="2">#REF!</definedName>
    <definedName name="TEEPVCDREN4X2" localSheetId="4">#REF!</definedName>
    <definedName name="TEEPVCDREN4X2" localSheetId="7">#REF!</definedName>
    <definedName name="TEEPVCDREN4X2">#REF!</definedName>
    <definedName name="TEEPVCDREN4X3" localSheetId="2">#REF!</definedName>
    <definedName name="TEEPVCDREN4X3" localSheetId="4">#REF!</definedName>
    <definedName name="TEEPVCDREN4X3" localSheetId="7">#REF!</definedName>
    <definedName name="TEEPVCDREN4X3">#REF!</definedName>
    <definedName name="TEEPVCDREN4X4" localSheetId="2">#REF!</definedName>
    <definedName name="TEEPVCDREN4X4" localSheetId="4">#REF!</definedName>
    <definedName name="TEEPVCDREN4X4" localSheetId="7">#REF!</definedName>
    <definedName name="TEEPVCDREN4X4">#REF!</definedName>
    <definedName name="TEEPVCDREN6X3" localSheetId="2">#REF!</definedName>
    <definedName name="TEEPVCDREN6X3" localSheetId="4">#REF!</definedName>
    <definedName name="TEEPVCDREN6X3" localSheetId="7">#REF!</definedName>
    <definedName name="TEEPVCDREN6X3">#REF!</definedName>
    <definedName name="TEEPVCDREN6X4" localSheetId="2">#REF!</definedName>
    <definedName name="TEEPVCDREN6X4" localSheetId="4">#REF!</definedName>
    <definedName name="TEEPVCDREN6X4" localSheetId="7">#REF!</definedName>
    <definedName name="TEEPVCDREN6X4">#REF!</definedName>
    <definedName name="TEEPVCDREN6X6" localSheetId="2">#REF!</definedName>
    <definedName name="TEEPVCDREN6X6" localSheetId="4">#REF!</definedName>
    <definedName name="TEEPVCDREN6X6" localSheetId="7">#REF!</definedName>
    <definedName name="TEEPVCDREN6X6">#REF!</definedName>
    <definedName name="TEEPVCPRES1" localSheetId="2">#REF!</definedName>
    <definedName name="TEEPVCPRES1" localSheetId="4">#REF!</definedName>
    <definedName name="TEEPVCPRES1" localSheetId="7">#REF!</definedName>
    <definedName name="TEEPVCPRES1">#REF!</definedName>
    <definedName name="TEEPVCPRES112" localSheetId="2">#REF!</definedName>
    <definedName name="TEEPVCPRES112" localSheetId="4">#REF!</definedName>
    <definedName name="TEEPVCPRES112" localSheetId="7">#REF!</definedName>
    <definedName name="TEEPVCPRES112">#REF!</definedName>
    <definedName name="TEEPVCPRES12" localSheetId="2">#REF!</definedName>
    <definedName name="TEEPVCPRES12" localSheetId="4">#REF!</definedName>
    <definedName name="TEEPVCPRES12" localSheetId="7">#REF!</definedName>
    <definedName name="TEEPVCPRES12">#REF!</definedName>
    <definedName name="TEEPVCPRES2" localSheetId="2">#REF!</definedName>
    <definedName name="TEEPVCPRES2" localSheetId="4">#REF!</definedName>
    <definedName name="TEEPVCPRES2" localSheetId="7">#REF!</definedName>
    <definedName name="TEEPVCPRES2">#REF!</definedName>
    <definedName name="TEEPVCPRES3" localSheetId="2">#REF!</definedName>
    <definedName name="TEEPVCPRES3" localSheetId="4">#REF!</definedName>
    <definedName name="TEEPVCPRES3" localSheetId="7">#REF!</definedName>
    <definedName name="TEEPVCPRES3">#REF!</definedName>
    <definedName name="TEEPVCPRES34" localSheetId="2">#REF!</definedName>
    <definedName name="TEEPVCPRES34" localSheetId="4">#REF!</definedName>
    <definedName name="TEEPVCPRES34" localSheetId="7">#REF!</definedName>
    <definedName name="TEEPVCPRES34">#REF!</definedName>
    <definedName name="TEEPVCPRES4" localSheetId="2">#REF!</definedName>
    <definedName name="TEEPVCPRES4" localSheetId="4">#REF!</definedName>
    <definedName name="TEEPVCPRES4" localSheetId="7">#REF!</definedName>
    <definedName name="TEEPVCPRES4">#REF!</definedName>
    <definedName name="TEEPVCPRES6" localSheetId="2">#REF!</definedName>
    <definedName name="TEEPVCPRES6" localSheetId="4">#REF!</definedName>
    <definedName name="TEEPVCPRES6" localSheetId="7">#REF!</definedName>
    <definedName name="TEEPVCPRES6">#REF!</definedName>
    <definedName name="TEFLON" localSheetId="2">#REF!</definedName>
    <definedName name="TEFLON" localSheetId="3">#REF!</definedName>
    <definedName name="TEFLON" localSheetId="4">#REF!</definedName>
    <definedName name="TEFLON" localSheetId="5">#REF!</definedName>
    <definedName name="TEFLON" localSheetId="6">#REF!</definedName>
    <definedName name="TEFLON" localSheetId="7">#REF!</definedName>
    <definedName name="TEFLON" localSheetId="0">#REF!</definedName>
    <definedName name="TEFLON">#REF!</definedName>
    <definedName name="TEJA" localSheetId="3">[5]Mat!$D$95</definedName>
    <definedName name="TEJA" localSheetId="4">[5]Mat!$D$95</definedName>
    <definedName name="TEJA" localSheetId="5">[5]Mat!$D$95</definedName>
    <definedName name="TEJA" localSheetId="6">[5]Mat!$D$95</definedName>
    <definedName name="TEJA" localSheetId="7">[5]Mat!$D$95</definedName>
    <definedName name="TEJA" localSheetId="0">[5]Mat!$D$95</definedName>
    <definedName name="TEJA">[6]Mat!$D$95</definedName>
    <definedName name="TEJAASFINST" localSheetId="2">#REF!</definedName>
    <definedName name="TEJAASFINST" localSheetId="3">#REF!</definedName>
    <definedName name="TEJAASFINST" localSheetId="4">#REF!</definedName>
    <definedName name="TEJAASFINST" localSheetId="5">#REF!</definedName>
    <definedName name="TEJAASFINST" localSheetId="6">#REF!</definedName>
    <definedName name="TEJAASFINST" localSheetId="7">#REF!</definedName>
    <definedName name="TEJAASFINST" localSheetId="0">#REF!</definedName>
    <definedName name="TEJAASFINST">#REF!</definedName>
    <definedName name="Tejas.en.techo">[62]Análisis!$D$365</definedName>
    <definedName name="tejas.hispaniola" localSheetId="2">#REF!</definedName>
    <definedName name="tejas.hispaniola" localSheetId="3">#REF!</definedName>
    <definedName name="tejas.hispaniola" localSheetId="4">#REF!</definedName>
    <definedName name="tejas.hispaniola" localSheetId="5">#REF!</definedName>
    <definedName name="tejas.hispaniola" localSheetId="6">#REF!</definedName>
    <definedName name="tejas.hispaniola" localSheetId="7">#REF!</definedName>
    <definedName name="tejas.hispaniola">#REF!</definedName>
    <definedName name="TELJAGS" localSheetId="2">#REF!</definedName>
    <definedName name="TELJAGS" localSheetId="4">#REF!</definedName>
    <definedName name="TELJAGS" localSheetId="7">#REF!</definedName>
    <definedName name="TELJAGS">#REF!</definedName>
    <definedName name="TERM" localSheetId="2">#REF!</definedName>
    <definedName name="TERM" localSheetId="4">#REF!</definedName>
    <definedName name="TERM" localSheetId="7">#REF!</definedName>
    <definedName name="TERM">#REF!</definedName>
    <definedName name="Term.Superficie.Horm." localSheetId="2">#REF!</definedName>
    <definedName name="Term.Superficie.Horm." localSheetId="4">#REF!</definedName>
    <definedName name="Term.Superficie.Horm." localSheetId="7">#REF!</definedName>
    <definedName name="Term.Superficie.Horm.">#REF!</definedName>
    <definedName name="tetuii">#REF!</definedName>
    <definedName name="THINN">[35]Materiales!$E$46</definedName>
    <definedName name="THINNER" localSheetId="2">#REF!</definedName>
    <definedName name="THINNER" localSheetId="3">#REF!</definedName>
    <definedName name="THINNER" localSheetId="4">#REF!</definedName>
    <definedName name="THINNER" localSheetId="5">#REF!</definedName>
    <definedName name="THINNER" localSheetId="6">#REF!</definedName>
    <definedName name="THINNER" localSheetId="7">#REF!</definedName>
    <definedName name="THINNER" localSheetId="0">#REF!</definedName>
    <definedName name="THINNER">#REF!</definedName>
    <definedName name="tie" localSheetId="2">[117]Análisis!#REF!</definedName>
    <definedName name="tie" localSheetId="3">[118]Análisis!#REF!</definedName>
    <definedName name="tie" localSheetId="4">[118]Análisis!#REF!</definedName>
    <definedName name="tie" localSheetId="5">[118]Análisis!#REF!</definedName>
    <definedName name="tie" localSheetId="6">[118]Análisis!#REF!</definedName>
    <definedName name="tie" localSheetId="7">[117]Análisis!#REF!</definedName>
    <definedName name="tie" localSheetId="0">[117]Análisis!#REF!</definedName>
    <definedName name="tie">[118]Análisis!#REF!</definedName>
    <definedName name="TIERRAS" localSheetId="2">#REF!</definedName>
    <definedName name="TIERRAS" localSheetId="3">#REF!</definedName>
    <definedName name="TIERRAS" localSheetId="4">#REF!</definedName>
    <definedName name="TIERRAS" localSheetId="5">#REF!</definedName>
    <definedName name="TIERRAS" localSheetId="6">#REF!</definedName>
    <definedName name="TIERRAS" localSheetId="7">#REF!</definedName>
    <definedName name="TIERRAS">#REF!</definedName>
    <definedName name="TIJERILLAMETALICAPARATECHOS" localSheetId="2">'[92]ANALISIS HORMIGON ARMADO'!#REF!</definedName>
    <definedName name="TIJERILLAMETALICAPARATECHOS" localSheetId="3">'[92]ANALISIS HORMIGON ARMADO'!#REF!</definedName>
    <definedName name="TIJERILLAMETALICAPARATECHOS" localSheetId="4">'[92]ANALISIS HORMIGON ARMADO'!#REF!</definedName>
    <definedName name="TIJERILLAMETALICAPARATECHOS" localSheetId="5">'[92]ANALISIS HORMIGON ARMADO'!#REF!</definedName>
    <definedName name="TIJERILLAMETALICAPARATECHOS" localSheetId="6">'[92]ANALISIS HORMIGON ARMADO'!#REF!</definedName>
    <definedName name="TIJERILLAMETALICAPARATECHOS" localSheetId="7">'[92]ANALISIS HORMIGON ARMADO'!#REF!</definedName>
    <definedName name="TIJERILLAMETALICAPARATECHOS">'[92]ANALISIS HORMIGON ARMADO'!#REF!</definedName>
    <definedName name="TINACOS" localSheetId="2">#REF!</definedName>
    <definedName name="TINACOS" localSheetId="3">#REF!</definedName>
    <definedName name="TINACOS" localSheetId="4">#REF!</definedName>
    <definedName name="TINACOS" localSheetId="5">#REF!</definedName>
    <definedName name="TINACOS" localSheetId="6">#REF!</definedName>
    <definedName name="TINACOS" localSheetId="7">#REF!</definedName>
    <definedName name="TINACOS" localSheetId="0">#REF!</definedName>
    <definedName name="TINACOS">#REF!</definedName>
    <definedName name="_xlnm.Print_Titles" localSheetId="1">'LOTE A'!$1:$7</definedName>
    <definedName name="_xlnm.Print_Titles" localSheetId="2">'LOTE B'!$1:$7</definedName>
    <definedName name="_xlnm.Print_Titles" localSheetId="3">'LOTE C'!$1:$7</definedName>
    <definedName name="_xlnm.Print_Titles" localSheetId="4">'LOTE D'!$1:$7</definedName>
    <definedName name="_xlnm.Print_Titles" localSheetId="5">'LOTE E'!$1:$7</definedName>
    <definedName name="_xlnm.Print_Titles" localSheetId="6">'LOTE F'!$1:$7</definedName>
    <definedName name="_xlnm.Print_Titles" localSheetId="7">'LOTE G'!$2:$8</definedName>
    <definedName name="_xlnm.Print_Titles" localSheetId="0">RESUMEN!$1:$3</definedName>
    <definedName name="_xlnm.Print_Titles">#REF!</definedName>
    <definedName name="tiza">#REF!</definedName>
    <definedName name="TL_TABLE" localSheetId="2">#REF!</definedName>
    <definedName name="TL_TABLE" localSheetId="4">#REF!</definedName>
    <definedName name="TL_TABLE" localSheetId="7">#REF!</definedName>
    <definedName name="TL_TABLE">#REF!</definedName>
    <definedName name="TNC" localSheetId="2">#REF!</definedName>
    <definedName name="TNC" localSheetId="3">#REF!</definedName>
    <definedName name="TNC" localSheetId="4">#REF!</definedName>
    <definedName name="TNC" localSheetId="5">#REF!</definedName>
    <definedName name="TNC" localSheetId="6">#REF!</definedName>
    <definedName name="TNC" localSheetId="7">#REF!</definedName>
    <definedName name="TNC" localSheetId="0">#REF!</definedName>
    <definedName name="TNC">#REF!</definedName>
    <definedName name="TNCCA">'[167]MANO DE OBRA'!$D$51</definedName>
    <definedName name="TNCDE" localSheetId="2">#REF!</definedName>
    <definedName name="TNCDE" localSheetId="3">#REF!</definedName>
    <definedName name="TNCDE" localSheetId="4">#REF!</definedName>
    <definedName name="TNCDE" localSheetId="5">#REF!</definedName>
    <definedName name="TNCDE" localSheetId="6">#REF!</definedName>
    <definedName name="TNCDE" localSheetId="7">#REF!</definedName>
    <definedName name="TNCDE" localSheetId="0">#REF!</definedName>
    <definedName name="TNCDE">#REF!</definedName>
    <definedName name="TNCEL" localSheetId="2">#REF!</definedName>
    <definedName name="TNCEL" localSheetId="4">#REF!</definedName>
    <definedName name="TNCEL" localSheetId="5">#REF!</definedName>
    <definedName name="TNCEL" localSheetId="6">#REF!</definedName>
    <definedName name="TNCEL" localSheetId="7">#REF!</definedName>
    <definedName name="TNCEL">#REF!</definedName>
    <definedName name="TNCPI" localSheetId="2">#REF!</definedName>
    <definedName name="TNCPI" localSheetId="4">#REF!</definedName>
    <definedName name="TNCPI" localSheetId="5">#REF!</definedName>
    <definedName name="TNCPI" localSheetId="6">#REF!</definedName>
    <definedName name="TNCPI" localSheetId="7">#REF!</definedName>
    <definedName name="TNCPI">#REF!</definedName>
    <definedName name="TNCPL" localSheetId="2">#REF!</definedName>
    <definedName name="TNCPL" localSheetId="4">#REF!</definedName>
    <definedName name="TNCPL" localSheetId="5">#REF!</definedName>
    <definedName name="TNCPL" localSheetId="6">#REF!</definedName>
    <definedName name="TNCPL" localSheetId="7">#REF!</definedName>
    <definedName name="TNCPL">#REF!</definedName>
    <definedName name="TNCVA" localSheetId="2">#REF!</definedName>
    <definedName name="TNCVA" localSheetId="4">#REF!</definedName>
    <definedName name="TNCVA" localSheetId="5">#REF!</definedName>
    <definedName name="TNCVA" localSheetId="6">#REF!</definedName>
    <definedName name="TNCVA" localSheetId="7">#REF!</definedName>
    <definedName name="TNCVA">#REF!</definedName>
    <definedName name="TO" localSheetId="2">[3]A!#REF!</definedName>
    <definedName name="TO" localSheetId="3">[3]A!#REF!</definedName>
    <definedName name="TO" localSheetId="4">[3]A!#REF!</definedName>
    <definedName name="TO" localSheetId="5">[3]A!#REF!</definedName>
    <definedName name="TO" localSheetId="6">[3]A!#REF!</definedName>
    <definedName name="TO" localSheetId="7">[3]A!#REF!</definedName>
    <definedName name="TO" localSheetId="0">[3]A!#REF!</definedName>
    <definedName name="TO">[3]A!#REF!</definedName>
    <definedName name="Toallero" localSheetId="2">#REF!</definedName>
    <definedName name="Toallero" localSheetId="3">#REF!</definedName>
    <definedName name="Toallero" localSheetId="4">#REF!</definedName>
    <definedName name="Toallero" localSheetId="5">#REF!</definedName>
    <definedName name="Toallero" localSheetId="6">#REF!</definedName>
    <definedName name="Toallero" localSheetId="7">#REF!</definedName>
    <definedName name="Toallero">#REF!</definedName>
    <definedName name="Tolas" localSheetId="2">#REF!</definedName>
    <definedName name="Tolas" localSheetId="4">#REF!</definedName>
    <definedName name="Tolas" localSheetId="7">#REF!</definedName>
    <definedName name="Tolas">#REF!</definedName>
    <definedName name="Tolas_2">"$#REF!.$B$13"</definedName>
    <definedName name="Tolas_3">"$#REF!.$B$13"</definedName>
    <definedName name="toma" localSheetId="2">'[34]Pres. '!#REF!</definedName>
    <definedName name="toma" localSheetId="3">'[34]Pres. '!#REF!</definedName>
    <definedName name="toma" localSheetId="4">'[34]Pres. '!#REF!</definedName>
    <definedName name="toma" localSheetId="5">'[34]Pres. '!#REF!</definedName>
    <definedName name="toma" localSheetId="6">'[34]Pres. '!#REF!</definedName>
    <definedName name="toma" localSheetId="7">'[34]Pres. '!#REF!</definedName>
    <definedName name="toma" localSheetId="0">'[34]Pres. '!#REF!</definedName>
    <definedName name="toma">'[34]Pres. '!#REF!</definedName>
    <definedName name="tomac" localSheetId="2">'[34]Pres. '!#REF!</definedName>
    <definedName name="tomac" localSheetId="3">'[34]Pres. '!#REF!</definedName>
    <definedName name="tomac" localSheetId="4">'[34]Pres. '!#REF!</definedName>
    <definedName name="tomac" localSheetId="5">'[34]Pres. '!#REF!</definedName>
    <definedName name="tomac" localSheetId="6">'[34]Pres. '!#REF!</definedName>
    <definedName name="tomac" localSheetId="7">'[34]Pres. '!#REF!</definedName>
    <definedName name="tomac">'[34]Pres. '!#REF!</definedName>
    <definedName name="tomac110">[74]Analisis!$E$1042</definedName>
    <definedName name="TOMACORRIENTE110">[35]Materiales!$E$822</definedName>
    <definedName name="TOMACORRIENTE220">[35]Materiales!$E$823</definedName>
    <definedName name="tomc220">[74]Analisis!$E$1054</definedName>
    <definedName name="tony" localSheetId="2">[159]Presupuesto!#REF!</definedName>
    <definedName name="tony" localSheetId="3">[159]Presupuesto!#REF!</definedName>
    <definedName name="tony" localSheetId="4">[159]Presupuesto!#REF!</definedName>
    <definedName name="tony" localSheetId="5">[159]Presupuesto!#REF!</definedName>
    <definedName name="tony" localSheetId="6">[159]Presupuesto!#REF!</definedName>
    <definedName name="tony" localSheetId="7">[159]Presupuesto!#REF!</definedName>
    <definedName name="tony" localSheetId="0">[159]Presupuesto!#REF!</definedName>
    <definedName name="tony">[159]Presupuesto!#REF!</definedName>
    <definedName name="Tope" localSheetId="2">#REF!</definedName>
    <definedName name="Tope" localSheetId="3">#REF!</definedName>
    <definedName name="Tope" localSheetId="4">#REF!</definedName>
    <definedName name="Tope" localSheetId="5">#REF!</definedName>
    <definedName name="Tope" localSheetId="6">#REF!</definedName>
    <definedName name="Tope" localSheetId="7">#REF!</definedName>
    <definedName name="Tope">#REF!</definedName>
    <definedName name="tope.marmol" localSheetId="2">#REF!</definedName>
    <definedName name="tope.marmol" localSheetId="4">#REF!</definedName>
    <definedName name="tope.marmol" localSheetId="7">#REF!</definedName>
    <definedName name="tope.marmol">#REF!</definedName>
    <definedName name="tope.marmol.p2">[104]Insumos!$C$207</definedName>
    <definedName name="Tope_de_Marmolite_C_Normal" localSheetId="2">[21]Insumos!#REF!</definedName>
    <definedName name="Tope_de_Marmolite_C_Normal" localSheetId="3">[21]Insumos!#REF!</definedName>
    <definedName name="Tope_de_Marmolite_C_Normal" localSheetId="4">[21]Insumos!#REF!</definedName>
    <definedName name="Tope_de_Marmolite_C_Normal" localSheetId="5">[21]Insumos!#REF!</definedName>
    <definedName name="Tope_de_Marmolite_C_Normal" localSheetId="6">[21]Insumos!#REF!</definedName>
    <definedName name="Tope_de_Marmolite_C_Normal" localSheetId="7">[21]Insumos!#REF!</definedName>
    <definedName name="Tope_de_Marmolite_C_Normal" localSheetId="0">[21]Insumos!#REF!</definedName>
    <definedName name="Tope_de_Marmolite_C_Normal">[21]Insumos!#REF!</definedName>
    <definedName name="TOPEMARMOLITE" localSheetId="2">#REF!</definedName>
    <definedName name="TOPEMARMOLITE" localSheetId="3">#REF!</definedName>
    <definedName name="TOPEMARMOLITE" localSheetId="4">#REF!</definedName>
    <definedName name="TOPEMARMOLITE" localSheetId="5">#REF!</definedName>
    <definedName name="TOPEMARMOLITE" localSheetId="6">#REF!</definedName>
    <definedName name="TOPEMARMOLITE" localSheetId="7">#REF!</definedName>
    <definedName name="TOPEMARMOLITE" localSheetId="0">#REF!</definedName>
    <definedName name="TOPEMARMOLITE">#REF!</definedName>
    <definedName name="Topes.Asumido" localSheetId="2">#REF!</definedName>
    <definedName name="Topes.Asumido" localSheetId="4">#REF!</definedName>
    <definedName name="Topes.Asumido" localSheetId="7">#REF!</definedName>
    <definedName name="Topes.Asumido">#REF!</definedName>
    <definedName name="Topes.Baños" localSheetId="2">#REF!</definedName>
    <definedName name="Topes.Baños" localSheetId="4">#REF!</definedName>
    <definedName name="Topes.Baños" localSheetId="7">#REF!</definedName>
    <definedName name="Topes.Baños">#REF!</definedName>
    <definedName name="Topes.bar" localSheetId="2">#REF!</definedName>
    <definedName name="Topes.bar" localSheetId="4">#REF!</definedName>
    <definedName name="Topes.bar" localSheetId="7">#REF!</definedName>
    <definedName name="Topes.bar">#REF!</definedName>
    <definedName name="toping.5cm" localSheetId="2">#REF!</definedName>
    <definedName name="toping.5cm" localSheetId="4">#REF!</definedName>
    <definedName name="toping.5cm" localSheetId="7">#REF!</definedName>
    <definedName name="toping.5cm">#REF!</definedName>
    <definedName name="TOPOG" localSheetId="2">#REF!</definedName>
    <definedName name="TOPOG" localSheetId="4">#REF!</definedName>
    <definedName name="TOPOG" localSheetId="7">#REF!</definedName>
    <definedName name="TOPOG">#REF!</definedName>
    <definedName name="TOPOGRAFIA" localSheetId="2">[77]Análisis!#REF!</definedName>
    <definedName name="TOPOGRAFIA" localSheetId="4">[77]Análisis!#REF!</definedName>
    <definedName name="TOPOGRAFIA" localSheetId="7">[77]Análisis!#REF!</definedName>
    <definedName name="TOPOGRAFIA">[77]Análisis!#REF!</definedName>
    <definedName name="TOPOGRAFIA_2">#N/A</definedName>
    <definedName name="TOPOGRAFIA_3">#N/A</definedName>
    <definedName name="TOPPING" localSheetId="2">#REF!</definedName>
    <definedName name="TOPPING" localSheetId="3">#REF!</definedName>
    <definedName name="TOPPING" localSheetId="4">#REF!</definedName>
    <definedName name="TOPPING" localSheetId="5">#REF!</definedName>
    <definedName name="TOPPING" localSheetId="6">#REF!</definedName>
    <definedName name="TOPPING" localSheetId="7">#REF!</definedName>
    <definedName name="TOPPING">#REF!</definedName>
    <definedName name="TORN3X38" localSheetId="2">#REF!</definedName>
    <definedName name="TORN3X38" localSheetId="4">#REF!</definedName>
    <definedName name="TORN3X38" localSheetId="7">#REF!</definedName>
    <definedName name="TORN3X38">#REF!</definedName>
    <definedName name="TORNILLO" localSheetId="2">#REF!</definedName>
    <definedName name="TORNILLO" localSheetId="4">#REF!</definedName>
    <definedName name="TORNILLO" localSheetId="7">#REF!</definedName>
    <definedName name="TORNILLO">#REF!</definedName>
    <definedName name="TORNILLOINODORO">[44]Materiales!$E$600</definedName>
    <definedName name="tornillos">[101]Insumos!$L$34</definedName>
    <definedName name="TORNILLOS_2">"$#REF!.$B$#REF!"</definedName>
    <definedName name="TORNILLOS_3">"$#REF!.$B$#REF!"</definedName>
    <definedName name="Tornillos_5_x3_8" localSheetId="2">[59]Insumos!#REF!</definedName>
    <definedName name="Tornillos_5_x3_8" localSheetId="3">[59]Insumos!#REF!</definedName>
    <definedName name="Tornillos_5_x3_8" localSheetId="4">[59]Insumos!#REF!</definedName>
    <definedName name="Tornillos_5_x3_8" localSheetId="5">[59]Insumos!#REF!</definedName>
    <definedName name="Tornillos_5_x3_8" localSheetId="6">[59]Insumos!#REF!</definedName>
    <definedName name="Tornillos_5_x3_8" localSheetId="7">[59]Insumos!#REF!</definedName>
    <definedName name="Tornillos_5_x3_8" localSheetId="0">[59]Insumos!#REF!</definedName>
    <definedName name="Tornillos_5_x3_8">[59]Insumos!#REF!</definedName>
    <definedName name="Tornillos_5_x3_8_2">#N/A</definedName>
    <definedName name="Tornillos_5_x3_8_3">#N/A</definedName>
    <definedName name="TORNILLOSFIJARARAN" localSheetId="2">#REF!</definedName>
    <definedName name="TORNILLOSFIJARARAN" localSheetId="3">#REF!</definedName>
    <definedName name="TORNILLOSFIJARARAN" localSheetId="4">#REF!</definedName>
    <definedName name="TORNILLOSFIJARARAN" localSheetId="5">#REF!</definedName>
    <definedName name="TORNILLOSFIJARARAN" localSheetId="6">#REF!</definedName>
    <definedName name="TORNILLOSFIJARARAN" localSheetId="7">#REF!</definedName>
    <definedName name="TORNILLOSFIJARARAN" localSheetId="0">#REF!</definedName>
    <definedName name="TORNILLOSFIJARARAN">#REF!</definedName>
    <definedName name="torta.de.piso.7cm" localSheetId="2">#REF!</definedName>
    <definedName name="torta.de.piso.7cm" localSheetId="4">#REF!</definedName>
    <definedName name="torta.de.piso.7cm" localSheetId="7">#REF!</definedName>
    <definedName name="torta.de.piso.7cm">#REF!</definedName>
    <definedName name="torta.piso.10cm" localSheetId="2">#REF!</definedName>
    <definedName name="torta.piso.10cm" localSheetId="4">#REF!</definedName>
    <definedName name="torta.piso.10cm" localSheetId="7">#REF!</definedName>
    <definedName name="torta.piso.10cm">#REF!</definedName>
    <definedName name="Tosca" localSheetId="2">[21]Insumos!#REF!</definedName>
    <definedName name="Tosca" localSheetId="3">[21]Insumos!#REF!</definedName>
    <definedName name="Tosca" localSheetId="4">[21]Insumos!#REF!</definedName>
    <definedName name="Tosca" localSheetId="5">[21]Insumos!#REF!</definedName>
    <definedName name="Tosca" localSheetId="6">[21]Insumos!#REF!</definedName>
    <definedName name="Tosca" localSheetId="7">[21]Insumos!#REF!</definedName>
    <definedName name="Tosca" localSheetId="0">[21]Insumos!#REF!</definedName>
    <definedName name="Tosca">[21]Insumos!#REF!</definedName>
    <definedName name="tosi">#REF!</definedName>
    <definedName name="tosii">#REF!</definedName>
    <definedName name="tosiii">#REF!</definedName>
    <definedName name="tosiiii">#REF!</definedName>
    <definedName name="TOT" localSheetId="2">[39]Factura!#REF!</definedName>
    <definedName name="TOT" localSheetId="3">[39]Factura!#REF!</definedName>
    <definedName name="TOT" localSheetId="4">[39]Factura!#REF!</definedName>
    <definedName name="TOT" localSheetId="5">[39]Factura!#REF!</definedName>
    <definedName name="TOT" localSheetId="6">[39]Factura!#REF!</definedName>
    <definedName name="TOT" localSheetId="7">[39]Factura!#REF!</definedName>
    <definedName name="TOT">[39]Factura!#REF!</definedName>
    <definedName name="Total.Administración" localSheetId="2">#REF!</definedName>
    <definedName name="Total.Administración" localSheetId="3">#REF!</definedName>
    <definedName name="Total.Administración" localSheetId="4">#REF!</definedName>
    <definedName name="Total.Administración" localSheetId="5">#REF!</definedName>
    <definedName name="Total.Administración" localSheetId="6">#REF!</definedName>
    <definedName name="Total.Administración" localSheetId="7">#REF!</definedName>
    <definedName name="Total.Administración">#REF!</definedName>
    <definedName name="Total.Cocina" localSheetId="2">#REF!</definedName>
    <definedName name="Total.Cocina" localSheetId="4">#REF!</definedName>
    <definedName name="Total.Cocina" localSheetId="7">#REF!</definedName>
    <definedName name="Total.Cocina">#REF!</definedName>
    <definedName name="Total.Comedor" localSheetId="2">#REF!</definedName>
    <definedName name="Total.Comedor" localSheetId="4">#REF!</definedName>
    <definedName name="Total.Comedor" localSheetId="7">#REF!</definedName>
    <definedName name="Total.Comedor">#REF!</definedName>
    <definedName name="Total.Espectáculos" localSheetId="2">#REF!</definedName>
    <definedName name="Total.Espectáculos" localSheetId="4">#REF!</definedName>
    <definedName name="Total.Espectáculos" localSheetId="7">#REF!</definedName>
    <definedName name="Total.Espectáculos">#REF!</definedName>
    <definedName name="Total.Ext.Area.Noble" localSheetId="2">#REF!</definedName>
    <definedName name="Total.Ext.Area.Noble" localSheetId="4">#REF!</definedName>
    <definedName name="Total.Ext.Area.Noble" localSheetId="7">#REF!</definedName>
    <definedName name="Total.Ext.Area.Noble">#REF!</definedName>
    <definedName name="Total.Ext.Generales" localSheetId="2">#REF!</definedName>
    <definedName name="Total.Ext.Generales" localSheetId="4">#REF!</definedName>
    <definedName name="Total.Ext.Generales" localSheetId="7">#REF!</definedName>
    <definedName name="Total.Ext.Generales">#REF!</definedName>
    <definedName name="Total.Lavandería" localSheetId="2">#REF!</definedName>
    <definedName name="Total.Lavandería" localSheetId="4">#REF!</definedName>
    <definedName name="Total.Lavandería" localSheetId="7">#REF!</definedName>
    <definedName name="Total.Lavandería">#REF!</definedName>
    <definedName name="Total.Lobby" localSheetId="2">#REF!</definedName>
    <definedName name="Total.Lobby" localSheetId="4">#REF!</definedName>
    <definedName name="Total.Lobby" localSheetId="7">#REF!</definedName>
    <definedName name="Total.Lobby">#REF!</definedName>
    <definedName name="Total.Prelim.A.N." localSheetId="2">#REF!</definedName>
    <definedName name="Total.Prelim.A.N." localSheetId="4">#REF!</definedName>
    <definedName name="Total.Prelim.A.N." localSheetId="7">#REF!</definedName>
    <definedName name="Total.Prelim.A.N.">#REF!</definedName>
    <definedName name="Total.Prelim.FaseI" localSheetId="2">#REF!</definedName>
    <definedName name="Total.Prelim.FaseI" localSheetId="4">#REF!</definedName>
    <definedName name="Total.Prelim.FaseI" localSheetId="7">#REF!</definedName>
    <definedName name="Total.Prelim.FaseI">#REF!</definedName>
    <definedName name="Total.Villa1" localSheetId="2">#REF!</definedName>
    <definedName name="Total.Villa1" localSheetId="4">#REF!</definedName>
    <definedName name="Total.Villa1" localSheetId="7">#REF!</definedName>
    <definedName name="Total.Villa1">#REF!</definedName>
    <definedName name="Total.Villa1.Baldosín" localSheetId="2">#REF!</definedName>
    <definedName name="Total.Villa1.Baldosín" localSheetId="4">#REF!</definedName>
    <definedName name="Total.Villa1.Baldosín" localSheetId="7">#REF!</definedName>
    <definedName name="Total.Villa1.Baldosín">#REF!</definedName>
    <definedName name="Total.Villa2" localSheetId="2">#REF!</definedName>
    <definedName name="Total.Villa2" localSheetId="4">#REF!</definedName>
    <definedName name="Total.Villa2" localSheetId="7">#REF!</definedName>
    <definedName name="Total.Villa2">#REF!</definedName>
    <definedName name="Total.Villa2.Baldosín" localSheetId="2">#REF!</definedName>
    <definedName name="Total.Villa2.Baldosín" localSheetId="4">#REF!</definedName>
    <definedName name="Total.Villa2.Baldosín" localSheetId="7">#REF!</definedName>
    <definedName name="Total.Villa2.Baldosín">#REF!</definedName>
    <definedName name="Total_Interest" localSheetId="2">#REF!</definedName>
    <definedName name="Total_Interest" localSheetId="4">#REF!</definedName>
    <definedName name="Total_Interest" localSheetId="7">#REF!</definedName>
    <definedName name="Total_Interest">#REF!</definedName>
    <definedName name="Total_Pay" localSheetId="2">#REF!</definedName>
    <definedName name="Total_Pay" localSheetId="4">#REF!</definedName>
    <definedName name="Total_Pay" localSheetId="7">#REF!</definedName>
    <definedName name="Total_Pay">#REF!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0">Scheduled_Payment+Extra_Payment</definedName>
    <definedName name="Total_Payment">Scheduled_Payment+Extra_Payment</definedName>
    <definedName name="totalgeneral" localSheetId="2">#REF!</definedName>
    <definedName name="totalgeneral" localSheetId="3">#REF!</definedName>
    <definedName name="totalgeneral" localSheetId="4">#REF!</definedName>
    <definedName name="totalgeneral" localSheetId="5">#REF!</definedName>
    <definedName name="totalgeneral" localSheetId="6">#REF!</definedName>
    <definedName name="totalgeneral" localSheetId="7">#REF!</definedName>
    <definedName name="totalgeneral">#REF!</definedName>
    <definedName name="totalgeneral_2">"$#REF!.$M$56"</definedName>
    <definedName name="totalgeneral_3">"$#REF!.$M$56"</definedName>
    <definedName name="trac2.5.t.22">[101]Insumos!$L$31</definedName>
    <definedName name="track" localSheetId="2">#REF!</definedName>
    <definedName name="track" localSheetId="3">#REF!</definedName>
    <definedName name="track" localSheetId="4">#REF!</definedName>
    <definedName name="track" localSheetId="5">#REF!</definedName>
    <definedName name="track" localSheetId="6">#REF!</definedName>
    <definedName name="track" localSheetId="7">#REF!</definedName>
    <definedName name="track">#REF!</definedName>
    <definedName name="TRACTORD">[97]EQUIPOS!$D$14</definedName>
    <definedName name="tractorm">'[46]Listado Equipos a utilizar'!#REF!</definedName>
    <definedName name="TRAFICO">[35]Materiales!$E$45</definedName>
    <definedName name="TRAGRACAL" localSheetId="2">#REF!</definedName>
    <definedName name="TRAGRACAL" localSheetId="3">#REF!</definedName>
    <definedName name="TRAGRACAL" localSheetId="4">#REF!</definedName>
    <definedName name="TRAGRACAL" localSheetId="5">#REF!</definedName>
    <definedName name="TRAGRACAL" localSheetId="6">#REF!</definedName>
    <definedName name="TRAGRACAL" localSheetId="7">#REF!</definedName>
    <definedName name="TRAGRACAL" localSheetId="0">#REF!</definedName>
    <definedName name="TRAGRACAL">#REF!</definedName>
    <definedName name="TRAGRAROC" localSheetId="2">#REF!</definedName>
    <definedName name="TRAGRAROC" localSheetId="4">#REF!</definedName>
    <definedName name="TRAGRAROC" localSheetId="7">#REF!</definedName>
    <definedName name="TRAGRAROC">#REF!</definedName>
    <definedName name="TRAGRATIE" localSheetId="2">#REF!</definedName>
    <definedName name="TRAGRATIE" localSheetId="4">#REF!</definedName>
    <definedName name="TRAGRATIE" localSheetId="7">#REF!</definedName>
    <definedName name="TRAGRATIE">#REF!</definedName>
    <definedName name="TRANINSTVENTYPTA" localSheetId="2">#REF!</definedName>
    <definedName name="TRANINSTVENTYPTA" localSheetId="4">#REF!</definedName>
    <definedName name="TRANINSTVENTYPTA" localSheetId="7">#REF!</definedName>
    <definedName name="TRANINSTVENTYPTA">#REF!</definedName>
    <definedName name="Trans">'[34]Pres. '!$E$30</definedName>
    <definedName name="TRANSF750KVACONTRA" localSheetId="2">#REF!</definedName>
    <definedName name="TRANSF750KVACONTRA" localSheetId="3">#REF!</definedName>
    <definedName name="TRANSF750KVACONTRA" localSheetId="4">#REF!</definedName>
    <definedName name="TRANSF750KVACONTRA" localSheetId="5">#REF!</definedName>
    <definedName name="TRANSF750KVACONTRA" localSheetId="6">#REF!</definedName>
    <definedName name="TRANSF750KVACONTRA" localSheetId="7">#REF!</definedName>
    <definedName name="TRANSF750KVACONTRA">#REF!</definedName>
    <definedName name="TRANSMINBARRO" localSheetId="2">#REF!</definedName>
    <definedName name="TRANSMINBARRO" localSheetId="4">#REF!</definedName>
    <definedName name="TRANSMINBARRO" localSheetId="7">#REF!</definedName>
    <definedName name="TRANSMINBARRO">#REF!</definedName>
    <definedName name="transpasf">'[46]Listado Equipos a utilizar'!#REF!</definedName>
    <definedName name="transporte">'[58]Resumen Precio Equipos'!$C$30</definedName>
    <definedName name="Transporte.Interno" localSheetId="2">#REF!</definedName>
    <definedName name="Transporte.Interno" localSheetId="3">#REF!</definedName>
    <definedName name="Transporte.Interno" localSheetId="4">#REF!</definedName>
    <definedName name="Transporte.Interno" localSheetId="5">#REF!</definedName>
    <definedName name="Transporte.Interno" localSheetId="6">#REF!</definedName>
    <definedName name="Transporte.Interno" localSheetId="7">#REF!</definedName>
    <definedName name="Transporte.Interno">#REF!</definedName>
    <definedName name="TRANSTEJA165000" localSheetId="2">#REF!</definedName>
    <definedName name="TRANSTEJA165000" localSheetId="4">#REF!</definedName>
    <definedName name="TRANSTEJA165000" localSheetId="7">#REF!</definedName>
    <definedName name="TRANSTEJA165000">#REF!</definedName>
    <definedName name="TRANSTEJA16INT" localSheetId="2">#REF!</definedName>
    <definedName name="TRANSTEJA16INT" localSheetId="4">#REF!</definedName>
    <definedName name="TRANSTEJA16INT" localSheetId="7">#REF!</definedName>
    <definedName name="TRANSTEJA16INT">#REF!</definedName>
    <definedName name="Tratamiento_Moldes_para_Barandilla" localSheetId="2">[59]Insumos!#REF!</definedName>
    <definedName name="Tratamiento_Moldes_para_Barandilla" localSheetId="4">[59]Insumos!#REF!</definedName>
    <definedName name="Tratamiento_Moldes_para_Barandilla" localSheetId="7">[59]Insumos!#REF!</definedName>
    <definedName name="Tratamiento_Moldes_para_Barandilla">[59]Insumos!#REF!</definedName>
    <definedName name="Tratamiento_Moldes_para_Barandilla_2">#N/A</definedName>
    <definedName name="Tratamiento_Moldes_para_Barandilla_3">#N/A</definedName>
    <definedName name="TRATARMADERA">'[168]Ins 2'!$E$51</definedName>
    <definedName name="TRINCHERA">[44]Analisis!$F$176</definedName>
    <definedName name="TRIPLESEAL" localSheetId="2">#REF!</definedName>
    <definedName name="TRIPLESEAL" localSheetId="3">#REF!</definedName>
    <definedName name="TRIPLESEAL" localSheetId="4">#REF!</definedName>
    <definedName name="TRIPLESEAL" localSheetId="5">#REF!</definedName>
    <definedName name="TRIPLESEAL" localSheetId="6">#REF!</definedName>
    <definedName name="TRIPLESEAL" localSheetId="7">#REF!</definedName>
    <definedName name="TRIPLESEAL" localSheetId="0">#REF!</definedName>
    <definedName name="TRIPLESEAL">#REF!</definedName>
    <definedName name="truct">[58]Materiales!#REF!</definedName>
    <definedName name="ttoma">'[34]Pres. '!$E$20</definedName>
    <definedName name="Tub.Telf.TV" localSheetId="2">#REF!</definedName>
    <definedName name="Tub.Telf.TV" localSheetId="3">#REF!</definedName>
    <definedName name="Tub.Telf.TV" localSheetId="4">#REF!</definedName>
    <definedName name="Tub.Telf.TV" localSheetId="5">#REF!</definedName>
    <definedName name="Tub.Telf.TV" localSheetId="6">#REF!</definedName>
    <definedName name="Tub.Telf.TV" localSheetId="7">#REF!</definedName>
    <definedName name="Tub.Telf.TV">#REF!</definedName>
    <definedName name="tub_colg_pp_0.5">[78]PRECIOS!$E$18</definedName>
    <definedName name="tub_colg_pp_1">[78]PRECIOS!$E$17</definedName>
    <definedName name="tub_colg_pp_1.5">[78]PRECIOS!$E$16</definedName>
    <definedName name="tub_colg_pp_2">[78]PRECIOS!$E$15</definedName>
    <definedName name="tub_colg_pvc_2">[78]PRECIOS!$E$65</definedName>
    <definedName name="tub_colg_pvc_3">[78]PRECIOS!$E$64</definedName>
    <definedName name="tub_colg_pvc_4">[78]PRECIOS!$E$63</definedName>
    <definedName name="tub6x14" localSheetId="7">[37]analisis!$G$2304</definedName>
    <definedName name="tub6x14">[38]analisis!$G$2304</definedName>
    <definedName name="tub8x12" localSheetId="7">[37]analisis!$G$2313</definedName>
    <definedName name="tub8x12">[38]analisis!$G$2313</definedName>
    <definedName name="tub8x516" localSheetId="7">[37]analisis!$G$2322</definedName>
    <definedName name="tub8x516">[38]analisis!$G$2322</definedName>
    <definedName name="tubai">#REF!</definedName>
    <definedName name="tubaii">#REF!</definedName>
    <definedName name="tubaiii">#REF!</definedName>
    <definedName name="tubaiiii">#REF!</definedName>
    <definedName name="TUBCOB" localSheetId="2">#REF!</definedName>
    <definedName name="TUBCOB" localSheetId="3">#REF!</definedName>
    <definedName name="TUBCOB" localSheetId="4">#REF!</definedName>
    <definedName name="TUBCOB" localSheetId="5">#REF!</definedName>
    <definedName name="TUBCOB" localSheetId="6">#REF!</definedName>
    <definedName name="TUBCOB" localSheetId="7">#REF!</definedName>
    <definedName name="TUBCOB" localSheetId="0">#REF!</definedName>
    <definedName name="TUBCOB">#REF!</definedName>
    <definedName name="TUBCPVC" localSheetId="2">#REF!</definedName>
    <definedName name="TUBCPVC" localSheetId="4">#REF!</definedName>
    <definedName name="TUBCPVC" localSheetId="5">#REF!</definedName>
    <definedName name="TUBCPVC" localSheetId="6">#REF!</definedName>
    <definedName name="TUBCPVC" localSheetId="7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GAS" localSheetId="2">#REF!</definedName>
    <definedName name="TUBGAS" localSheetId="4">#REF!</definedName>
    <definedName name="TUBGAS" localSheetId="5">#REF!</definedName>
    <definedName name="TUBGAS" localSheetId="6">#REF!</definedName>
    <definedName name="TUBGAS" localSheetId="7">#REF!</definedName>
    <definedName name="TUBGAS">#REF!</definedName>
    <definedName name="TUBHG" localSheetId="2">#REF!</definedName>
    <definedName name="TUBHG" localSheetId="4">#REF!</definedName>
    <definedName name="TUBHG" localSheetId="5">#REF!</definedName>
    <definedName name="TUBHG" localSheetId="6">#REF!</definedName>
    <definedName name="TUBHG" localSheetId="7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1_2HG">[35]Materiales!$E$473</definedName>
    <definedName name="TUBO140">'[31]Pu-Sanit.'!$C$246</definedName>
    <definedName name="TUBO221">'[64]Pu-Sanit.'!$C$183</definedName>
    <definedName name="TUBO241">'[31]Pu-Sanit.'!$C$168</definedName>
    <definedName name="TUBO340">'[25]Pu-Sanit.'!$C$249</definedName>
    <definedName name="TUBO3DRENAJE">[35]Materiales!$F$80</definedName>
    <definedName name="TUBO4DRENAJE">[35]Materiales!$F$81</definedName>
    <definedName name="TUBOCPVC12" localSheetId="2">#REF!</definedName>
    <definedName name="TUBOCPVC12" localSheetId="3">#REF!</definedName>
    <definedName name="TUBOCPVC12" localSheetId="4">#REF!</definedName>
    <definedName name="TUBOCPVC12" localSheetId="5">#REF!</definedName>
    <definedName name="TUBOCPVC12" localSheetId="6">#REF!</definedName>
    <definedName name="TUBOCPVC12" localSheetId="7">#REF!</definedName>
    <definedName name="TUBOCPVC12" localSheetId="0">#REF!</definedName>
    <definedName name="TUBOCPVC12">#REF!</definedName>
    <definedName name="TUBOCPVC34" localSheetId="2">#REF!</definedName>
    <definedName name="TUBOCPVC34" localSheetId="4">#REF!</definedName>
    <definedName name="TUBOCPVC34" localSheetId="7">#REF!</definedName>
    <definedName name="TUBOCPVC34">#REF!</definedName>
    <definedName name="TUBODRENAJE11_2">[35]Materiales!$F$78</definedName>
    <definedName name="TUBOFLEXC" localSheetId="2">#REF!</definedName>
    <definedName name="TUBOFLEXC" localSheetId="3">#REF!</definedName>
    <definedName name="TUBOFLEXC" localSheetId="4">#REF!</definedName>
    <definedName name="TUBOFLEXC" localSheetId="5">#REF!</definedName>
    <definedName name="TUBOFLEXC" localSheetId="6">#REF!</definedName>
    <definedName name="TUBOFLEXC" localSheetId="7">#REF!</definedName>
    <definedName name="TUBOFLEXC" localSheetId="0">#REF!</definedName>
    <definedName name="TUBOFLEXC">#REF!</definedName>
    <definedName name="TUBOFLEXCINO" localSheetId="2">#REF!</definedName>
    <definedName name="TUBOFLEXCINO" localSheetId="4">#REF!</definedName>
    <definedName name="TUBOFLEXCINO" localSheetId="7">#REF!</definedName>
    <definedName name="TUBOFLEXCINO">#REF!</definedName>
    <definedName name="TUBOFLEXCLAV" localSheetId="2">#REF!</definedName>
    <definedName name="TUBOFLEXCLAV" localSheetId="4">#REF!</definedName>
    <definedName name="TUBOFLEXCLAV" localSheetId="7">#REF!</definedName>
    <definedName name="TUBOFLEXCLAV">#REF!</definedName>
    <definedName name="TUBOFLEXI" localSheetId="2">#REF!</definedName>
    <definedName name="TUBOFLEXI" localSheetId="4">#REF!</definedName>
    <definedName name="TUBOFLEXI" localSheetId="7">#REF!</definedName>
    <definedName name="TUBOFLEXI">#REF!</definedName>
    <definedName name="TUBOFLEXIBLEINODORO">[35]Materiales!$E$606</definedName>
    <definedName name="TUBOFLEXL" localSheetId="2">#REF!</definedName>
    <definedName name="TUBOFLEXL" localSheetId="3">#REF!</definedName>
    <definedName name="TUBOFLEXL" localSheetId="4">#REF!</definedName>
    <definedName name="TUBOFLEXL" localSheetId="5">#REF!</definedName>
    <definedName name="TUBOFLEXL" localSheetId="6">#REF!</definedName>
    <definedName name="TUBOFLEXL" localSheetId="7">#REF!</definedName>
    <definedName name="TUBOFLEXL" localSheetId="0">#REF!</definedName>
    <definedName name="TUBOFLEXL">#REF!</definedName>
    <definedName name="TUBOFLEXLAV">[44]Materiales!$E$605</definedName>
    <definedName name="TUBOFLUO4" localSheetId="2">'[73]Ins 2'!#REF!</definedName>
    <definedName name="TUBOFLUO4" localSheetId="3">'[73]Ins 2'!#REF!</definedName>
    <definedName name="TUBOFLUO4" localSheetId="4">'[73]Ins 2'!#REF!</definedName>
    <definedName name="TUBOFLUO4" localSheetId="5">'[73]Ins 2'!#REF!</definedName>
    <definedName name="TUBOFLUO4" localSheetId="6">'[73]Ins 2'!#REF!</definedName>
    <definedName name="TUBOFLUO4" localSheetId="7">'[73]Ins 2'!#REF!</definedName>
    <definedName name="TUBOFLUO4" localSheetId="0">'[73]Ins 2'!#REF!</definedName>
    <definedName name="TUBOFLUO4">'[73]Ins 2'!#REF!</definedName>
    <definedName name="TUBOHG1" localSheetId="2">#REF!</definedName>
    <definedName name="TUBOHG1" localSheetId="3">#REF!</definedName>
    <definedName name="TUBOHG1" localSheetId="4">#REF!</definedName>
    <definedName name="TUBOHG1" localSheetId="5">#REF!</definedName>
    <definedName name="TUBOHG1" localSheetId="6">#REF!</definedName>
    <definedName name="TUBOHG1" localSheetId="7">#REF!</definedName>
    <definedName name="TUBOHG1" localSheetId="0">#REF!</definedName>
    <definedName name="TUBOHG1">#REF!</definedName>
    <definedName name="TUBOHG112" localSheetId="2">#REF!</definedName>
    <definedName name="TUBOHG112" localSheetId="4">#REF!</definedName>
    <definedName name="TUBOHG112" localSheetId="7">#REF!</definedName>
    <definedName name="TUBOHG112">#REF!</definedName>
    <definedName name="TUBOHG12" localSheetId="2">#REF!</definedName>
    <definedName name="TUBOHG12" localSheetId="4">#REF!</definedName>
    <definedName name="TUBOHG12" localSheetId="7">#REF!</definedName>
    <definedName name="TUBOHG12">#REF!</definedName>
    <definedName name="TUBOHG125" localSheetId="2">#REF!</definedName>
    <definedName name="TUBOHG125" localSheetId="4">#REF!</definedName>
    <definedName name="TUBOHG125" localSheetId="5">#REF!</definedName>
    <definedName name="TUBOHG125" localSheetId="6">#REF!</definedName>
    <definedName name="TUBOHG125" localSheetId="7">#REF!</definedName>
    <definedName name="TUBOHG125">#REF!</definedName>
    <definedName name="TUBOHG2" localSheetId="2">#REF!</definedName>
    <definedName name="TUBOHG2" localSheetId="4">#REF!</definedName>
    <definedName name="TUBOHG2" localSheetId="7">#REF!</definedName>
    <definedName name="TUBOHG2">#REF!</definedName>
    <definedName name="TUBOHG212" localSheetId="2">#REF!</definedName>
    <definedName name="TUBOHG212" localSheetId="4">#REF!</definedName>
    <definedName name="TUBOHG212" localSheetId="7">#REF!</definedName>
    <definedName name="TUBOHG212">#REF!</definedName>
    <definedName name="TUBOHG3" localSheetId="2">#REF!</definedName>
    <definedName name="TUBOHG3" localSheetId="4">#REF!</definedName>
    <definedName name="TUBOHG3" localSheetId="7">#REF!</definedName>
    <definedName name="TUBOHG3">#REF!</definedName>
    <definedName name="TUBOHG34" localSheetId="2">#REF!</definedName>
    <definedName name="TUBOHG34" localSheetId="4">#REF!</definedName>
    <definedName name="TUBOHG34" localSheetId="7">#REF!</definedName>
    <definedName name="TUBOHG34">#REF!</definedName>
    <definedName name="TUBOHG4" localSheetId="2">#REF!</definedName>
    <definedName name="TUBOHG4" localSheetId="4">#REF!</definedName>
    <definedName name="TUBOHG4" localSheetId="7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 localSheetId="2">#REF!</definedName>
    <definedName name="TUBOPVCDREN112" localSheetId="4">#REF!</definedName>
    <definedName name="TUBOPVCDREN112" localSheetId="7">#REF!</definedName>
    <definedName name="TUBOPVCDREN112">#REF!</definedName>
    <definedName name="TUBOPVCDREN2" localSheetId="2">#REF!</definedName>
    <definedName name="TUBOPVCDREN2" localSheetId="4">#REF!</definedName>
    <definedName name="TUBOPVCDREN2" localSheetId="5">#REF!</definedName>
    <definedName name="TUBOPVCDREN2" localSheetId="6">#REF!</definedName>
    <definedName name="TUBOPVCDREN2" localSheetId="7">#REF!</definedName>
    <definedName name="TUBOPVCDREN2">#REF!</definedName>
    <definedName name="TUBOPVCDREN3" localSheetId="2">#REF!</definedName>
    <definedName name="TUBOPVCDREN3" localSheetId="4">#REF!</definedName>
    <definedName name="TUBOPVCDREN3" localSheetId="5">#REF!</definedName>
    <definedName name="TUBOPVCDREN3" localSheetId="6">#REF!</definedName>
    <definedName name="TUBOPVCDREN3" localSheetId="7">#REF!</definedName>
    <definedName name="TUBOPVCDREN3">#REF!</definedName>
    <definedName name="TUBOPVCDREN4" localSheetId="2">#REF!</definedName>
    <definedName name="TUBOPVCDREN4" localSheetId="4">#REF!</definedName>
    <definedName name="TUBOPVCDREN4" localSheetId="5">#REF!</definedName>
    <definedName name="TUBOPVCDREN4" localSheetId="6">#REF!</definedName>
    <definedName name="TUBOPVCDREN4" localSheetId="7">#REF!</definedName>
    <definedName name="TUBOPVCDREN4">#REF!</definedName>
    <definedName name="TUBOPVCDREN6" localSheetId="2">#REF!</definedName>
    <definedName name="TUBOPVCDREN6" localSheetId="4">#REF!</definedName>
    <definedName name="TUBOPVCDREN6" localSheetId="5">#REF!</definedName>
    <definedName name="TUBOPVCDREN6" localSheetId="6">#REF!</definedName>
    <definedName name="TUBOPVCDREN6" localSheetId="7">#REF!</definedName>
    <definedName name="TUBOPVCDREN6">#REF!</definedName>
    <definedName name="TUBOPVCDREN8" localSheetId="2">#REF!</definedName>
    <definedName name="TUBOPVCDREN8" localSheetId="4">#REF!</definedName>
    <definedName name="TUBOPVCDREN8" localSheetId="5">#REF!</definedName>
    <definedName name="TUBOPVCDREN8" localSheetId="6">#REF!</definedName>
    <definedName name="TUBOPVCDREN8" localSheetId="7">#REF!</definedName>
    <definedName name="TUBOPVCDREN8">#REF!</definedName>
    <definedName name="TUBOPVCPRES1" localSheetId="2">#REF!</definedName>
    <definedName name="TUBOPVCPRES1" localSheetId="4">#REF!</definedName>
    <definedName name="TUBOPVCPRES1" localSheetId="7">#REF!</definedName>
    <definedName name="TUBOPVCPRES1">#REF!</definedName>
    <definedName name="TUBOPVCPRES112" localSheetId="2">#REF!</definedName>
    <definedName name="TUBOPVCPRES112" localSheetId="4">#REF!</definedName>
    <definedName name="TUBOPVCPRES112" localSheetId="7">#REF!</definedName>
    <definedName name="TUBOPVCPRES112">#REF!</definedName>
    <definedName name="TUBOPVCPRES12" localSheetId="2">#REF!</definedName>
    <definedName name="TUBOPVCPRES12" localSheetId="4">#REF!</definedName>
    <definedName name="TUBOPVCPRES12" localSheetId="7">#REF!</definedName>
    <definedName name="TUBOPVCPRES12">#REF!</definedName>
    <definedName name="TUBOPVCPRES2" localSheetId="2">#REF!</definedName>
    <definedName name="TUBOPVCPRES2" localSheetId="4">#REF!</definedName>
    <definedName name="TUBOPVCPRES2" localSheetId="7">#REF!</definedName>
    <definedName name="TUBOPVCPRES2">#REF!</definedName>
    <definedName name="TUBOPVCPRES3" localSheetId="2">#REF!</definedName>
    <definedName name="TUBOPVCPRES3" localSheetId="4">#REF!</definedName>
    <definedName name="TUBOPVCPRES3" localSheetId="7">#REF!</definedName>
    <definedName name="TUBOPVCPRES3">#REF!</definedName>
    <definedName name="TUBOPVCPRES34" localSheetId="2">#REF!</definedName>
    <definedName name="TUBOPVCPRES34" localSheetId="4">#REF!</definedName>
    <definedName name="TUBOPVCPRES34" localSheetId="7">#REF!</definedName>
    <definedName name="TUBOPVCPRES34">#REF!</definedName>
    <definedName name="TUBOPVCPRES4" localSheetId="2">#REF!</definedName>
    <definedName name="TUBOPVCPRES4" localSheetId="4">#REF!</definedName>
    <definedName name="TUBOPVCPRES4" localSheetId="7">#REF!</definedName>
    <definedName name="TUBOPVCPRES4">#REF!</definedName>
    <definedName name="TUBOPVCPRES6" localSheetId="2">#REF!</definedName>
    <definedName name="TUBOPVCPRES6" localSheetId="4">#REF!</definedName>
    <definedName name="TUBOPVCPRES6" localSheetId="7">#REF!</definedName>
    <definedName name="TUBOPVCPRES6">#REF!</definedName>
    <definedName name="TUBOPVCSDR21X2" localSheetId="2">#REF!</definedName>
    <definedName name="TUBOPVCSDR21X2" localSheetId="4">#REF!</definedName>
    <definedName name="TUBOPVCSDR21X2" localSheetId="7">#REF!</definedName>
    <definedName name="TUBOPVCSDR21X2">#REF!</definedName>
    <definedName name="TUBOPVCSDR21X3" localSheetId="2">#REF!</definedName>
    <definedName name="TUBOPVCSDR21X3" localSheetId="4">#REF!</definedName>
    <definedName name="TUBOPVCSDR21X3" localSheetId="7">#REF!</definedName>
    <definedName name="TUBOPVCSDR21X3">#REF!</definedName>
    <definedName name="TUBOPVCSDR21X4" localSheetId="2">#REF!</definedName>
    <definedName name="TUBOPVCSDR21X4" localSheetId="4">#REF!</definedName>
    <definedName name="TUBOPVCSDR21X4" localSheetId="7">#REF!</definedName>
    <definedName name="TUBOPVCSDR21X4">#REF!</definedName>
    <definedName name="TUBOPVCSDR21X6" localSheetId="2">#REF!</definedName>
    <definedName name="TUBOPVCSDR21X6" localSheetId="4">#REF!</definedName>
    <definedName name="TUBOPVCSDR21X6" localSheetId="7">#REF!</definedName>
    <definedName name="TUBOPVCSDR21X6">#REF!</definedName>
    <definedName name="TUBOPVCSDR21X8" localSheetId="2">#REF!</definedName>
    <definedName name="TUBOPVCSDR21X8" localSheetId="4">#REF!</definedName>
    <definedName name="TUBOPVCSDR21X8" localSheetId="7">#REF!</definedName>
    <definedName name="TUBOPVCSDR21X8">#REF!</definedName>
    <definedName name="TUBOPVCSDR26X1" localSheetId="2">#REF!</definedName>
    <definedName name="TUBOPVCSDR26X1" localSheetId="4">#REF!</definedName>
    <definedName name="TUBOPVCSDR26X1" localSheetId="7">#REF!</definedName>
    <definedName name="TUBOPVCSDR26X1">#REF!</definedName>
    <definedName name="TUBOPVCSDR26X112" localSheetId="2">#REF!</definedName>
    <definedName name="TUBOPVCSDR26X112" localSheetId="4">#REF!</definedName>
    <definedName name="TUBOPVCSDR26X112" localSheetId="7">#REF!</definedName>
    <definedName name="TUBOPVCSDR26X112">#REF!</definedName>
    <definedName name="TUBOPVCSDR26X12" localSheetId="2">#REF!</definedName>
    <definedName name="TUBOPVCSDR26X12" localSheetId="4">#REF!</definedName>
    <definedName name="TUBOPVCSDR26X12" localSheetId="7">#REF!</definedName>
    <definedName name="TUBOPVCSDR26X12">#REF!</definedName>
    <definedName name="TUBOPVCSDR26X2" localSheetId="2">#REF!</definedName>
    <definedName name="TUBOPVCSDR26X2" localSheetId="4">#REF!</definedName>
    <definedName name="TUBOPVCSDR26X2" localSheetId="7">#REF!</definedName>
    <definedName name="TUBOPVCSDR26X2">#REF!</definedName>
    <definedName name="TUBOPVCSDR26X3" localSheetId="2">#REF!</definedName>
    <definedName name="TUBOPVCSDR26X3" localSheetId="4">#REF!</definedName>
    <definedName name="TUBOPVCSDR26X3" localSheetId="7">#REF!</definedName>
    <definedName name="TUBOPVCSDR26X3">#REF!</definedName>
    <definedName name="TUBOPVCSDR26X34" localSheetId="2">#REF!</definedName>
    <definedName name="TUBOPVCSDR26X34" localSheetId="4">#REF!</definedName>
    <definedName name="TUBOPVCSDR26X34" localSheetId="7">#REF!</definedName>
    <definedName name="TUBOPVCSDR26X34">#REF!</definedName>
    <definedName name="TUBOPVCSDR26X4" localSheetId="2">#REF!</definedName>
    <definedName name="TUBOPVCSDR26X4" localSheetId="4">#REF!</definedName>
    <definedName name="TUBOPVCSDR26X4" localSheetId="7">#REF!</definedName>
    <definedName name="TUBOPVCSDR26X4">#REF!</definedName>
    <definedName name="TUBOPVCSDR26X6" localSheetId="2">#REF!</definedName>
    <definedName name="TUBOPVCSDR26X6" localSheetId="4">#REF!</definedName>
    <definedName name="TUBOPVCSDR26X6" localSheetId="7">#REF!</definedName>
    <definedName name="TUBOPVCSDR26X6">#REF!</definedName>
    <definedName name="TUBOPVCSDR26X8" localSheetId="2">#REF!</definedName>
    <definedName name="TUBOPVCSDR26X8" localSheetId="4">#REF!</definedName>
    <definedName name="TUBOPVCSDR26X8" localSheetId="7">#REF!</definedName>
    <definedName name="TUBOPVCSDR26X8">#REF!</definedName>
    <definedName name="TUBOPVCSDR41X2" localSheetId="2">#REF!</definedName>
    <definedName name="TUBOPVCSDR41X2" localSheetId="4">#REF!</definedName>
    <definedName name="TUBOPVCSDR41X2" localSheetId="7">#REF!</definedName>
    <definedName name="TUBOPVCSDR41X2">#REF!</definedName>
    <definedName name="TUBOPVCSDR41X3" localSheetId="2">#REF!</definedName>
    <definedName name="TUBOPVCSDR41X3" localSheetId="4">#REF!</definedName>
    <definedName name="TUBOPVCSDR41X3" localSheetId="7">#REF!</definedName>
    <definedName name="TUBOPVCSDR41X3">#REF!</definedName>
    <definedName name="TUBOPVCSDR41X4" localSheetId="2">#REF!</definedName>
    <definedName name="TUBOPVCSDR41X4" localSheetId="4">#REF!</definedName>
    <definedName name="TUBOPVCSDR41X4" localSheetId="7">#REF!</definedName>
    <definedName name="TUBOPVCSDR41X4">#REF!</definedName>
    <definedName name="TUBOPVCSDR41X6" localSheetId="2">#REF!</definedName>
    <definedName name="TUBOPVCSDR41X6" localSheetId="4">#REF!</definedName>
    <definedName name="TUBOPVCSDR41X6" localSheetId="7">#REF!</definedName>
    <definedName name="TUBOPVCSDR41X6">#REF!</definedName>
    <definedName name="TUBOPVCSDR41X8" localSheetId="2">#REF!</definedName>
    <definedName name="TUBOPVCSDR41X8" localSheetId="4">#REF!</definedName>
    <definedName name="TUBOPVCSDR41X8" localSheetId="7">#REF!</definedName>
    <definedName name="TUBOPVCSDR41X8">#REF!</definedName>
    <definedName name="TUBOSDR26_2">[35]Materiales!$F$127</definedName>
    <definedName name="tubosdr26_3" localSheetId="2">#REF!</definedName>
    <definedName name="tubosdr26_3" localSheetId="3">#REF!</definedName>
    <definedName name="tubosdr26_3" localSheetId="4">#REF!</definedName>
    <definedName name="tubosdr26_3" localSheetId="5">#REF!</definedName>
    <definedName name="tubosdr26_3" localSheetId="6">#REF!</definedName>
    <definedName name="tubosdr26_3" localSheetId="7">#REF!</definedName>
    <definedName name="tubosdr26_3" localSheetId="0">#REF!</definedName>
    <definedName name="tubosdr26_3">#REF!</definedName>
    <definedName name="TUBOSDR261_2">[35]Materiales!$F$123</definedName>
    <definedName name="TUBOSDR41_2">[35]Materiales!$F$96</definedName>
    <definedName name="TUBOSDR41DE4">[35]Materiales!$F$98</definedName>
    <definedName name="TUBOSRD41_3">[35]Materiales!$F$97</definedName>
    <definedName name="TUBPOL" localSheetId="2">#REF!</definedName>
    <definedName name="TUBPOL" localSheetId="3">#REF!</definedName>
    <definedName name="TUBPOL" localSheetId="4">#REF!</definedName>
    <definedName name="TUBPOL" localSheetId="5">#REF!</definedName>
    <definedName name="TUBPOL" localSheetId="6">#REF!</definedName>
    <definedName name="TUBPOL" localSheetId="7">#REF!</definedName>
    <definedName name="TUBPOL" localSheetId="0">#REF!</definedName>
    <definedName name="TUBPOL">#REF!</definedName>
    <definedName name="TUBPOP" localSheetId="2">#REF!</definedName>
    <definedName name="TUBPOP" localSheetId="4">#REF!</definedName>
    <definedName name="TUBPOP" localSheetId="5">#REF!</definedName>
    <definedName name="TUBPOP" localSheetId="6">#REF!</definedName>
    <definedName name="TUBPOP" localSheetId="7">#REF!</definedName>
    <definedName name="TUBPOP">#REF!</definedName>
    <definedName name="TUBPVCDRE" localSheetId="2">#REF!</definedName>
    <definedName name="TUBPVCDRE" localSheetId="4">#REF!</definedName>
    <definedName name="TUBPVCDRE" localSheetId="5">#REF!</definedName>
    <definedName name="TUBPVCDRE" localSheetId="6">#REF!</definedName>
    <definedName name="TUBPVCDRE" localSheetId="7">#REF!</definedName>
    <definedName name="TUBPVCDRE">#REF!</definedName>
    <definedName name="TUBPVCPRE" localSheetId="2">#REF!</definedName>
    <definedName name="TUBPVCPRE" localSheetId="4">#REF!</definedName>
    <definedName name="TUBPVCPRE" localSheetId="5">#REF!</definedName>
    <definedName name="TUBPVCPRE" localSheetId="6">#REF!</definedName>
    <definedName name="TUBPVCPRE" localSheetId="7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TYDE4X2">[35]Materiales!$F$295</definedName>
    <definedName name="TYDE4X3">[35]Materiales!$F$296</definedName>
    <definedName name="u">#REF!</definedName>
    <definedName name="ud" localSheetId="2">[169]exteriores!#REF!</definedName>
    <definedName name="ud" localSheetId="3">[169]exteriores!#REF!</definedName>
    <definedName name="ud" localSheetId="4">[169]exteriores!#REF!</definedName>
    <definedName name="ud" localSheetId="5">[169]exteriores!#REF!</definedName>
    <definedName name="ud" localSheetId="6">[169]exteriores!#REF!</definedName>
    <definedName name="ud" localSheetId="7">[169]exteriores!#REF!</definedName>
    <definedName name="ud" localSheetId="0">[169]exteriores!#REF!</definedName>
    <definedName name="ud">[169]exteriores!#REF!</definedName>
    <definedName name="UD." localSheetId="2">[117]Análisis!#REF!</definedName>
    <definedName name="UD." localSheetId="3">[118]Análisis!#REF!</definedName>
    <definedName name="UD." localSheetId="4">[118]Análisis!#REF!</definedName>
    <definedName name="UD." localSheetId="5">[118]Análisis!#REF!</definedName>
    <definedName name="UD." localSheetId="6">[118]Análisis!#REF!</definedName>
    <definedName name="UD." localSheetId="7">[117]Análisis!#REF!</definedName>
    <definedName name="UD.">[118]Análisis!#REF!</definedName>
    <definedName name="UND">#N/A</definedName>
    <definedName name="UNI12HG">'[31]Pu-Sanit.'!$C$251</definedName>
    <definedName name="Unidad" localSheetId="2">'[25]Ana-elect.'!#REF!</definedName>
    <definedName name="Unidad" localSheetId="3">'[25]Ana-elect.'!#REF!</definedName>
    <definedName name="Unidad" localSheetId="4">'[25]Ana-elect.'!#REF!</definedName>
    <definedName name="Unidad" localSheetId="5">'[25]Ana-elect.'!#REF!</definedName>
    <definedName name="Unidad" localSheetId="6">'[25]Ana-elect.'!#REF!</definedName>
    <definedName name="Unidad" localSheetId="7">'[25]Ana-elect.'!#REF!</definedName>
    <definedName name="Unidad">'[25]Ana-elect.'!#REF!</definedName>
    <definedName name="UNIONPVCPRES1" localSheetId="2">#REF!</definedName>
    <definedName name="UNIONPVCPRES1" localSheetId="3">#REF!</definedName>
    <definedName name="UNIONPVCPRES1" localSheetId="4">#REF!</definedName>
    <definedName name="UNIONPVCPRES1" localSheetId="5">#REF!</definedName>
    <definedName name="UNIONPVCPRES1" localSheetId="6">#REF!</definedName>
    <definedName name="UNIONPVCPRES1" localSheetId="7">#REF!</definedName>
    <definedName name="UNIONPVCPRES1" localSheetId="0">#REF!</definedName>
    <definedName name="UNIONPVCPRES1">#REF!</definedName>
    <definedName name="UNIONPVCPRES112" localSheetId="2">#REF!</definedName>
    <definedName name="UNIONPVCPRES112" localSheetId="4">#REF!</definedName>
    <definedName name="UNIONPVCPRES112" localSheetId="7">#REF!</definedName>
    <definedName name="UNIONPVCPRES112">#REF!</definedName>
    <definedName name="UNIONPVCPRES12" localSheetId="2">#REF!</definedName>
    <definedName name="UNIONPVCPRES12" localSheetId="4">#REF!</definedName>
    <definedName name="UNIONPVCPRES12" localSheetId="7">#REF!</definedName>
    <definedName name="UNIONPVCPRES12">#REF!</definedName>
    <definedName name="UNIONPVCPRES2" localSheetId="2">#REF!</definedName>
    <definedName name="UNIONPVCPRES2" localSheetId="4">#REF!</definedName>
    <definedName name="UNIONPVCPRES2" localSheetId="7">#REF!</definedName>
    <definedName name="UNIONPVCPRES2">#REF!</definedName>
    <definedName name="UNIONPVCPRES3" localSheetId="2">#REF!</definedName>
    <definedName name="UNIONPVCPRES3" localSheetId="4">#REF!</definedName>
    <definedName name="UNIONPVCPRES3" localSheetId="7">#REF!</definedName>
    <definedName name="UNIONPVCPRES3">#REF!</definedName>
    <definedName name="UNIONPVCPRES34" localSheetId="2">#REF!</definedName>
    <definedName name="UNIONPVCPRES34" localSheetId="4">#REF!</definedName>
    <definedName name="UNIONPVCPRES34" localSheetId="7">#REF!</definedName>
    <definedName name="UNIONPVCPRES34">#REF!</definedName>
    <definedName name="UNIONPVCPRES4" localSheetId="2">#REF!</definedName>
    <definedName name="UNIONPVCPRES4" localSheetId="4">#REF!</definedName>
    <definedName name="UNIONPVCPRES4" localSheetId="7">#REF!</definedName>
    <definedName name="UNIONPVCPRES4">#REF!</definedName>
    <definedName name="UNIONUNI112HG" localSheetId="2">#REF!</definedName>
    <definedName name="UNIONUNI112HG" localSheetId="4">#REF!</definedName>
    <definedName name="UNIONUNI112HG" localSheetId="5">#REF!</definedName>
    <definedName name="UNIONUNI112HG" localSheetId="6">#REF!</definedName>
    <definedName name="UNIONUNI112HG" localSheetId="7">#REF!</definedName>
    <definedName name="UNIONUNI112HG">#REF!</definedName>
    <definedName name="UNIONUNI125HG" localSheetId="2">#REF!</definedName>
    <definedName name="UNIONUNI125HG" localSheetId="4">#REF!</definedName>
    <definedName name="UNIONUNI125HG" localSheetId="5">#REF!</definedName>
    <definedName name="UNIONUNI125HG" localSheetId="6">#REF!</definedName>
    <definedName name="UNIONUNI125HG" localSheetId="7">#REF!</definedName>
    <definedName name="UNIONUNI125HG">#REF!</definedName>
    <definedName name="UNIONUNI12HG" localSheetId="2">#REF!</definedName>
    <definedName name="UNIONUNI12HG" localSheetId="4">#REF!</definedName>
    <definedName name="UNIONUNI12HG" localSheetId="7">#REF!</definedName>
    <definedName name="UNIONUNI12HG">#REF!</definedName>
    <definedName name="UNIONUNI1HG" localSheetId="2">#REF!</definedName>
    <definedName name="UNIONUNI1HG" localSheetId="4">#REF!</definedName>
    <definedName name="UNIONUNI1HG" localSheetId="5">#REF!</definedName>
    <definedName name="UNIONUNI1HG" localSheetId="6">#REF!</definedName>
    <definedName name="UNIONUNI1HG" localSheetId="7">#REF!</definedName>
    <definedName name="UNIONUNI1HG">#REF!</definedName>
    <definedName name="UNIONUNI212HG" localSheetId="2">#REF!</definedName>
    <definedName name="UNIONUNI212HG" localSheetId="4">#REF!</definedName>
    <definedName name="UNIONUNI212HG" localSheetId="5">#REF!</definedName>
    <definedName name="UNIONUNI212HG" localSheetId="6">#REF!</definedName>
    <definedName name="UNIONUNI212HG" localSheetId="7">#REF!</definedName>
    <definedName name="UNIONUNI212HG">#REF!</definedName>
    <definedName name="UNIONUNI2HG" localSheetId="2">#REF!</definedName>
    <definedName name="UNIONUNI2HG" localSheetId="4">#REF!</definedName>
    <definedName name="UNIONUNI2HG" localSheetId="5">#REF!</definedName>
    <definedName name="UNIONUNI2HG" localSheetId="6">#REF!</definedName>
    <definedName name="UNIONUNI2HG" localSheetId="7">#REF!</definedName>
    <definedName name="UNIONUNI2HG">#REF!</definedName>
    <definedName name="UNIONUNI34HG" localSheetId="2">#REF!</definedName>
    <definedName name="UNIONUNI34HG" localSheetId="4">#REF!</definedName>
    <definedName name="UNIONUNI34HG" localSheetId="5">#REF!</definedName>
    <definedName name="UNIONUNI34HG" localSheetId="6">#REF!</definedName>
    <definedName name="UNIONUNI34HG" localSheetId="7">#REF!</definedName>
    <definedName name="UNIONUNI34HG">#REF!</definedName>
    <definedName name="UNIONUNI3HG" localSheetId="2">#REF!</definedName>
    <definedName name="UNIONUNI3HG" localSheetId="4">#REF!</definedName>
    <definedName name="UNIONUNI3HG" localSheetId="5">#REF!</definedName>
    <definedName name="UNIONUNI3HG" localSheetId="6">#REF!</definedName>
    <definedName name="UNIONUNI3HG" localSheetId="7">#REF!</definedName>
    <definedName name="UNIONUNI3HG">#REF!</definedName>
    <definedName name="UNIONUNI4HG" localSheetId="2">#REF!</definedName>
    <definedName name="UNIONUNI4HG" localSheetId="4">#REF!</definedName>
    <definedName name="UNIONUNI4HG" localSheetId="5">#REF!</definedName>
    <definedName name="UNIONUNI4HG" localSheetId="6">#REF!</definedName>
    <definedName name="UNIONUNI4HG" localSheetId="7">#REF!</definedName>
    <definedName name="UNIONUNI4HG">#REF!</definedName>
    <definedName name="UNIONUNIV1_2HG">[35]Materiales!$E$482</definedName>
    <definedName name="urinal">[78]PRECIOS!$E$58</definedName>
    <definedName name="us">[170]Insumos!$H$3</definedName>
    <definedName name="USDOLAR" localSheetId="2">#REF!</definedName>
    <definedName name="USDOLAR" localSheetId="3">#REF!</definedName>
    <definedName name="USDOLAR" localSheetId="4">#REF!</definedName>
    <definedName name="USDOLAR" localSheetId="5">#REF!</definedName>
    <definedName name="USDOLAR" localSheetId="6">#REF!</definedName>
    <definedName name="USDOLAR" localSheetId="7">#REF!</definedName>
    <definedName name="USDOLAR" localSheetId="0">#REF!</definedName>
    <definedName name="USDOLAR">#REF!</definedName>
    <definedName name="uso.vibrador">'[80]Costos Mano de Obra'!$O$42</definedName>
    <definedName name="usos" localSheetId="2">#REF!</definedName>
    <definedName name="usos" localSheetId="3">#REF!</definedName>
    <definedName name="usos" localSheetId="4">#REF!</definedName>
    <definedName name="usos" localSheetId="5">#REF!</definedName>
    <definedName name="usos" localSheetId="6">#REF!</definedName>
    <definedName name="usos" localSheetId="7">#REF!</definedName>
    <definedName name="usos">#REF!</definedName>
    <definedName name="USOSMADERA" localSheetId="2">#REF!</definedName>
    <definedName name="USOSMADERA" localSheetId="4">#REF!</definedName>
    <definedName name="USOSMADERA" localSheetId="7">#REF!</definedName>
    <definedName name="USOSMADERA">#REF!</definedName>
    <definedName name="UY" localSheetId="2">[4]A!#REF!</definedName>
    <definedName name="UY" localSheetId="4">[4]A!#REF!</definedName>
    <definedName name="UY" localSheetId="7">[4]A!#REF!</definedName>
    <definedName name="UY">[4]A!#REF!</definedName>
    <definedName name="v" localSheetId="2">[115]analisis1!#REF!</definedName>
    <definedName name="v" localSheetId="4">[115]analisis1!#REF!</definedName>
    <definedName name="v" localSheetId="7">[115]analisis1!#REF!</definedName>
    <definedName name="v">[115]analisis1!#REF!</definedName>
    <definedName name="v.c.fs.villa.1" localSheetId="2">[171]Cubicación!#REF!</definedName>
    <definedName name="v.c.fs.villa.1" localSheetId="4">[171]Cubicación!#REF!</definedName>
    <definedName name="v.c.fs.villa.1" localSheetId="7">[171]Cubicación!#REF!</definedName>
    <definedName name="v.c.fs.villa.1">[171]Cubicación!#REF!</definedName>
    <definedName name="v.c.fs.villa.10" localSheetId="2">[171]Cubicación!#REF!</definedName>
    <definedName name="v.c.fs.villa.10" localSheetId="4">[171]Cubicación!#REF!</definedName>
    <definedName name="v.c.fs.villa.10" localSheetId="7">[171]Cubicación!#REF!</definedName>
    <definedName name="v.c.fs.villa.10">[171]Cubicación!#REF!</definedName>
    <definedName name="v.c.fs.villa.11" localSheetId="2">[171]Cubicación!#REF!</definedName>
    <definedName name="v.c.fs.villa.11" localSheetId="4">[171]Cubicación!#REF!</definedName>
    <definedName name="v.c.fs.villa.11" localSheetId="7">[171]Cubicación!#REF!</definedName>
    <definedName name="v.c.fs.villa.11">[171]Cubicación!#REF!</definedName>
    <definedName name="v.c.fs.villa.12" localSheetId="2">[171]Cubicación!#REF!</definedName>
    <definedName name="v.c.fs.villa.12" localSheetId="4">[171]Cubicación!#REF!</definedName>
    <definedName name="v.c.fs.villa.12" localSheetId="7">[171]Cubicación!#REF!</definedName>
    <definedName name="v.c.fs.villa.12">[171]Cubicación!#REF!</definedName>
    <definedName name="v.c.fs.villa.13" localSheetId="2">[171]Cubicación!#REF!</definedName>
    <definedName name="v.c.fs.villa.13" localSheetId="4">[171]Cubicación!#REF!</definedName>
    <definedName name="v.c.fs.villa.13" localSheetId="7">[171]Cubicación!#REF!</definedName>
    <definedName name="v.c.fs.villa.13">[171]Cubicación!#REF!</definedName>
    <definedName name="v.c.fs.villa.14" localSheetId="2">[171]Cubicación!#REF!</definedName>
    <definedName name="v.c.fs.villa.14" localSheetId="4">[171]Cubicación!#REF!</definedName>
    <definedName name="v.c.fs.villa.14" localSheetId="7">[171]Cubicación!#REF!</definedName>
    <definedName name="v.c.fs.villa.14">[171]Cubicación!#REF!</definedName>
    <definedName name="v.c.fs.villa.15" localSheetId="2">[171]Cubicación!#REF!</definedName>
    <definedName name="v.c.fs.villa.15" localSheetId="4">[171]Cubicación!#REF!</definedName>
    <definedName name="v.c.fs.villa.15" localSheetId="7">[171]Cubicación!#REF!</definedName>
    <definedName name="v.c.fs.villa.15">[171]Cubicación!#REF!</definedName>
    <definedName name="v.c.fs.villa.16" localSheetId="2">[171]Cubicación!#REF!</definedName>
    <definedName name="v.c.fs.villa.16" localSheetId="4">[171]Cubicación!#REF!</definedName>
    <definedName name="v.c.fs.villa.16" localSheetId="7">[171]Cubicación!#REF!</definedName>
    <definedName name="v.c.fs.villa.16">[171]Cubicación!#REF!</definedName>
    <definedName name="v.c.fs.villa.17" localSheetId="2">[171]Cubicación!#REF!</definedName>
    <definedName name="v.c.fs.villa.17" localSheetId="4">[171]Cubicación!#REF!</definedName>
    <definedName name="v.c.fs.villa.17" localSheetId="7">[171]Cubicación!#REF!</definedName>
    <definedName name="v.c.fs.villa.17">[171]Cubicación!#REF!</definedName>
    <definedName name="v.c.fs.villa.18" localSheetId="2">[171]Cubicación!#REF!</definedName>
    <definedName name="v.c.fs.villa.18" localSheetId="4">[171]Cubicación!#REF!</definedName>
    <definedName name="v.c.fs.villa.18" localSheetId="7">[171]Cubicación!#REF!</definedName>
    <definedName name="v.c.fs.villa.18">[171]Cubicación!#REF!</definedName>
    <definedName name="v.c.fs.villa.2" localSheetId="2">[171]Cubicación!#REF!</definedName>
    <definedName name="v.c.fs.villa.2" localSheetId="4">[171]Cubicación!#REF!</definedName>
    <definedName name="v.c.fs.villa.2" localSheetId="7">[171]Cubicación!#REF!</definedName>
    <definedName name="v.c.fs.villa.2">[171]Cubicación!#REF!</definedName>
    <definedName name="v.c.fs.villa.3" localSheetId="2">[171]Cubicación!#REF!</definedName>
    <definedName name="v.c.fs.villa.3" localSheetId="4">[171]Cubicación!#REF!</definedName>
    <definedName name="v.c.fs.villa.3" localSheetId="7">[171]Cubicación!#REF!</definedName>
    <definedName name="v.c.fs.villa.3">[171]Cubicación!#REF!</definedName>
    <definedName name="v.c.fs.villa.4" localSheetId="2">[171]Cubicación!#REF!</definedName>
    <definedName name="v.c.fs.villa.4" localSheetId="4">[171]Cubicación!#REF!</definedName>
    <definedName name="v.c.fs.villa.4" localSheetId="7">[171]Cubicación!#REF!</definedName>
    <definedName name="v.c.fs.villa.4">[171]Cubicación!#REF!</definedName>
    <definedName name="v.c.fs.villa.5" localSheetId="2">[171]Cubicación!#REF!</definedName>
    <definedName name="v.c.fs.villa.5" localSheetId="4">[171]Cubicación!#REF!</definedName>
    <definedName name="v.c.fs.villa.5" localSheetId="7">[171]Cubicación!#REF!</definedName>
    <definedName name="v.c.fs.villa.5">[171]Cubicación!#REF!</definedName>
    <definedName name="v.c.fs.villa.6" localSheetId="2">[171]Cubicación!#REF!</definedName>
    <definedName name="v.c.fs.villa.6" localSheetId="4">[171]Cubicación!#REF!</definedName>
    <definedName name="v.c.fs.villa.6" localSheetId="7">[171]Cubicación!#REF!</definedName>
    <definedName name="v.c.fs.villa.6">[171]Cubicación!#REF!</definedName>
    <definedName name="v.c.fs.villa.7" localSheetId="2">[171]Cubicación!#REF!</definedName>
    <definedName name="v.c.fs.villa.7" localSheetId="4">[171]Cubicación!#REF!</definedName>
    <definedName name="v.c.fs.villa.7" localSheetId="7">[171]Cubicación!#REF!</definedName>
    <definedName name="v.c.fs.villa.7">[171]Cubicación!#REF!</definedName>
    <definedName name="v.c.fs.villa.8" localSheetId="2">[171]Cubicación!#REF!</definedName>
    <definedName name="v.c.fs.villa.8" localSheetId="4">[171]Cubicación!#REF!</definedName>
    <definedName name="v.c.fs.villa.8" localSheetId="7">[171]Cubicación!#REF!</definedName>
    <definedName name="v.c.fs.villa.8">[171]Cubicación!#REF!</definedName>
    <definedName name="v.c.fs.villa.9" localSheetId="2">[171]Cubicación!#REF!</definedName>
    <definedName name="v.c.fs.villa.9" localSheetId="4">[171]Cubicación!#REF!</definedName>
    <definedName name="v.c.fs.villa.9" localSheetId="7">[171]Cubicación!#REF!</definedName>
    <definedName name="v.c.fs.villa.9">[171]Cubicación!#REF!</definedName>
    <definedName name="v.c.n1y2.villa1" localSheetId="3">[171]Cubicación!$P$2150</definedName>
    <definedName name="v.c.n1y2.villa1" localSheetId="4">[171]Cubicación!$P$2150</definedName>
    <definedName name="v.c.n1y2.villa1" localSheetId="5">[171]Cubicación!$P$2150</definedName>
    <definedName name="v.c.n1y2.villa1" localSheetId="6">[171]Cubicación!$P$2150</definedName>
    <definedName name="v.c.n1y2.villa1" localSheetId="7">[171]Cubicación!$P$2150</definedName>
    <definedName name="v.c.n1y2.villa1" localSheetId="0">[171]Cubicación!$P$2150</definedName>
    <definedName name="v.c.n1y2.villa1">[172]Cubicación!$P$2150</definedName>
    <definedName name="v.c.n1y2.villa10" localSheetId="3">[171]Cubicación!$P$1690</definedName>
    <definedName name="v.c.n1y2.villa10" localSheetId="4">[171]Cubicación!$P$1690</definedName>
    <definedName name="v.c.n1y2.villa10" localSheetId="5">[171]Cubicación!$P$1690</definedName>
    <definedName name="v.c.n1y2.villa10" localSheetId="6">[171]Cubicación!$P$1690</definedName>
    <definedName name="v.c.n1y2.villa10" localSheetId="7">[171]Cubicación!$P$1690</definedName>
    <definedName name="v.c.n1y2.villa10" localSheetId="0">[171]Cubicación!$P$1690</definedName>
    <definedName name="v.c.n1y2.villa10">[172]Cubicación!$P$1690</definedName>
    <definedName name="v.c.n1y2.villa11" localSheetId="3">[171]Cubicación!$P$998</definedName>
    <definedName name="v.c.n1y2.villa11" localSheetId="4">[171]Cubicación!$P$998</definedName>
    <definedName name="v.c.n1y2.villa11" localSheetId="5">[171]Cubicación!$P$998</definedName>
    <definedName name="v.c.n1y2.villa11" localSheetId="6">[171]Cubicación!$P$998</definedName>
    <definedName name="v.c.n1y2.villa11" localSheetId="7">[171]Cubicación!$P$998</definedName>
    <definedName name="v.c.n1y2.villa11" localSheetId="0">[171]Cubicación!$P$998</definedName>
    <definedName name="v.c.n1y2.villa11">[172]Cubicación!$P$998</definedName>
    <definedName name="v.c.n1y2.villa12" localSheetId="3">[171]Cubicación!$P$401</definedName>
    <definedName name="v.c.n1y2.villa12" localSheetId="4">[171]Cubicación!$P$401</definedName>
    <definedName name="v.c.n1y2.villa12" localSheetId="5">[171]Cubicación!$P$401</definedName>
    <definedName name="v.c.n1y2.villa12" localSheetId="6">[171]Cubicación!$P$401</definedName>
    <definedName name="v.c.n1y2.villa12" localSheetId="7">[171]Cubicación!$P$401</definedName>
    <definedName name="v.c.n1y2.villa12" localSheetId="0">[171]Cubicación!$P$401</definedName>
    <definedName name="v.c.n1y2.villa12">[172]Cubicación!$P$401</definedName>
    <definedName name="v.c.n1y2.villa13" localSheetId="3">[171]Cubicación!$P$535</definedName>
    <definedName name="v.c.n1y2.villa13" localSheetId="4">[171]Cubicación!$P$535</definedName>
    <definedName name="v.c.n1y2.villa13" localSheetId="5">[171]Cubicación!$P$535</definedName>
    <definedName name="v.c.n1y2.villa13" localSheetId="6">[171]Cubicación!$P$535</definedName>
    <definedName name="v.c.n1y2.villa13" localSheetId="7">[171]Cubicación!$P$535</definedName>
    <definedName name="v.c.n1y2.villa13" localSheetId="0">[171]Cubicación!$P$535</definedName>
    <definedName name="v.c.n1y2.villa13">[172]Cubicación!$P$535</definedName>
    <definedName name="v.c.n1y2.villa14" localSheetId="3">[171]Cubicación!$P$1461</definedName>
    <definedName name="v.c.n1y2.villa14" localSheetId="4">[171]Cubicación!$P$1461</definedName>
    <definedName name="v.c.n1y2.villa14" localSheetId="5">[171]Cubicación!$P$1461</definedName>
    <definedName name="v.c.n1y2.villa14" localSheetId="6">[171]Cubicación!$P$1461</definedName>
    <definedName name="v.c.n1y2.villa14" localSheetId="7">[171]Cubicación!$P$1461</definedName>
    <definedName name="v.c.n1y2.villa14" localSheetId="0">[171]Cubicación!$P$1461</definedName>
    <definedName name="v.c.n1y2.villa14">[172]Cubicación!$P$1461</definedName>
    <definedName name="v.c.n1y2.villa15" localSheetId="3">[171]Cubicación!$P$1576</definedName>
    <definedName name="v.c.n1y2.villa15" localSheetId="4">[171]Cubicación!$P$1576</definedName>
    <definedName name="v.c.n1y2.villa15" localSheetId="5">[171]Cubicación!$P$1576</definedName>
    <definedName name="v.c.n1y2.villa15" localSheetId="6">[171]Cubicación!$P$1576</definedName>
    <definedName name="v.c.n1y2.villa15" localSheetId="7">[171]Cubicación!$P$1576</definedName>
    <definedName name="v.c.n1y2.villa15" localSheetId="0">[171]Cubicación!$P$1576</definedName>
    <definedName name="v.c.n1y2.villa15">[172]Cubicación!$P$1576</definedName>
    <definedName name="v.c.n1y2.villa16" localSheetId="3">[171]Cubicación!$P$1805</definedName>
    <definedName name="v.c.n1y2.villa16" localSheetId="4">[171]Cubicación!$P$1805</definedName>
    <definedName name="v.c.n1y2.villa16" localSheetId="5">[171]Cubicación!$P$1805</definedName>
    <definedName name="v.c.n1y2.villa16" localSheetId="6">[171]Cubicación!$P$1805</definedName>
    <definedName name="v.c.n1y2.villa16" localSheetId="7">[171]Cubicación!$P$1805</definedName>
    <definedName name="v.c.n1y2.villa16" localSheetId="0">[171]Cubicación!$P$1805</definedName>
    <definedName name="v.c.n1y2.villa16">[172]Cubicación!$P$1805</definedName>
    <definedName name="v.c.n1y2.villa17" localSheetId="3">[171]Cubicación!$P$1920</definedName>
    <definedName name="v.c.n1y2.villa17" localSheetId="4">[171]Cubicación!$P$1920</definedName>
    <definedName name="v.c.n1y2.villa17" localSheetId="5">[171]Cubicación!$P$1920</definedName>
    <definedName name="v.c.n1y2.villa17" localSheetId="6">[171]Cubicación!$P$1920</definedName>
    <definedName name="v.c.n1y2.villa17" localSheetId="7">[171]Cubicación!$P$1920</definedName>
    <definedName name="v.c.n1y2.villa17" localSheetId="0">[171]Cubicación!$P$1920</definedName>
    <definedName name="v.c.n1y2.villa17">[172]Cubicación!$P$1920</definedName>
    <definedName name="v.c.n1y2.villa18" localSheetId="3">[171]Cubicación!$P$1113</definedName>
    <definedName name="v.c.n1y2.villa18" localSheetId="4">[171]Cubicación!$P$1113</definedName>
    <definedName name="v.c.n1y2.villa18" localSheetId="5">[171]Cubicación!$P$1113</definedName>
    <definedName name="v.c.n1y2.villa18" localSheetId="6">[171]Cubicación!$P$1113</definedName>
    <definedName name="v.c.n1y2.villa18" localSheetId="7">[171]Cubicación!$P$1113</definedName>
    <definedName name="v.c.n1y2.villa18" localSheetId="0">[171]Cubicación!$P$1113</definedName>
    <definedName name="v.c.n1y2.villa18">[172]Cubicación!$P$1113</definedName>
    <definedName name="v.c.n1y2.villa2" localSheetId="3">[171]Cubicación!$P$2037</definedName>
    <definedName name="v.c.n1y2.villa2" localSheetId="4">[171]Cubicación!$P$2037</definedName>
    <definedName name="v.c.n1y2.villa2" localSheetId="5">[171]Cubicación!$P$2037</definedName>
    <definedName name="v.c.n1y2.villa2" localSheetId="6">[171]Cubicación!$P$2037</definedName>
    <definedName name="v.c.n1y2.villa2" localSheetId="7">[171]Cubicación!$P$2037</definedName>
    <definedName name="v.c.n1y2.villa2" localSheetId="0">[171]Cubicación!$P$2037</definedName>
    <definedName name="v.c.n1y2.villa2">[172]Cubicación!$P$2037</definedName>
    <definedName name="v.c.n1y2.villa3" localSheetId="3">[171]Cubicación!$P$883</definedName>
    <definedName name="v.c.n1y2.villa3" localSheetId="4">[171]Cubicación!$P$883</definedName>
    <definedName name="v.c.n1y2.villa3" localSheetId="5">[171]Cubicación!$P$883</definedName>
    <definedName name="v.c.n1y2.villa3" localSheetId="6">[171]Cubicación!$P$883</definedName>
    <definedName name="v.c.n1y2.villa3" localSheetId="7">[171]Cubicación!$P$883</definedName>
    <definedName name="v.c.n1y2.villa3" localSheetId="0">[171]Cubicación!$P$883</definedName>
    <definedName name="v.c.n1y2.villa3">[172]Cubicación!$P$883</definedName>
    <definedName name="v.c.n1y2.villa4" localSheetId="3">[171]Cubicación!$P$768</definedName>
    <definedName name="v.c.n1y2.villa4" localSheetId="4">[171]Cubicación!$P$768</definedName>
    <definedName name="v.c.n1y2.villa4" localSheetId="5">[171]Cubicación!$P$768</definedName>
    <definedName name="v.c.n1y2.villa4" localSheetId="6">[171]Cubicación!$P$768</definedName>
    <definedName name="v.c.n1y2.villa4" localSheetId="7">[171]Cubicación!$P$768</definedName>
    <definedName name="v.c.n1y2.villa4" localSheetId="0">[171]Cubicación!$P$768</definedName>
    <definedName name="v.c.n1y2.villa4">[172]Cubicación!$P$768</definedName>
    <definedName name="v.c.n1y2.villa5" localSheetId="3">[171]Cubicación!$P$653</definedName>
    <definedName name="v.c.n1y2.villa5" localSheetId="4">[171]Cubicación!$P$653</definedName>
    <definedName name="v.c.n1y2.villa5" localSheetId="5">[171]Cubicación!$P$653</definedName>
    <definedName name="v.c.n1y2.villa5" localSheetId="6">[171]Cubicación!$P$653</definedName>
    <definedName name="v.c.n1y2.villa5" localSheetId="7">[171]Cubicación!$P$653</definedName>
    <definedName name="v.c.n1y2.villa5" localSheetId="0">[171]Cubicación!$P$653</definedName>
    <definedName name="v.c.n1y2.villa5">[172]Cubicación!$P$653</definedName>
    <definedName name="v.c.n1y2.villa6" localSheetId="3">[171]Cubicación!$P$138</definedName>
    <definedName name="v.c.n1y2.villa6" localSheetId="4">[171]Cubicación!$P$138</definedName>
    <definedName name="v.c.n1y2.villa6" localSheetId="5">[171]Cubicación!$P$138</definedName>
    <definedName name="v.c.n1y2.villa6" localSheetId="6">[171]Cubicación!$P$138</definedName>
    <definedName name="v.c.n1y2.villa6" localSheetId="7">[171]Cubicación!$P$138</definedName>
    <definedName name="v.c.n1y2.villa6" localSheetId="0">[171]Cubicación!$P$138</definedName>
    <definedName name="v.c.n1y2.villa6">[172]Cubicación!$P$138</definedName>
    <definedName name="v.c.n1y2.villa7" localSheetId="3">[171]Cubicación!$P$269</definedName>
    <definedName name="v.c.n1y2.villa7" localSheetId="4">[171]Cubicación!$P$269</definedName>
    <definedName name="v.c.n1y2.villa7" localSheetId="5">[171]Cubicación!$P$269</definedName>
    <definedName name="v.c.n1y2.villa7" localSheetId="6">[171]Cubicación!$P$269</definedName>
    <definedName name="v.c.n1y2.villa7" localSheetId="7">[171]Cubicación!$P$269</definedName>
    <definedName name="v.c.n1y2.villa7" localSheetId="0">[171]Cubicación!$P$269</definedName>
    <definedName name="v.c.n1y2.villa7">[172]Cubicación!$P$269</definedName>
    <definedName name="v.c.n1y2.villa8" localSheetId="3">[171]Cubicación!$P$1231</definedName>
    <definedName name="v.c.n1y2.villa8" localSheetId="4">[171]Cubicación!$P$1231</definedName>
    <definedName name="v.c.n1y2.villa8" localSheetId="5">[171]Cubicación!$P$1231</definedName>
    <definedName name="v.c.n1y2.villa8" localSheetId="6">[171]Cubicación!$P$1231</definedName>
    <definedName name="v.c.n1y2.villa8" localSheetId="7">[171]Cubicación!$P$1231</definedName>
    <definedName name="v.c.n1y2.villa8" localSheetId="0">[171]Cubicación!$P$1231</definedName>
    <definedName name="v.c.n1y2.villa8">[172]Cubicación!$P$1231</definedName>
    <definedName name="v.c.n1y2.villa9" localSheetId="3">[171]Cubicación!$P$1346</definedName>
    <definedName name="v.c.n1y2.villa9" localSheetId="4">[171]Cubicación!$P$1346</definedName>
    <definedName name="v.c.n1y2.villa9" localSheetId="5">[171]Cubicación!$P$1346</definedName>
    <definedName name="v.c.n1y2.villa9" localSheetId="6">[171]Cubicación!$P$1346</definedName>
    <definedName name="v.c.n1y2.villa9" localSheetId="7">[171]Cubicación!$P$1346</definedName>
    <definedName name="v.c.n1y2.villa9" localSheetId="0">[171]Cubicación!$P$1346</definedName>
    <definedName name="v.c.n1y2.villa9">[172]Cubicación!$P$1346</definedName>
    <definedName name="v.p.fs.villa.1" localSheetId="2">[171]Cubicación!#REF!</definedName>
    <definedName name="v.p.fs.villa.1" localSheetId="3">[171]Cubicación!#REF!</definedName>
    <definedName name="v.p.fs.villa.1" localSheetId="4">[171]Cubicación!#REF!</definedName>
    <definedName name="v.p.fs.villa.1" localSheetId="5">[171]Cubicación!#REF!</definedName>
    <definedName name="v.p.fs.villa.1" localSheetId="6">[171]Cubicación!#REF!</definedName>
    <definedName name="v.p.fs.villa.1" localSheetId="7">[171]Cubicación!#REF!</definedName>
    <definedName name="v.p.fs.villa.1">[171]Cubicación!#REF!</definedName>
    <definedName name="v.p.fs.villa.10" localSheetId="2">[171]Cubicación!#REF!</definedName>
    <definedName name="v.p.fs.villa.10" localSheetId="3">[171]Cubicación!#REF!</definedName>
    <definedName name="v.p.fs.villa.10" localSheetId="4">[171]Cubicación!#REF!</definedName>
    <definedName name="v.p.fs.villa.10" localSheetId="5">[171]Cubicación!#REF!</definedName>
    <definedName name="v.p.fs.villa.10" localSheetId="6">[171]Cubicación!#REF!</definedName>
    <definedName name="v.p.fs.villa.10" localSheetId="7">[171]Cubicación!#REF!</definedName>
    <definedName name="v.p.fs.villa.10">[171]Cubicación!#REF!</definedName>
    <definedName name="v.p.fs.villa.11" localSheetId="2">[171]Cubicación!#REF!</definedName>
    <definedName name="v.p.fs.villa.11" localSheetId="4">[171]Cubicación!#REF!</definedName>
    <definedName name="v.p.fs.villa.11" localSheetId="7">[171]Cubicación!#REF!</definedName>
    <definedName name="v.p.fs.villa.11">[171]Cubicación!#REF!</definedName>
    <definedName name="v.p.fs.villa.12" localSheetId="2">[171]Cubicación!#REF!</definedName>
    <definedName name="v.p.fs.villa.12" localSheetId="4">[171]Cubicación!#REF!</definedName>
    <definedName name="v.p.fs.villa.12" localSheetId="7">[171]Cubicación!#REF!</definedName>
    <definedName name="v.p.fs.villa.12">[171]Cubicación!#REF!</definedName>
    <definedName name="v.p.fs.villa.13" localSheetId="2">[171]Cubicación!#REF!</definedName>
    <definedName name="v.p.fs.villa.13" localSheetId="4">[171]Cubicación!#REF!</definedName>
    <definedName name="v.p.fs.villa.13" localSheetId="7">[171]Cubicación!#REF!</definedName>
    <definedName name="v.p.fs.villa.13">[171]Cubicación!#REF!</definedName>
    <definedName name="v.p.fs.villa.14" localSheetId="2">[171]Cubicación!#REF!</definedName>
    <definedName name="v.p.fs.villa.14" localSheetId="4">[171]Cubicación!#REF!</definedName>
    <definedName name="v.p.fs.villa.14" localSheetId="7">[171]Cubicación!#REF!</definedName>
    <definedName name="v.p.fs.villa.14">[171]Cubicación!#REF!</definedName>
    <definedName name="v.p.fs.villa.15" localSheetId="2">[171]Cubicación!#REF!</definedName>
    <definedName name="v.p.fs.villa.15" localSheetId="4">[171]Cubicación!#REF!</definedName>
    <definedName name="v.p.fs.villa.15" localSheetId="7">[171]Cubicación!#REF!</definedName>
    <definedName name="v.p.fs.villa.15">[171]Cubicación!#REF!</definedName>
    <definedName name="v.p.fs.villa.16" localSheetId="2">[171]Cubicación!#REF!</definedName>
    <definedName name="v.p.fs.villa.16" localSheetId="4">[171]Cubicación!#REF!</definedName>
    <definedName name="v.p.fs.villa.16" localSheetId="7">[171]Cubicación!#REF!</definedName>
    <definedName name="v.p.fs.villa.16">[171]Cubicación!#REF!</definedName>
    <definedName name="v.p.fs.villa.17" localSheetId="2">[171]Cubicación!#REF!</definedName>
    <definedName name="v.p.fs.villa.17" localSheetId="4">[171]Cubicación!#REF!</definedName>
    <definedName name="v.p.fs.villa.17" localSheetId="7">[171]Cubicación!#REF!</definedName>
    <definedName name="v.p.fs.villa.17">[171]Cubicación!#REF!</definedName>
    <definedName name="v.p.fs.villa.18" localSheetId="2">[171]Cubicación!#REF!</definedName>
    <definedName name="v.p.fs.villa.18" localSheetId="4">[171]Cubicación!#REF!</definedName>
    <definedName name="v.p.fs.villa.18" localSheetId="7">[171]Cubicación!#REF!</definedName>
    <definedName name="v.p.fs.villa.18">[171]Cubicación!#REF!</definedName>
    <definedName name="v.p.fs.villa.2" localSheetId="2">[171]Cubicación!#REF!</definedName>
    <definedName name="v.p.fs.villa.2" localSheetId="4">[171]Cubicación!#REF!</definedName>
    <definedName name="v.p.fs.villa.2" localSheetId="7">[171]Cubicación!#REF!</definedName>
    <definedName name="v.p.fs.villa.2">[171]Cubicación!#REF!</definedName>
    <definedName name="v.p.fs.villa.3" localSheetId="2">[171]Cubicación!#REF!</definedName>
    <definedName name="v.p.fs.villa.3" localSheetId="4">[171]Cubicación!#REF!</definedName>
    <definedName name="v.p.fs.villa.3" localSheetId="7">[171]Cubicación!#REF!</definedName>
    <definedName name="v.p.fs.villa.3">[171]Cubicación!#REF!</definedName>
    <definedName name="v.p.fs.villa.4" localSheetId="2">[171]Cubicación!#REF!</definedName>
    <definedName name="v.p.fs.villa.4" localSheetId="4">[171]Cubicación!#REF!</definedName>
    <definedName name="v.p.fs.villa.4" localSheetId="7">[171]Cubicación!#REF!</definedName>
    <definedName name="v.p.fs.villa.4">[171]Cubicación!#REF!</definedName>
    <definedName name="v.p.fs.villa.5" localSheetId="2">[171]Cubicación!#REF!</definedName>
    <definedName name="v.p.fs.villa.5" localSheetId="4">[171]Cubicación!#REF!</definedName>
    <definedName name="v.p.fs.villa.5" localSheetId="7">[171]Cubicación!#REF!</definedName>
    <definedName name="v.p.fs.villa.5">[171]Cubicación!#REF!</definedName>
    <definedName name="v.p.fs.villa.6" localSheetId="2">[171]Cubicación!#REF!</definedName>
    <definedName name="v.p.fs.villa.6" localSheetId="4">[171]Cubicación!#REF!</definedName>
    <definedName name="v.p.fs.villa.6" localSheetId="7">[171]Cubicación!#REF!</definedName>
    <definedName name="v.p.fs.villa.6">[171]Cubicación!#REF!</definedName>
    <definedName name="v.p.fs.villa.7" localSheetId="2">[171]Cubicación!#REF!</definedName>
    <definedName name="v.p.fs.villa.7" localSheetId="4">[171]Cubicación!#REF!</definedName>
    <definedName name="v.p.fs.villa.7" localSheetId="7">[171]Cubicación!#REF!</definedName>
    <definedName name="v.p.fs.villa.7">[171]Cubicación!#REF!</definedName>
    <definedName name="v.p.fs.villa.8" localSheetId="2">[171]Cubicación!#REF!</definedName>
    <definedName name="v.p.fs.villa.8" localSheetId="4">[171]Cubicación!#REF!</definedName>
    <definedName name="v.p.fs.villa.8" localSheetId="7">[171]Cubicación!#REF!</definedName>
    <definedName name="v.p.fs.villa.8">[171]Cubicación!#REF!</definedName>
    <definedName name="v.p.fs.villa.9" localSheetId="2">[171]Cubicación!#REF!</definedName>
    <definedName name="v.p.fs.villa.9" localSheetId="4">[171]Cubicación!#REF!</definedName>
    <definedName name="v.p.fs.villa.9" localSheetId="7">[171]Cubicación!#REF!</definedName>
    <definedName name="v.p.fs.villa.9">[171]Cubicación!#REF!</definedName>
    <definedName name="V1B.E" localSheetId="2">#REF!</definedName>
    <definedName name="V1B.E" localSheetId="3">#REF!</definedName>
    <definedName name="V1B.E" localSheetId="4">#REF!</definedName>
    <definedName name="V1B.E" localSheetId="5">#REF!</definedName>
    <definedName name="V1B.E" localSheetId="6">#REF!</definedName>
    <definedName name="V1B.E" localSheetId="7">#REF!</definedName>
    <definedName name="V1B.E">#REF!</definedName>
    <definedName name="V3B.C" localSheetId="2">#REF!</definedName>
    <definedName name="V3B.C" localSheetId="4">#REF!</definedName>
    <definedName name="V3B.C" localSheetId="7">#REF!</definedName>
    <definedName name="V3B.C">#REF!</definedName>
    <definedName name="V4C.E" localSheetId="2">#REF!</definedName>
    <definedName name="V4C.E" localSheetId="4">#REF!</definedName>
    <definedName name="V4C.E" localSheetId="7">#REF!</definedName>
    <definedName name="V4C.E">#REF!</definedName>
    <definedName name="V7.8" localSheetId="2">#REF!</definedName>
    <definedName name="V7.8" localSheetId="4">#REF!</definedName>
    <definedName name="V7.8" localSheetId="7">#REF!</definedName>
    <definedName name="V7.8">#REF!</definedName>
    <definedName name="V7.9" localSheetId="2">#REF!</definedName>
    <definedName name="V7.9" localSheetId="4">#REF!</definedName>
    <definedName name="V7.9" localSheetId="7">#REF!</definedName>
    <definedName name="V7.9">#REF!</definedName>
    <definedName name="V78.CD" localSheetId="2">#REF!</definedName>
    <definedName name="V78.CD" localSheetId="4">#REF!</definedName>
    <definedName name="V78.CD" localSheetId="7">#REF!</definedName>
    <definedName name="V78.CD">#REF!</definedName>
    <definedName name="V7A.E" localSheetId="2">#REF!</definedName>
    <definedName name="V7A.E" localSheetId="4">#REF!</definedName>
    <definedName name="V7A.E" localSheetId="7">#REF!</definedName>
    <definedName name="V7A.E">#REF!</definedName>
    <definedName name="V9A.E" localSheetId="2">#REF!</definedName>
    <definedName name="V9A.E" localSheetId="4">#REF!</definedName>
    <definedName name="V9A.E" localSheetId="7">#REF!</definedName>
    <definedName name="V9A.E">#REF!</definedName>
    <definedName name="VA7.9" localSheetId="2">#REF!</definedName>
    <definedName name="VA7.9" localSheetId="4">#REF!</definedName>
    <definedName name="VA7.9" localSheetId="7">#REF!</definedName>
    <definedName name="VA7.9">#REF!</definedName>
    <definedName name="VAbnpum" localSheetId="2">#REF!</definedName>
    <definedName name="VAbnpum" localSheetId="4">#REF!</definedName>
    <definedName name="VAbnpum" localSheetId="7">#REF!</definedName>
    <definedName name="VAbnpum">#REF!</definedName>
    <definedName name="VABOPE" localSheetId="3">[5]Mat!$D$127</definedName>
    <definedName name="VABOPE" localSheetId="4">[5]Mat!$D$127</definedName>
    <definedName name="VABOPE" localSheetId="5">[5]Mat!$D$127</definedName>
    <definedName name="VABOPE" localSheetId="6">[5]Mat!$D$127</definedName>
    <definedName name="VABOPE" localSheetId="7">[5]Mat!$D$127</definedName>
    <definedName name="VABOPE" localSheetId="0">[5]Mat!$D$127</definedName>
    <definedName name="VABOPE">[6]Mat!$D$127</definedName>
    <definedName name="VACC">[13]Precio!$F$31</definedName>
    <definedName name="vaciado" localSheetId="2">[117]Análisis!#REF!</definedName>
    <definedName name="vaciado" localSheetId="3">[118]Análisis!#REF!</definedName>
    <definedName name="vaciado" localSheetId="4">[118]Análisis!#REF!</definedName>
    <definedName name="vaciado" localSheetId="5">[118]Análisis!#REF!</definedName>
    <definedName name="vaciado" localSheetId="6">[118]Análisis!#REF!</definedName>
    <definedName name="vaciado" localSheetId="7">[117]Análisis!#REF!</definedName>
    <definedName name="vaciado" localSheetId="0">[117]Análisis!#REF!</definedName>
    <definedName name="vaciado">[118]Análisis!#REF!</definedName>
    <definedName name="VACIADOAMANO" localSheetId="2">#REF!</definedName>
    <definedName name="VACIADOAMANO" localSheetId="3">#REF!</definedName>
    <definedName name="VACIADOAMANO" localSheetId="4">#REF!</definedName>
    <definedName name="VACIADOAMANO" localSheetId="5">#REF!</definedName>
    <definedName name="VACIADOAMANO" localSheetId="6">#REF!</definedName>
    <definedName name="VACIADOAMANO" localSheetId="7">#REF!</definedName>
    <definedName name="VACIADOAMANO" localSheetId="0">#REF!</definedName>
    <definedName name="VACIADOAMANO">#REF!</definedName>
    <definedName name="vaciadoindustrial">[54]I.HORMIGON!$G$40</definedName>
    <definedName name="vacuometro" localSheetId="3">'[135]PRESUPUESTO DE TERMINACION'!$G$810</definedName>
    <definedName name="vacuometro" localSheetId="4">'[135]PRESUPUESTO DE TERMINACION'!$G$810</definedName>
    <definedName name="vacuometro" localSheetId="5">'[135]PRESUPUESTO DE TERMINACION'!$G$810</definedName>
    <definedName name="vacuometro" localSheetId="6">'[135]PRESUPUESTO DE TERMINACION'!$G$810</definedName>
    <definedName name="vacuometro" localSheetId="7">'[135]PRESUPUESTO DE TERMINACION'!$G$810</definedName>
    <definedName name="vacuometro" localSheetId="0">'[135]PRESUPUESTO DE TERMINACION'!$G$810</definedName>
    <definedName name="vacuometro">'[136]PRESUPUESTO DE TERMINACION'!$G$810</definedName>
    <definedName name="VACZ">[13]Precio!$F$30</definedName>
    <definedName name="VAIVEN" localSheetId="2">#REF!</definedName>
    <definedName name="VAIVEN" localSheetId="3">#REF!</definedName>
    <definedName name="VAIVEN" localSheetId="4">#REF!</definedName>
    <definedName name="VAIVEN" localSheetId="5">#REF!</definedName>
    <definedName name="VAIVEN" localSheetId="6">#REF!</definedName>
    <definedName name="VAIVEN" localSheetId="7">#REF!</definedName>
    <definedName name="VAIVEN" localSheetId="0">#REF!</definedName>
    <definedName name="VAIVEN">#REF!</definedName>
    <definedName name="VALICA" localSheetId="2">#REF!</definedName>
    <definedName name="VALICA" localSheetId="4">#REF!</definedName>
    <definedName name="VALICA" localSheetId="7">#REF!</definedName>
    <definedName name="VALICA">#REF!</definedName>
    <definedName name="VALIMA" localSheetId="2">#REF!</definedName>
    <definedName name="VALIMA" localSheetId="4">#REF!</definedName>
    <definedName name="VALIMA" localSheetId="7">#REF!</definedName>
    <definedName name="VALIMA">#REF!</definedName>
    <definedName name="VALOR" localSheetId="2">#REF!</definedName>
    <definedName name="VALOR" localSheetId="4">#REF!</definedName>
    <definedName name="VALOR" localSheetId="7">#REF!</definedName>
    <definedName name="VALOR">#REF!</definedName>
    <definedName name="valor2" localSheetId="2">#REF!</definedName>
    <definedName name="valor2" localSheetId="3">#REF!</definedName>
    <definedName name="valor2" localSheetId="4">#REF!</definedName>
    <definedName name="valor2" localSheetId="5">#REF!</definedName>
    <definedName name="valor2" localSheetId="6">#REF!</definedName>
    <definedName name="valor2" localSheetId="7">#REF!</definedName>
    <definedName name="valor2" localSheetId="0">#REF!</definedName>
    <definedName name="valor2">#REF!</definedName>
    <definedName name="valor2_1">#N/A</definedName>
    <definedName name="valor2_2">#N/A</definedName>
    <definedName name="valor2_3">#N/A</definedName>
    <definedName name="valora" localSheetId="2">#REF!</definedName>
    <definedName name="valora" localSheetId="3">#REF!</definedName>
    <definedName name="valora" localSheetId="4">#REF!</definedName>
    <definedName name="valora" localSheetId="5">#REF!</definedName>
    <definedName name="valora" localSheetId="6">#REF!</definedName>
    <definedName name="valora" localSheetId="7">#REF!</definedName>
    <definedName name="valora">#REF!</definedName>
    <definedName name="valora_2">"$#REF!.$I$1:$I$65534"</definedName>
    <definedName name="valora_3">"$#REF!.$I$1:$I$65534"</definedName>
    <definedName name="VALORM" localSheetId="2">#REF!</definedName>
    <definedName name="VALORM" localSheetId="3">#REF!</definedName>
    <definedName name="VALORM" localSheetId="4">#REF!</definedName>
    <definedName name="VALORM" localSheetId="5">#REF!</definedName>
    <definedName name="VALORM" localSheetId="6">#REF!</definedName>
    <definedName name="VALORM" localSheetId="7">#REF!</definedName>
    <definedName name="VALORM">#REF!</definedName>
    <definedName name="valorp" localSheetId="2">#REF!</definedName>
    <definedName name="valorp" localSheetId="4">#REF!</definedName>
    <definedName name="valorp" localSheetId="7">#REF!</definedName>
    <definedName name="valorp">#REF!</definedName>
    <definedName name="valorp_2">"$#REF!.$K$1:$K$65534"</definedName>
    <definedName name="valorp_3">"$#REF!.$K$1:$K$65534"</definedName>
    <definedName name="VALORPRESUPUESTO" localSheetId="2">#REF!</definedName>
    <definedName name="VALORPRESUPUESTO" localSheetId="3">#REF!</definedName>
    <definedName name="VALORPRESUPUESTO" localSheetId="4">#REF!</definedName>
    <definedName name="VALORPRESUPUESTO" localSheetId="5">#REF!</definedName>
    <definedName name="VALORPRESUPUESTO" localSheetId="6">#REF!</definedName>
    <definedName name="VALORPRESUPUESTO" localSheetId="7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2">#REF!</definedName>
    <definedName name="VALORT" localSheetId="3">#REF!</definedName>
    <definedName name="VALORT" localSheetId="4">#REF!</definedName>
    <definedName name="VALORT" localSheetId="5">#REF!</definedName>
    <definedName name="VALORT" localSheetId="6">#REF!</definedName>
    <definedName name="VALORT" localSheetId="7">#REF!</definedName>
    <definedName name="VALORT">#REF!</definedName>
    <definedName name="VALORV" localSheetId="2">#REF!</definedName>
    <definedName name="VALORV" localSheetId="4">#REF!</definedName>
    <definedName name="VALORV" localSheetId="7">#REF!</definedName>
    <definedName name="VALORV">#REF!</definedName>
    <definedName name="Values_Entered" localSheetId="2">IF('LOTE B'!Loan_Amount*'LOTE B'!Interest_Rate*'LOTE B'!Loan_Years*'LOTE B'!Loan_Start&gt;0,1,0)</definedName>
    <definedName name="Values_Entered" localSheetId="3">IF([0]!Loan_Amount*[0]!Interest_Rate*[0]!Loan_Years*[0]!Loan_Start&gt;0,1,0)</definedName>
    <definedName name="Values_Entered" localSheetId="4">IF([0]!Loan_Amount*[0]!Interest_Rate*[0]!Loan_Years*[0]!Loan_Start&gt;0,1,0)</definedName>
    <definedName name="Values_Entered" localSheetId="5">IF([0]!Loan_Amount*[0]!Interest_Rate*[0]!Loan_Years*[0]!Loan_Start&gt;0,1,0)</definedName>
    <definedName name="Values_Entered" localSheetId="6">IF([0]!Loan_Amount*[0]!Interest_Rate*[0]!Loan_Years*[0]!Loan_Start&gt;0,1,0)</definedName>
    <definedName name="Values_Entered" localSheetId="7">IF([0]!Loan_Amount*[0]!Interest_Rate*[0]!Loan_Years*[0]!Loan_Start&gt;0,1,0)</definedName>
    <definedName name="Values_Entered" localSheetId="0">IF([0]!Loan_Amount*[0]!Interest_Rate*[0]!Loan_Years*[0]!Loan_Start&gt;0,1,0)</definedName>
    <definedName name="Values_Entered">IF(Loan_Amount*Interest_Rate*Loan_Years*Loan_Start&gt;0,1,0)</definedName>
    <definedName name="VALVULAFLUX" localSheetId="2">#REF!</definedName>
    <definedName name="VALVULAFLUX" localSheetId="3">#REF!</definedName>
    <definedName name="VALVULAFLUX" localSheetId="4">#REF!</definedName>
    <definedName name="VALVULAFLUX" localSheetId="5">#REF!</definedName>
    <definedName name="VALVULAFLUX" localSheetId="6">#REF!</definedName>
    <definedName name="VALVULAFLUX" localSheetId="7">#REF!</definedName>
    <definedName name="VALVULAFLUX" localSheetId="0">#REF!</definedName>
    <definedName name="VALVULAFLUX">#REF!</definedName>
    <definedName name="VAMA" localSheetId="2">#REF!</definedName>
    <definedName name="VAMA" localSheetId="4">#REF!</definedName>
    <definedName name="VAMA" localSheetId="7">#REF!</definedName>
    <definedName name="VAMA">#REF!</definedName>
    <definedName name="varilla" localSheetId="2">#REF!</definedName>
    <definedName name="varilla" localSheetId="4">#REF!</definedName>
    <definedName name="varilla" localSheetId="7">#REF!</definedName>
    <definedName name="varilla">#REF!</definedName>
    <definedName name="VARILLAQQ">[35]Materiales!$E$660</definedName>
    <definedName name="varillas" localSheetId="2">[77]Análisis!#REF!</definedName>
    <definedName name="varillas" localSheetId="3">[77]Análisis!#REF!</definedName>
    <definedName name="varillas" localSheetId="4">[77]Análisis!#REF!</definedName>
    <definedName name="varillas" localSheetId="5">[77]Análisis!#REF!</definedName>
    <definedName name="varillas" localSheetId="6">[77]Análisis!#REF!</definedName>
    <definedName name="varillas" localSheetId="7">[77]Análisis!#REF!</definedName>
    <definedName name="varillas">[77]Análisis!#REF!</definedName>
    <definedName name="varillas_2">#N/A</definedName>
    <definedName name="varillas_3">#N/A</definedName>
    <definedName name="VARIOS" localSheetId="2">#REF!</definedName>
    <definedName name="VARIOS" localSheetId="3">#REF!</definedName>
    <definedName name="VARIOS" localSheetId="4">#REF!</definedName>
    <definedName name="VARIOS" localSheetId="5">#REF!</definedName>
    <definedName name="VARIOS" localSheetId="6">#REF!</definedName>
    <definedName name="VARIOS" localSheetId="7">#REF!</definedName>
    <definedName name="VARIOS">#REF!</definedName>
    <definedName name="VARIOS_AN" localSheetId="2">#REF!</definedName>
    <definedName name="VARIOS_AN" localSheetId="4">#REF!</definedName>
    <definedName name="VARIOS_AN" localSheetId="7">#REF!</definedName>
    <definedName name="VARIOS_AN">#REF!</definedName>
    <definedName name="vatechoum" localSheetId="2">#REF!</definedName>
    <definedName name="vatechoum" localSheetId="4">#REF!</definedName>
    <definedName name="vatechoum" localSheetId="7">#REF!</definedName>
    <definedName name="vatechoum">#REF!</definedName>
    <definedName name="VB1.9" localSheetId="2">#REF!</definedName>
    <definedName name="VB1.9" localSheetId="4">#REF!</definedName>
    <definedName name="VB1.9" localSheetId="7">#REF!</definedName>
    <definedName name="VB1.9">#REF!</definedName>
    <definedName name="VC.D7.8" localSheetId="2">#REF!</definedName>
    <definedName name="VC.D7.8" localSheetId="4">#REF!</definedName>
    <definedName name="VC.D7.8" localSheetId="7">#REF!</definedName>
    <definedName name="VC.D7.8">#REF!</definedName>
    <definedName name="VC1.3" localSheetId="2">#REF!</definedName>
    <definedName name="VC1.3" localSheetId="4">#REF!</definedName>
    <definedName name="VC1.3" localSheetId="7">#REF!</definedName>
    <definedName name="VC1.3">#REF!</definedName>
    <definedName name="VC3.5" localSheetId="2">#REF!</definedName>
    <definedName name="VC3.5" localSheetId="4">#REF!</definedName>
    <definedName name="VC3.5" localSheetId="7">#REF!</definedName>
    <definedName name="VC3.5">#REF!</definedName>
    <definedName name="VC5.9" localSheetId="2">#REF!</definedName>
    <definedName name="VC5.9" localSheetId="4">#REF!</definedName>
    <definedName name="VC5.9" localSheetId="7">#REF!</definedName>
    <definedName name="VC5.9">#REF!</definedName>
    <definedName name="VCOLGANTE1590" localSheetId="2">#REF!</definedName>
    <definedName name="VCOLGANTE1590" localSheetId="4">#REF!</definedName>
    <definedName name="VCOLGANTE1590" localSheetId="7">#REF!</definedName>
    <definedName name="VCOLGANTE1590">#REF!</definedName>
    <definedName name="VD1.7" localSheetId="2">#REF!</definedName>
    <definedName name="VD1.7" localSheetId="4">#REF!</definedName>
    <definedName name="VD1.7" localSheetId="7">#REF!</definedName>
    <definedName name="VD1.7">#REF!</definedName>
    <definedName name="VE1.9" localSheetId="2">#REF!</definedName>
    <definedName name="VE1.9" localSheetId="4">#REF!</definedName>
    <definedName name="VE1.9" localSheetId="7">#REF!</definedName>
    <definedName name="VE1.9">#REF!</definedName>
    <definedName name="veabat">[64]Volumenes!$F$2358</definedName>
    <definedName name="veabat3">[64]Volumenes!$F$2684</definedName>
    <definedName name="VEABATIB">[64]Mat!$D$157</definedName>
    <definedName name="vecorr2">[64]Volumenes!$F$2357</definedName>
    <definedName name="vecorr3">[64]Volumenes!$F$2683</definedName>
    <definedName name="VECORRED">[64]Mat!$D$156</definedName>
    <definedName name="Ven" localSheetId="2">#REF!</definedName>
    <definedName name="Ven" localSheetId="3">#REF!</definedName>
    <definedName name="Ven" localSheetId="4">#REF!</definedName>
    <definedName name="Ven" localSheetId="5">#REF!</definedName>
    <definedName name="Ven" localSheetId="6">#REF!</definedName>
    <definedName name="Ven" localSheetId="7">#REF!</definedName>
    <definedName name="Ven">#REF!</definedName>
    <definedName name="VENPVC" localSheetId="2">'[92]LISTA DE MATERIALES'!#REF!</definedName>
    <definedName name="VENPVC" localSheetId="3">'[92]LISTA DE MATERIALES'!#REF!</definedName>
    <definedName name="VENPVC" localSheetId="4">'[92]LISTA DE MATERIALES'!#REF!</definedName>
    <definedName name="VENPVC" localSheetId="5">'[92]LISTA DE MATERIALES'!#REF!</definedName>
    <definedName name="VENPVC" localSheetId="6">'[92]LISTA DE MATERIALES'!#REF!</definedName>
    <definedName name="VENPVC" localSheetId="7">'[92]LISTA DE MATERIALES'!#REF!</definedName>
    <definedName name="VENPVC">'[92]LISTA DE MATERIALES'!#REF!</definedName>
    <definedName name="VENSAALNATVIBCE" localSheetId="2">[25]Mat!#REF!</definedName>
    <definedName name="VENSAALNATVIBCE" localSheetId="3">[25]Mat!#REF!</definedName>
    <definedName name="VENSAALNATVIBCE" localSheetId="4">[25]Mat!#REF!</definedName>
    <definedName name="VENSAALNATVIBCE" localSheetId="5">[25]Mat!#REF!</definedName>
    <definedName name="VENSAALNATVIBCE" localSheetId="6">[25]Mat!#REF!</definedName>
    <definedName name="VENSAALNATVIBCE" localSheetId="7">[25]Mat!#REF!</definedName>
    <definedName name="VENSAALNATVIBCE">[25]Mat!#REF!</definedName>
    <definedName name="VENSAALNAVICLAMA" localSheetId="2">[25]Mat!#REF!</definedName>
    <definedName name="VENSAALNAVICLAMA" localSheetId="4">[25]Mat!#REF!</definedName>
    <definedName name="VENSAALNAVICLAMA" localSheetId="7">[25]Mat!#REF!</definedName>
    <definedName name="VENSAALNAVICLAMA">[25]Mat!#REF!</definedName>
    <definedName name="VENSAALNAVICLAPA" localSheetId="2">[25]Mat!#REF!</definedName>
    <definedName name="VENSAALNAVICLAPA" localSheetId="4">[25]Mat!#REF!</definedName>
    <definedName name="VENSAALNAVICLAPA" localSheetId="7">[25]Mat!#REF!</definedName>
    <definedName name="VENSAALNAVICLAPA">[25]Mat!#REF!</definedName>
    <definedName name="Vent" localSheetId="2">#REF!</definedName>
    <definedName name="Vent" localSheetId="3">#REF!</definedName>
    <definedName name="Vent" localSheetId="4">#REF!</definedName>
    <definedName name="Vent" localSheetId="5">#REF!</definedName>
    <definedName name="Vent" localSheetId="6">#REF!</definedName>
    <definedName name="Vent" localSheetId="7">#REF!</definedName>
    <definedName name="Vent">#REF!</definedName>
    <definedName name="Vent._Corred._Alum._Nat._Pint._Polvo_Vid._Transp." localSheetId="2">[21]Insumos!#REF!</definedName>
    <definedName name="Vent._Corred._Alum._Nat._Pint._Polvo_Vid._Transp." localSheetId="3">[21]Insumos!#REF!</definedName>
    <definedName name="Vent._Corred._Alum._Nat._Pint._Polvo_Vid._Transp." localSheetId="4">[21]Insumos!#REF!</definedName>
    <definedName name="Vent._Corred._Alum._Nat._Pint._Polvo_Vid._Transp." localSheetId="5">[21]Insumos!#REF!</definedName>
    <definedName name="Vent._Corred._Alum._Nat._Pint._Polvo_Vid._Transp." localSheetId="6">[21]Insumos!#REF!</definedName>
    <definedName name="Vent._Corred._Alum._Nat._Pint._Polvo_Vid._Transp." localSheetId="7">[21]Insumos!#REF!</definedName>
    <definedName name="Vent._Corred._Alum._Nat._Pint._Polvo_Vid._Transp.">[21]Insumos!#REF!</definedName>
    <definedName name="vent_iglesia" localSheetId="3">[173]Ins!$E$1354</definedName>
    <definedName name="vent_iglesia" localSheetId="4">[173]Ins!$E$1354</definedName>
    <definedName name="vent_iglesia" localSheetId="5">[173]Ins!$E$1354</definedName>
    <definedName name="vent_iglesia" localSheetId="6">[173]Ins!$E$1354</definedName>
    <definedName name="vent_iglesia" localSheetId="7">[173]Ins!$E$1354</definedName>
    <definedName name="vent_iglesia" localSheetId="0">[173]Ins!$E$1354</definedName>
    <definedName name="vent_iglesia">[174]Ins!$E$1354</definedName>
    <definedName name="vent2" localSheetId="2">[25]Volumenes!#REF!</definedName>
    <definedName name="vent2" localSheetId="3">[25]Volumenes!#REF!</definedName>
    <definedName name="vent2" localSheetId="4">[25]Volumenes!#REF!</definedName>
    <definedName name="vent2" localSheetId="5">[25]Volumenes!#REF!</definedName>
    <definedName name="vent2" localSheetId="6">[25]Volumenes!#REF!</definedName>
    <definedName name="vent2" localSheetId="7">[25]Volumenes!#REF!</definedName>
    <definedName name="vent2">[25]Volumenes!#REF!</definedName>
    <definedName name="VENT2SDR41" localSheetId="2">[76]Ana!#REF!</definedName>
    <definedName name="VENT2SDR41" localSheetId="3">[76]Ana!#REF!</definedName>
    <definedName name="VENT2SDR41" localSheetId="4">[76]Ana!#REF!</definedName>
    <definedName name="VENT2SDR41" localSheetId="5">[76]Ana!#REF!</definedName>
    <definedName name="VENT2SDR41" localSheetId="6">[76]Ana!#REF!</definedName>
    <definedName name="VENT2SDR41" localSheetId="7">[76]Ana!#REF!</definedName>
    <definedName name="VENT2SDR41">[76]Ana!#REF!</definedName>
    <definedName name="VENT3SDR41" localSheetId="2">[76]Ana!#REF!</definedName>
    <definedName name="VENT3SDR41" localSheetId="4">[76]Ana!#REF!</definedName>
    <definedName name="VENT3SDR41" localSheetId="7">[76]Ana!#REF!</definedName>
    <definedName name="VENT3SDR41">[76]Ana!#REF!</definedName>
    <definedName name="VENT3SDR41CONTRA" localSheetId="2">#REF!</definedName>
    <definedName name="VENT3SDR41CONTRA" localSheetId="3">#REF!</definedName>
    <definedName name="VENT3SDR41CONTRA" localSheetId="4">#REF!</definedName>
    <definedName name="VENT3SDR41CONTRA" localSheetId="5">#REF!</definedName>
    <definedName name="VENT3SDR41CONTRA" localSheetId="6">#REF!</definedName>
    <definedName name="VENT3SDR41CONTRA" localSheetId="7">#REF!</definedName>
    <definedName name="VENT3SDR41CONTRA">#REF!</definedName>
    <definedName name="Venta" localSheetId="2">#REF!</definedName>
    <definedName name="Venta" localSheetId="4">#REF!</definedName>
    <definedName name="Venta" localSheetId="7">#REF!</definedName>
    <definedName name="Venta">#REF!</definedName>
    <definedName name="VEntacorre" localSheetId="2">#REF!</definedName>
    <definedName name="VEntacorre" localSheetId="4">#REF!</definedName>
    <definedName name="VEntacorre" localSheetId="7">#REF!</definedName>
    <definedName name="VEntacorre">#REF!</definedName>
    <definedName name="ventana.Francesa" localSheetId="2">[67]Análisis!#REF!</definedName>
    <definedName name="ventana.Francesa" localSheetId="4">[67]Análisis!#REF!</definedName>
    <definedName name="ventana.Francesa" localSheetId="7">[67]Análisis!#REF!</definedName>
    <definedName name="ventana.Francesa">[67]Análisis!#REF!</definedName>
    <definedName name="VENTANAS" localSheetId="2">#REF!</definedName>
    <definedName name="VENTANAS" localSheetId="3">#REF!</definedName>
    <definedName name="VENTANAS" localSheetId="4">#REF!</definedName>
    <definedName name="VENTANAS" localSheetId="5">#REF!</definedName>
    <definedName name="VENTANAS" localSheetId="6">#REF!</definedName>
    <definedName name="VENTANAS" localSheetId="7">#REF!</definedName>
    <definedName name="VENTANAS" localSheetId="0">#REF!</definedName>
    <definedName name="VENTANAS">#REF!</definedName>
    <definedName name="Ventanas.abizagradas" localSheetId="2">#REF!</definedName>
    <definedName name="Ventanas.abizagradas" localSheetId="4">#REF!</definedName>
    <definedName name="Ventanas.abizagradas" localSheetId="7">#REF!</definedName>
    <definedName name="Ventanas.abizagradas">#REF!</definedName>
    <definedName name="Ventanas.Corredizas" localSheetId="2">#REF!</definedName>
    <definedName name="Ventanas.Corredizas" localSheetId="4">#REF!</definedName>
    <definedName name="Ventanas.Corredizas" localSheetId="7">#REF!</definedName>
    <definedName name="Ventanas.Corredizas">#REF!</definedName>
    <definedName name="Ventanas.salomonicas" localSheetId="2">#REF!</definedName>
    <definedName name="Ventanas.salomonicas" localSheetId="4">#REF!</definedName>
    <definedName name="Ventanas.salomonicas" localSheetId="7">#REF!</definedName>
    <definedName name="Ventanas.salomonicas">#REF!</definedName>
    <definedName name="ventc" localSheetId="2">'[34]Pres. '!#REF!</definedName>
    <definedName name="ventc" localSheetId="4">'[34]Pres. '!#REF!</definedName>
    <definedName name="ventc" localSheetId="7">'[34]Pres. '!#REF!</definedName>
    <definedName name="ventc">'[34]Pres. '!#REF!</definedName>
    <definedName name="venthuec2" localSheetId="2">[25]Volumenes!#REF!</definedName>
    <definedName name="venthuec2" localSheetId="4">[25]Volumenes!#REF!</definedName>
    <definedName name="venthuec2" localSheetId="7">[25]Volumenes!#REF!</definedName>
    <definedName name="venthuec2">[25]Volumenes!#REF!</definedName>
    <definedName name="vents" localSheetId="2">#REF!</definedName>
    <definedName name="vents" localSheetId="3">#REF!</definedName>
    <definedName name="vents" localSheetId="4">#REF!</definedName>
    <definedName name="vents" localSheetId="5">#REF!</definedName>
    <definedName name="vents" localSheetId="6">#REF!</definedName>
    <definedName name="vents" localSheetId="7">#REF!</definedName>
    <definedName name="vents" localSheetId="0">#REF!</definedName>
    <definedName name="vents">#REF!</definedName>
    <definedName name="veproy2">[64]Volumenes!$F$2356</definedName>
    <definedName name="veproyec3">[64]Volumenes!$F$2682</definedName>
    <definedName name="VEPROYETA">[64]Mat!$D$155</definedName>
    <definedName name="VER" localSheetId="2">'[2]Part. No Ejecutables'!#REF!</definedName>
    <definedName name="VER" localSheetId="3">'[2]Part. No Ejecutables'!#REF!</definedName>
    <definedName name="VER" localSheetId="4">'[2]Part. No Ejecutables'!#REF!</definedName>
    <definedName name="VER" localSheetId="5">'[2]Part. No Ejecutables'!#REF!</definedName>
    <definedName name="VER" localSheetId="6">'[2]Part. No Ejecutables'!#REF!</definedName>
    <definedName name="VER" localSheetId="7">'[2]Part. No Ejecutables'!#REF!</definedName>
    <definedName name="VER">'[2]Part. No Ejecutables'!#REF!</definedName>
    <definedName name="VERGRAGRI" localSheetId="2">#REF!</definedName>
    <definedName name="VERGRAGRI" localSheetId="3">#REF!</definedName>
    <definedName name="VERGRAGRI" localSheetId="4">#REF!</definedName>
    <definedName name="VERGRAGRI" localSheetId="5">#REF!</definedName>
    <definedName name="VERGRAGRI" localSheetId="6">#REF!</definedName>
    <definedName name="VERGRAGRI" localSheetId="7">#REF!</definedName>
    <definedName name="VERGRAGRI" localSheetId="0">#REF!</definedName>
    <definedName name="VERGRAGRI">#REF!</definedName>
    <definedName name="VERGRAGRISCONTRA" localSheetId="2">#REF!</definedName>
    <definedName name="VERGRAGRISCONTRA" localSheetId="4">#REF!</definedName>
    <definedName name="VERGRAGRISCONTRA" localSheetId="7">#REF!</definedName>
    <definedName name="VERGRAGRISCONTRA">#REF!</definedName>
    <definedName name="Verja" localSheetId="2">#REF!</definedName>
    <definedName name="Verja" localSheetId="4">#REF!</definedName>
    <definedName name="Verja" localSheetId="7">#REF!</definedName>
    <definedName name="Verja">#REF!</definedName>
    <definedName name="VERTEDERO">[44]Analisis!$F$744</definedName>
    <definedName name="Vesc.1erN.Mod.II" localSheetId="2">#REF!</definedName>
    <definedName name="Vesc.1erN.Mod.II" localSheetId="3">#REF!</definedName>
    <definedName name="Vesc.1erN.Mod.II" localSheetId="4">#REF!</definedName>
    <definedName name="Vesc.1erN.Mod.II" localSheetId="5">#REF!</definedName>
    <definedName name="Vesc.1erN.Mod.II" localSheetId="6">#REF!</definedName>
    <definedName name="Vesc.1erN.Mod.II" localSheetId="7">#REF!</definedName>
    <definedName name="Vesc.1erN.Mod.II">#REF!</definedName>
    <definedName name="VIAMARRE" localSheetId="2">#REF!</definedName>
    <definedName name="VIAMARRE" localSheetId="4">#REF!</definedName>
    <definedName name="VIAMARRE" localSheetId="7">#REF!</definedName>
    <definedName name="VIAMARRE">#REF!</definedName>
    <definedName name="Vias" localSheetId="2">#REF!</definedName>
    <definedName name="Vias" localSheetId="4">#REF!</definedName>
    <definedName name="Vias" localSheetId="7">#REF!</definedName>
    <definedName name="Vias">#REF!</definedName>
    <definedName name="Vibrador" localSheetId="2">#REF!</definedName>
    <definedName name="Vibrador" localSheetId="4">#REF!</definedName>
    <definedName name="Vibrador" localSheetId="7">#REF!</definedName>
    <definedName name="Vibrador">#REF!</definedName>
    <definedName name="Vibrazo" localSheetId="2">#REF!</definedName>
    <definedName name="Vibrazo" localSheetId="4">#REF!</definedName>
    <definedName name="Vibrazo" localSheetId="7">#REF!</definedName>
    <definedName name="Vibrazo">#REF!</definedName>
    <definedName name="Vibrazo.Blanc.30x30" localSheetId="2">#REF!</definedName>
    <definedName name="Vibrazo.Blanc.30x30" localSheetId="4">#REF!</definedName>
    <definedName name="Vibrazo.Blanc.30x30" localSheetId="7">#REF!</definedName>
    <definedName name="Vibrazo.Blanc.30x30">#REF!</definedName>
    <definedName name="Vibroquín_Color_40_x40" localSheetId="2">[21]Insumos!#REF!</definedName>
    <definedName name="Vibroquín_Color_40_x40" localSheetId="4">[21]Insumos!#REF!</definedName>
    <definedName name="Vibroquín_Color_40_x40" localSheetId="7">[21]Insumos!#REF!</definedName>
    <definedName name="Vibroquín_Color_40_x40">[21]Insumos!#REF!</definedName>
    <definedName name="Vibroquín_Gris_40_x40" localSheetId="2">[21]Insumos!#REF!</definedName>
    <definedName name="Vibroquín_Gris_40_x40" localSheetId="4">[21]Insumos!#REF!</definedName>
    <definedName name="Vibroquín_Gris_40_x40" localSheetId="7">[21]Insumos!#REF!</definedName>
    <definedName name="Vibroquín_Gris_40_x40">[21]Insumos!#REF!</definedName>
    <definedName name="vica3" localSheetId="2">[25]Volumenes!#REF!</definedName>
    <definedName name="vica3" localSheetId="4">[25]Volumenes!#REF!</definedName>
    <definedName name="vica3" localSheetId="7">[25]Volumenes!#REF!</definedName>
    <definedName name="vica3">[25]Volumenes!#REF!</definedName>
    <definedName name="victo" localSheetId="2">#REF!</definedName>
    <definedName name="victo" localSheetId="3">#REF!</definedName>
    <definedName name="victo" localSheetId="4">#REF!</definedName>
    <definedName name="victo" localSheetId="5">#REF!</definedName>
    <definedName name="victo" localSheetId="6">#REF!</definedName>
    <definedName name="victo" localSheetId="7">#REF!</definedName>
    <definedName name="victo">#REF!</definedName>
    <definedName name="VidrioFijo.vent.proyectada" localSheetId="2">#REF!</definedName>
    <definedName name="VidrioFijo.vent.proyectada" localSheetId="4">#REF!</definedName>
    <definedName name="VidrioFijo.vent.proyectada" localSheetId="7">#REF!</definedName>
    <definedName name="VidrioFijo.vent.proyectada">#REF!</definedName>
    <definedName name="vig" localSheetId="2">#REF!</definedName>
    <definedName name="vig" localSheetId="4">#REF!</definedName>
    <definedName name="vig" localSheetId="7">#REF!</definedName>
    <definedName name="vig">#REF!</definedName>
    <definedName name="Vig.Amarre.Cierre.Cocina" localSheetId="2">#REF!</definedName>
    <definedName name="Vig.Amarre.Cierre.Cocina" localSheetId="4">#REF!</definedName>
    <definedName name="Vig.Amarre.Cierre.Cocina" localSheetId="7">#REF!</definedName>
    <definedName name="Vig.Amarre.Cierre.Cocina">#REF!</definedName>
    <definedName name="Viga" localSheetId="2">[67]Análisis!#REF!</definedName>
    <definedName name="Viga" localSheetId="4">[67]Análisis!#REF!</definedName>
    <definedName name="Viga" localSheetId="7">[67]Análisis!#REF!</definedName>
    <definedName name="Viga">[67]Análisis!#REF!</definedName>
    <definedName name="viga.20x30" localSheetId="2">#REF!</definedName>
    <definedName name="viga.20x30" localSheetId="3">#REF!</definedName>
    <definedName name="viga.20x30" localSheetId="4">#REF!</definedName>
    <definedName name="viga.20x30" localSheetId="5">#REF!</definedName>
    <definedName name="viga.20x30" localSheetId="6">#REF!</definedName>
    <definedName name="viga.20x30" localSheetId="7">#REF!</definedName>
    <definedName name="viga.20x30">#REF!</definedName>
    <definedName name="viga.20x40" localSheetId="2">#REF!</definedName>
    <definedName name="viga.20x40" localSheetId="4">#REF!</definedName>
    <definedName name="viga.20x40" localSheetId="7">#REF!</definedName>
    <definedName name="viga.20x40">#REF!</definedName>
    <definedName name="viga.30x40">[104]Análisis!$D$624</definedName>
    <definedName name="viga.30x60" localSheetId="2">#REF!</definedName>
    <definedName name="viga.30x60" localSheetId="3">#REF!</definedName>
    <definedName name="viga.30x60" localSheetId="4">#REF!</definedName>
    <definedName name="viga.30x60" localSheetId="5">#REF!</definedName>
    <definedName name="viga.30x60" localSheetId="6">#REF!</definedName>
    <definedName name="viga.30x60" localSheetId="7">#REF!</definedName>
    <definedName name="viga.30x60">#REF!</definedName>
    <definedName name="viga.30x60.np10.45" localSheetId="2">#REF!</definedName>
    <definedName name="viga.30x60.np10.45" localSheetId="4">#REF!</definedName>
    <definedName name="viga.30x60.np10.45" localSheetId="7">#REF!</definedName>
    <definedName name="viga.30x60.np10.45">#REF!</definedName>
    <definedName name="viga.30x80" localSheetId="2">#REF!</definedName>
    <definedName name="viga.30x80" localSheetId="4">#REF!</definedName>
    <definedName name="viga.30x80" localSheetId="7">#REF!</definedName>
    <definedName name="viga.30x80">#REF!</definedName>
    <definedName name="viga.amarre.15x.15" localSheetId="2">#REF!</definedName>
    <definedName name="viga.amarre.15x.15" localSheetId="4">#REF!</definedName>
    <definedName name="viga.amarre.15x.15" localSheetId="7">#REF!</definedName>
    <definedName name="viga.amarre.15x.15">#REF!</definedName>
    <definedName name="Viga.Amarre.15x20BNP" localSheetId="2">#REF!</definedName>
    <definedName name="Viga.Amarre.15x20BNP" localSheetId="4">#REF!</definedName>
    <definedName name="Viga.Amarre.15x20BNP" localSheetId="7">#REF!</definedName>
    <definedName name="Viga.Amarre.15x20BNP">#REF!</definedName>
    <definedName name="Viga.amarre.1erN" localSheetId="2">#REF!</definedName>
    <definedName name="Viga.amarre.1erN" localSheetId="4">#REF!</definedName>
    <definedName name="Viga.amarre.1erN" localSheetId="7">#REF!</definedName>
    <definedName name="Viga.amarre.1erN">#REF!</definedName>
    <definedName name="Viga.Amarre.1erN.Villas" localSheetId="2">#REF!</definedName>
    <definedName name="Viga.Amarre.1erN.Villas" localSheetId="4">#REF!</definedName>
    <definedName name="Viga.Amarre.1erN.Villas" localSheetId="7">#REF!</definedName>
    <definedName name="Viga.Amarre.1erN.Villas">#REF!</definedName>
    <definedName name="Viga.Amarre.20x.20">[103]Análisis!$D$525</definedName>
    <definedName name="Viga.Amarre.20x30" localSheetId="2">#REF!</definedName>
    <definedName name="Viga.Amarre.20x30" localSheetId="3">#REF!</definedName>
    <definedName name="Viga.Amarre.20x30" localSheetId="4">#REF!</definedName>
    <definedName name="Viga.Amarre.20x30" localSheetId="5">#REF!</definedName>
    <definedName name="Viga.Amarre.20x30" localSheetId="6">#REF!</definedName>
    <definedName name="Viga.Amarre.20x30" localSheetId="7">#REF!</definedName>
    <definedName name="Viga.Amarre.20x30">#REF!</definedName>
    <definedName name="Viga.amarre.2do.N">[104]Análisis!$D$653</definedName>
    <definedName name="Viga.Amarre.Comedor" localSheetId="2">#REF!</definedName>
    <definedName name="Viga.Amarre.Comedor" localSheetId="3">#REF!</definedName>
    <definedName name="Viga.Amarre.Comedor" localSheetId="4">#REF!</definedName>
    <definedName name="Viga.Amarre.Comedor" localSheetId="5">#REF!</definedName>
    <definedName name="Viga.Amarre.Comedor" localSheetId="6">#REF!</definedName>
    <definedName name="Viga.Amarre.Comedor" localSheetId="7">#REF!</definedName>
    <definedName name="Viga.Amarre.Comedor">#REF!</definedName>
    <definedName name="Viga.Amarre.Dintel" localSheetId="2">[67]Análisis!#REF!</definedName>
    <definedName name="Viga.Amarre.Dintel" localSheetId="3">[67]Análisis!#REF!</definedName>
    <definedName name="Viga.Amarre.Dintel" localSheetId="4">[67]Análisis!#REF!</definedName>
    <definedName name="Viga.Amarre.Dintel" localSheetId="5">[67]Análisis!#REF!</definedName>
    <definedName name="Viga.Amarre.Dintel" localSheetId="6">[67]Análisis!#REF!</definedName>
    <definedName name="Viga.Amarre.Dintel" localSheetId="7">[67]Análisis!#REF!</definedName>
    <definedName name="Viga.Amarre.Dintel">[67]Análisis!#REF!</definedName>
    <definedName name="Viga.Amarre.lavanderia" localSheetId="2">#REF!</definedName>
    <definedName name="Viga.Amarre.lavanderia" localSheetId="3">#REF!</definedName>
    <definedName name="Viga.Amarre.lavanderia" localSheetId="4">#REF!</definedName>
    <definedName name="Viga.Amarre.lavanderia" localSheetId="5">#REF!</definedName>
    <definedName name="Viga.Amarre.lavanderia" localSheetId="6">#REF!</definedName>
    <definedName name="Viga.Amarre.lavanderia" localSheetId="7">#REF!</definedName>
    <definedName name="Viga.Amarre.lavanderia">#REF!</definedName>
    <definedName name="Viga.amarre.N.Techo.Area.Noble" localSheetId="2">#REF!</definedName>
    <definedName name="Viga.amarre.N.Techo.Area.Noble" localSheetId="4">#REF!</definedName>
    <definedName name="Viga.amarre.N.Techo.Area.Noble" localSheetId="7">#REF!</definedName>
    <definedName name="Viga.amarre.N.Techo.Area.Noble">#REF!</definedName>
    <definedName name="Viga.amarre.nivel.piso" localSheetId="2">#REF!</definedName>
    <definedName name="Viga.amarre.nivel.piso" localSheetId="4">#REF!</definedName>
    <definedName name="Viga.amarre.nivel.piso" localSheetId="7">#REF!</definedName>
    <definedName name="Viga.amarre.nivel.piso">#REF!</definedName>
    <definedName name="Viga.Amarre.Piso.20x20">[62]Análisis!$D$138</definedName>
    <definedName name="Viga.Amarre.Piso.Casino" localSheetId="2">[67]Análisis!#REF!</definedName>
    <definedName name="Viga.Amarre.Piso.Casino" localSheetId="3">[67]Análisis!#REF!</definedName>
    <definedName name="Viga.Amarre.Piso.Casino" localSheetId="4">[67]Análisis!#REF!</definedName>
    <definedName name="Viga.Amarre.Piso.Casino" localSheetId="5">[67]Análisis!#REF!</definedName>
    <definedName name="Viga.Amarre.Piso.Casino" localSheetId="6">[67]Análisis!#REF!</definedName>
    <definedName name="Viga.Amarre.Piso.Casino" localSheetId="7">[67]Análisis!#REF!</definedName>
    <definedName name="Viga.Amarre.Piso.Casino">[67]Análisis!#REF!</definedName>
    <definedName name="Viga.Amarre.Piso.Cocina" localSheetId="2">#REF!</definedName>
    <definedName name="Viga.Amarre.Piso.Cocina" localSheetId="3">#REF!</definedName>
    <definedName name="Viga.Amarre.Piso.Cocina" localSheetId="4">#REF!</definedName>
    <definedName name="Viga.Amarre.Piso.Cocina" localSheetId="5">#REF!</definedName>
    <definedName name="Viga.Amarre.Piso.Cocina" localSheetId="6">#REF!</definedName>
    <definedName name="Viga.Amarre.Piso.Cocina" localSheetId="7">#REF!</definedName>
    <definedName name="Viga.Amarre.Piso.Cocina">#REF!</definedName>
    <definedName name="Viga.Amarre.Piso.lavandería" localSheetId="2">#REF!</definedName>
    <definedName name="Viga.Amarre.Piso.lavandería" localSheetId="4">#REF!</definedName>
    <definedName name="Viga.Amarre.Piso.lavandería" localSheetId="7">#REF!</definedName>
    <definedName name="Viga.Amarre.Piso.lavandería">#REF!</definedName>
    <definedName name="viga.amarre.plastbau" localSheetId="2">#REF!</definedName>
    <definedName name="viga.amarre.plastbau" localSheetId="4">#REF!</definedName>
    <definedName name="viga.amarre.plastbau" localSheetId="7">#REF!</definedName>
    <definedName name="viga.amarre.plastbau">#REF!</definedName>
    <definedName name="viga.amarre.plastbau.15x23" localSheetId="2">#REF!</definedName>
    <definedName name="viga.amarre.plastbau.15x23" localSheetId="4">#REF!</definedName>
    <definedName name="viga.amarre.plastbau.15x23" localSheetId="7">#REF!</definedName>
    <definedName name="viga.amarre.plastbau.15x23">#REF!</definedName>
    <definedName name="Viga.Amarre.Techo.Administracion" localSheetId="2">#REF!</definedName>
    <definedName name="Viga.Amarre.Techo.Administracion" localSheetId="4">#REF!</definedName>
    <definedName name="Viga.Amarre.Techo.Administracion" localSheetId="7">#REF!</definedName>
    <definedName name="Viga.Amarre.Techo.Administracion">#REF!</definedName>
    <definedName name="Viga.Amarre20x28" localSheetId="2">[67]Análisis!#REF!</definedName>
    <definedName name="Viga.Amarre20x28" localSheetId="4">[67]Análisis!#REF!</definedName>
    <definedName name="Viga.Amarre20x28" localSheetId="7">[67]Análisis!#REF!</definedName>
    <definedName name="Viga.Amarre20x28">[67]Análisis!#REF!</definedName>
    <definedName name="Viga.Amarre2doN" localSheetId="2">#REF!</definedName>
    <definedName name="Viga.Amarre2doN" localSheetId="3">#REF!</definedName>
    <definedName name="Viga.Amarre2doN" localSheetId="4">#REF!</definedName>
    <definedName name="Viga.Amarre2doN" localSheetId="5">#REF!</definedName>
    <definedName name="Viga.Amarre2doN" localSheetId="6">#REF!</definedName>
    <definedName name="Viga.Amarre2doN" localSheetId="7">#REF!</definedName>
    <definedName name="Viga.Amarre2doN">#REF!</definedName>
    <definedName name="Viga.Antep.Discoteca" localSheetId="2">[67]Análisis!#REF!</definedName>
    <definedName name="Viga.Antep.Discoteca" localSheetId="3">[67]Análisis!#REF!</definedName>
    <definedName name="Viga.Antep.Discoteca" localSheetId="4">[67]Análisis!#REF!</definedName>
    <definedName name="Viga.Antep.Discoteca" localSheetId="5">[67]Análisis!#REF!</definedName>
    <definedName name="Viga.Antep.Discoteca" localSheetId="6">[67]Análisis!#REF!</definedName>
    <definedName name="Viga.Antep.Discoteca" localSheetId="7">[67]Análisis!#REF!</definedName>
    <definedName name="Viga.Antep.Discoteca">[67]Análisis!#REF!</definedName>
    <definedName name="Viga.Antep.Horm.Visto.Espectáculos" localSheetId="2">#REF!</definedName>
    <definedName name="Viga.Antep.Horm.Visto.Espectáculos" localSheetId="3">#REF!</definedName>
    <definedName name="Viga.Antep.Horm.Visto.Espectáculos" localSheetId="4">#REF!</definedName>
    <definedName name="Viga.Antep.Horm.Visto.Espectáculos" localSheetId="5">#REF!</definedName>
    <definedName name="Viga.Antep.Horm.Visto.Espectáculos" localSheetId="6">#REF!</definedName>
    <definedName name="Viga.Antep.Horm.Visto.Espectáculos" localSheetId="7">#REF!</definedName>
    <definedName name="Viga.Antep.Horm.Visto.Espectáculos">#REF!</definedName>
    <definedName name="Viga.Antepecho.H.Visto.Area.Noble" localSheetId="2">#REF!</definedName>
    <definedName name="Viga.Antepecho.H.Visto.Area.Noble" localSheetId="4">#REF!</definedName>
    <definedName name="Viga.Antepecho.H.Visto.Area.Noble" localSheetId="7">#REF!</definedName>
    <definedName name="Viga.Antepecho.H.Visto.Area.Noble">#REF!</definedName>
    <definedName name="Viga.antepecho.Horm.Visto.Comedor" localSheetId="2">#REF!</definedName>
    <definedName name="Viga.antepecho.Horm.Visto.Comedor" localSheetId="4">#REF!</definedName>
    <definedName name="Viga.antepecho.Horm.Visto.Comedor" localSheetId="7">#REF!</definedName>
    <definedName name="Viga.antepecho.Horm.Visto.Comedor">#REF!</definedName>
    <definedName name="Viga.Cocina" localSheetId="2">#REF!</definedName>
    <definedName name="Viga.Cocina" localSheetId="4">#REF!</definedName>
    <definedName name="Viga.Cocina" localSheetId="7">#REF!</definedName>
    <definedName name="Viga.Cocina">#REF!</definedName>
    <definedName name="Viga.Convenc.Entrepiso.Villas" localSheetId="2">#REF!</definedName>
    <definedName name="Viga.Convenc.Entrepiso.Villas" localSheetId="4">#REF!</definedName>
    <definedName name="Viga.Convenc.Entrepiso.Villas" localSheetId="7">#REF!</definedName>
    <definedName name="Viga.Convenc.Entrepiso.Villas">#REF!</definedName>
    <definedName name="Viga.Convenc.techo.Villas" localSheetId="2">#REF!</definedName>
    <definedName name="Viga.Convenc.techo.Villas" localSheetId="4">#REF!</definedName>
    <definedName name="Viga.Convenc.techo.Villas" localSheetId="7">#REF!</definedName>
    <definedName name="Viga.Convenc.techo.Villas">#REF!</definedName>
    <definedName name="Viga.Edif.oficinas" localSheetId="2">#REF!</definedName>
    <definedName name="Viga.Edif.oficinas" localSheetId="4">#REF!</definedName>
    <definedName name="Viga.Edif.oficinas" localSheetId="7">#REF!</definedName>
    <definedName name="Viga.Edif.oficinas">#REF!</definedName>
    <definedName name="Viga.Horm.20x6o.Espectáculos" localSheetId="2">#REF!</definedName>
    <definedName name="Viga.Horm.20x6o.Espectáculos" localSheetId="4">#REF!</definedName>
    <definedName name="Viga.Horm.20x6o.Espectáculos" localSheetId="7">#REF!</definedName>
    <definedName name="Viga.Horm.20x6o.Espectáculos">#REF!</definedName>
    <definedName name="Viga.Horm.Administracion" localSheetId="2">#REF!</definedName>
    <definedName name="Viga.Horm.Administracion" localSheetId="4">#REF!</definedName>
    <definedName name="Viga.Horm.Administracion" localSheetId="7">#REF!</definedName>
    <definedName name="Viga.Horm.Administracion">#REF!</definedName>
    <definedName name="Viga.Horm.Arm.edif.Parqueo" localSheetId="2">#REF!</definedName>
    <definedName name="Viga.Horm.Arm.edif.Parqueo" localSheetId="4">#REF!</definedName>
    <definedName name="Viga.Horm.Arm.edif.Parqueo" localSheetId="7">#REF!</definedName>
    <definedName name="Viga.Horm.Arm.edif.Parqueo">#REF!</definedName>
    <definedName name="Viga.Horm.conv.Entrep.Villas" localSheetId="2">#REF!</definedName>
    <definedName name="Viga.Horm.conv.Entrep.Villas" localSheetId="4">#REF!</definedName>
    <definedName name="Viga.Horm.conv.Entrep.Villas" localSheetId="7">#REF!</definedName>
    <definedName name="Viga.Horm.conv.Entrep.Villas">#REF!</definedName>
    <definedName name="Viga.horm.Conv.Techo.Villas" localSheetId="2">#REF!</definedName>
    <definedName name="Viga.horm.Conv.Techo.Villas" localSheetId="4">#REF!</definedName>
    <definedName name="Viga.horm.Conv.Techo.Villas" localSheetId="7">#REF!</definedName>
    <definedName name="Viga.horm.Conv.Techo.Villas">#REF!</definedName>
    <definedName name="Viga.Horm.visto.administracion" localSheetId="2">#REF!</definedName>
    <definedName name="Viga.Horm.visto.administracion" localSheetId="4">#REF!</definedName>
    <definedName name="Viga.Horm.visto.administracion" localSheetId="7">#REF!</definedName>
    <definedName name="Viga.Horm.visto.administracion">#REF!</definedName>
    <definedName name="Viga.horm.visto.Area.Noble" localSheetId="2">#REF!</definedName>
    <definedName name="Viga.horm.visto.Area.Noble" localSheetId="4">#REF!</definedName>
    <definedName name="Viga.horm.visto.Area.Noble" localSheetId="7">#REF!</definedName>
    <definedName name="Viga.horm.visto.Area.Noble">#REF!</definedName>
    <definedName name="Viga.Horm.Visto.Discoteca" localSheetId="2">[67]Análisis!#REF!</definedName>
    <definedName name="Viga.Horm.Visto.Discoteca" localSheetId="4">[67]Análisis!#REF!</definedName>
    <definedName name="Viga.Horm.Visto.Discoteca" localSheetId="7">[67]Análisis!#REF!</definedName>
    <definedName name="Viga.Horm.Visto.Discoteca">[67]Análisis!#REF!</definedName>
    <definedName name="Viga.Horm.Visto.Espectaculo" localSheetId="2">#REF!</definedName>
    <definedName name="Viga.Horm.Visto.Espectaculo" localSheetId="3">#REF!</definedName>
    <definedName name="Viga.Horm.Visto.Espectaculo" localSheetId="4">#REF!</definedName>
    <definedName name="Viga.Horm.Visto.Espectaculo" localSheetId="5">#REF!</definedName>
    <definedName name="Viga.Horm.Visto.Espectaculo" localSheetId="6">#REF!</definedName>
    <definedName name="Viga.Horm.Visto.Espectaculo" localSheetId="7">#REF!</definedName>
    <definedName name="Viga.Horm.Visto.Espectaculo">#REF!</definedName>
    <definedName name="Viga.Horm.Visto.Variable.Comedor" localSheetId="2">#REF!</definedName>
    <definedName name="Viga.Horm.Visto.Variable.Comedor" localSheetId="4">#REF!</definedName>
    <definedName name="Viga.Horm.Visto.Variable.Comedor" localSheetId="7">#REF!</definedName>
    <definedName name="Viga.Horm.Visto.Variable.Comedor">#REF!</definedName>
    <definedName name="Viga.Jard.Horm.Visto.80x100.Area.Noble" localSheetId="2">#REF!</definedName>
    <definedName name="Viga.Jard.Horm.Visto.80x100.Area.Noble" localSheetId="4">#REF!</definedName>
    <definedName name="Viga.Jard.Horm.Visto.80x100.Area.Noble" localSheetId="7">#REF!</definedName>
    <definedName name="Viga.Jard.Horm.Visto.80x100.Area.Noble">#REF!</definedName>
    <definedName name="Viga.Jardi.2Nivel.Comedor" localSheetId="2">#REF!</definedName>
    <definedName name="Viga.Jardi.2Nivel.Comedor" localSheetId="4">#REF!</definedName>
    <definedName name="Viga.Jardi.2Nivel.Comedor" localSheetId="7">#REF!</definedName>
    <definedName name="Viga.Jardi.2Nivel.Comedor">#REF!</definedName>
    <definedName name="Viga.Jardi.3erNivel.Comedor" localSheetId="2">#REF!</definedName>
    <definedName name="Viga.Jardi.3erNivel.Comedor" localSheetId="4">#REF!</definedName>
    <definedName name="Viga.Jardi.3erNivel.Comedor" localSheetId="7">#REF!</definedName>
    <definedName name="Viga.Jardi.3erNivel.Comedor">#REF!</definedName>
    <definedName name="Viga.Jardinera.1.Comedor" localSheetId="2">#REF!</definedName>
    <definedName name="Viga.Jardinera.1.Comedor" localSheetId="4">#REF!</definedName>
    <definedName name="Viga.Jardinera.1.Comedor" localSheetId="7">#REF!</definedName>
    <definedName name="Viga.Jardinera.1.Comedor">#REF!</definedName>
    <definedName name="Viga.Jardinera.80x70Lobby" localSheetId="2">#REF!</definedName>
    <definedName name="Viga.Jardinera.80x70Lobby" localSheetId="4">#REF!</definedName>
    <definedName name="Viga.Jardinera.80x70Lobby" localSheetId="7">#REF!</definedName>
    <definedName name="Viga.Jardinera.80x70Lobby">#REF!</definedName>
    <definedName name="Viga.lavanderia" localSheetId="2">#REF!</definedName>
    <definedName name="Viga.lavanderia" localSheetId="4">#REF!</definedName>
    <definedName name="Viga.lavanderia" localSheetId="7">#REF!</definedName>
    <definedName name="Viga.lavanderia">#REF!</definedName>
    <definedName name="Viga.Nivel.inferior" localSheetId="2">#REF!</definedName>
    <definedName name="Viga.Nivel.inferior" localSheetId="4">#REF!</definedName>
    <definedName name="Viga.Nivel.inferior" localSheetId="7">#REF!</definedName>
    <definedName name="Viga.Nivel.inferior">#REF!</definedName>
    <definedName name="viga.riostra.20x60" localSheetId="2">#REF!</definedName>
    <definedName name="viga.riostra.20x60" localSheetId="4">#REF!</definedName>
    <definedName name="viga.riostra.20x60" localSheetId="7">#REF!</definedName>
    <definedName name="viga.riostra.20x60">#REF!</definedName>
    <definedName name="viga.sobretecho.cuchilla" localSheetId="2">#REF!</definedName>
    <definedName name="viga.sobretecho.cuchilla" localSheetId="4">#REF!</definedName>
    <definedName name="viga.sobretecho.cuchilla" localSheetId="7">#REF!</definedName>
    <definedName name="viga.sobretecho.cuchilla">#REF!</definedName>
    <definedName name="Viga.T.Horm.Visto.Area.Noble" localSheetId="2">#REF!</definedName>
    <definedName name="Viga.T.Horm.Visto.Area.Noble" localSheetId="4">#REF!</definedName>
    <definedName name="Viga.T.Horm.Visto.Area.Noble" localSheetId="7">#REF!</definedName>
    <definedName name="Viga.T.Horm.Visto.Area.Noble">#REF!</definedName>
    <definedName name="viga.torre" localSheetId="2">#REF!</definedName>
    <definedName name="viga.torre" localSheetId="4">#REF!</definedName>
    <definedName name="viga.torre" localSheetId="7">#REF!</definedName>
    <definedName name="viga.torre">#REF!</definedName>
    <definedName name="Viga.V.2" localSheetId="2">#REF!</definedName>
    <definedName name="Viga.V.2" localSheetId="4">#REF!</definedName>
    <definedName name="Viga.V.2" localSheetId="7">#REF!</definedName>
    <definedName name="Viga.V.2">#REF!</definedName>
    <definedName name="Viga.V.A" localSheetId="2">#REF!</definedName>
    <definedName name="Viga.V.A" localSheetId="4">#REF!</definedName>
    <definedName name="Viga.V.A" localSheetId="7">#REF!</definedName>
    <definedName name="Viga.V.A">#REF!</definedName>
    <definedName name="Viga.V1">[62]Análisis!$D$200</definedName>
    <definedName name="Viga.V1.1erN.mod.I" localSheetId="2">#REF!</definedName>
    <definedName name="Viga.V1.1erN.mod.I" localSheetId="3">#REF!</definedName>
    <definedName name="Viga.V1.1erN.mod.I" localSheetId="4">#REF!</definedName>
    <definedName name="Viga.V1.1erN.mod.I" localSheetId="5">#REF!</definedName>
    <definedName name="Viga.V1.1erN.mod.I" localSheetId="6">#REF!</definedName>
    <definedName name="Viga.V1.1erN.mod.I" localSheetId="7">#REF!</definedName>
    <definedName name="Viga.V1.1erN.mod.I">#REF!</definedName>
    <definedName name="Viga.V1.1erN.mod.II" localSheetId="2">#REF!</definedName>
    <definedName name="Viga.V1.1erN.mod.II" localSheetId="4">#REF!</definedName>
    <definedName name="Viga.V1.1erN.mod.II" localSheetId="7">#REF!</definedName>
    <definedName name="Viga.V1.1erN.mod.II">#REF!</definedName>
    <definedName name="Viga.V1.2doN.Mod.I" localSheetId="2">#REF!</definedName>
    <definedName name="Viga.V1.2doN.Mod.I" localSheetId="4">#REF!</definedName>
    <definedName name="Viga.V1.2doN.Mod.I" localSheetId="7">#REF!</definedName>
    <definedName name="Viga.V1.2doN.Mod.I">#REF!</definedName>
    <definedName name="Viga.V1.2doN.Mod.II" localSheetId="2">#REF!</definedName>
    <definedName name="Viga.V1.2doN.Mod.II" localSheetId="4">#REF!</definedName>
    <definedName name="Viga.V1.2doN.Mod.II" localSheetId="7">#REF!</definedName>
    <definedName name="Viga.V1.2doN.Mod.II">#REF!</definedName>
    <definedName name="Viga.V1.3erN.mod.I" localSheetId="2">#REF!</definedName>
    <definedName name="Viga.V1.3erN.mod.I" localSheetId="4">#REF!</definedName>
    <definedName name="Viga.V1.3erN.mod.I" localSheetId="7">#REF!</definedName>
    <definedName name="Viga.V1.3erN.mod.I">#REF!</definedName>
    <definedName name="Viga.V1.3erN.Mod.II" localSheetId="2">#REF!</definedName>
    <definedName name="Viga.V1.3erN.Mod.II" localSheetId="4">#REF!</definedName>
    <definedName name="Viga.V1.3erN.Mod.II" localSheetId="7">#REF!</definedName>
    <definedName name="Viga.V1.3erN.Mod.II">#REF!</definedName>
    <definedName name="Viga.V1.4toN.Mod.I" localSheetId="2">#REF!</definedName>
    <definedName name="Viga.V1.4toN.Mod.I" localSheetId="4">#REF!</definedName>
    <definedName name="Viga.V1.4toN.Mod.I" localSheetId="7">#REF!</definedName>
    <definedName name="Viga.V1.4toN.Mod.I">#REF!</definedName>
    <definedName name="Viga.V1.4toN.Mod.II" localSheetId="2">#REF!</definedName>
    <definedName name="Viga.V1.4toN.Mod.II" localSheetId="4">#REF!</definedName>
    <definedName name="Viga.V1.4toN.Mod.II" localSheetId="7">#REF!</definedName>
    <definedName name="Viga.V1.4toN.Mod.II">#REF!</definedName>
    <definedName name="Viga.V1.esc.2doN" localSheetId="2">#REF!</definedName>
    <definedName name="Viga.V1.esc.2doN" localSheetId="4">#REF!</definedName>
    <definedName name="Viga.V1.esc.2doN" localSheetId="7">#REF!</definedName>
    <definedName name="Viga.V1.esc.2doN">#REF!</definedName>
    <definedName name="Viga.V1.esc.3erN" localSheetId="2">#REF!</definedName>
    <definedName name="Viga.V1.esc.3erN" localSheetId="4">#REF!</definedName>
    <definedName name="Viga.V1.esc.3erN" localSheetId="7">#REF!</definedName>
    <definedName name="Viga.V1.esc.3erN">#REF!</definedName>
    <definedName name="Viga.V1.escalera" localSheetId="2">#REF!</definedName>
    <definedName name="Viga.V1.escalera" localSheetId="4">#REF!</definedName>
    <definedName name="Viga.V1.escalera" localSheetId="7">#REF!</definedName>
    <definedName name="Viga.V1.escalera">#REF!</definedName>
    <definedName name="Viga.V1e.Villas" localSheetId="2">#REF!</definedName>
    <definedName name="Viga.V1e.Villas" localSheetId="4">#REF!</definedName>
    <definedName name="Viga.V1e.Villas" localSheetId="7">#REF!</definedName>
    <definedName name="Viga.V1e.Villas">#REF!</definedName>
    <definedName name="Viga.V1T.Villas" localSheetId="2">#REF!</definedName>
    <definedName name="Viga.V1T.Villas" localSheetId="4">#REF!</definedName>
    <definedName name="Viga.V1T.Villas" localSheetId="7">#REF!</definedName>
    <definedName name="Viga.V1T.Villas">#REF!</definedName>
    <definedName name="Viga.V2.1erN.mod.I" localSheetId="2">#REF!</definedName>
    <definedName name="Viga.V2.1erN.mod.I" localSheetId="4">#REF!</definedName>
    <definedName name="Viga.V2.1erN.mod.I" localSheetId="7">#REF!</definedName>
    <definedName name="Viga.V2.1erN.mod.I">#REF!</definedName>
    <definedName name="Viga.V2.2doN.Mod.I" localSheetId="2">#REF!</definedName>
    <definedName name="Viga.V2.2doN.Mod.I" localSheetId="4">#REF!</definedName>
    <definedName name="Viga.V2.2doN.Mod.I" localSheetId="7">#REF!</definedName>
    <definedName name="Viga.V2.2doN.Mod.I">#REF!</definedName>
    <definedName name="Viga.V2.3erN.Mod.I" localSheetId="2">#REF!</definedName>
    <definedName name="Viga.V2.3erN.Mod.I" localSheetId="4">#REF!</definedName>
    <definedName name="Viga.V2.3erN.Mod.I" localSheetId="7">#REF!</definedName>
    <definedName name="Viga.V2.3erN.Mod.I">#REF!</definedName>
    <definedName name="Viga.V2.esc.1erN" localSheetId="2">#REF!</definedName>
    <definedName name="Viga.V2.esc.1erN" localSheetId="4">#REF!</definedName>
    <definedName name="Viga.V2.esc.1erN" localSheetId="7">#REF!</definedName>
    <definedName name="Viga.V2.esc.1erN">#REF!</definedName>
    <definedName name="Viga.V2.esc.2doN" localSheetId="2">#REF!</definedName>
    <definedName name="Viga.V2.esc.2doN" localSheetId="4">#REF!</definedName>
    <definedName name="Viga.V2.esc.2doN" localSheetId="7">#REF!</definedName>
    <definedName name="Viga.V2.esc.2doN">#REF!</definedName>
    <definedName name="Viga.V2.esc.3erN" localSheetId="2">#REF!</definedName>
    <definedName name="Viga.V2.esc.3erN" localSheetId="4">#REF!</definedName>
    <definedName name="Viga.V2.esc.3erN" localSheetId="7">#REF!</definedName>
    <definedName name="Viga.V2.esc.3erN">#REF!</definedName>
    <definedName name="Viga.V2T.Villas" localSheetId="2">#REF!</definedName>
    <definedName name="Viga.V2T.Villas" localSheetId="4">#REF!</definedName>
    <definedName name="Viga.V2T.Villas" localSheetId="7">#REF!</definedName>
    <definedName name="Viga.V2T.Villas">#REF!</definedName>
    <definedName name="Viga.V3.1erN.Mod.I" localSheetId="2">#REF!</definedName>
    <definedName name="Viga.V3.1erN.Mod.I" localSheetId="4">#REF!</definedName>
    <definedName name="Viga.V3.1erN.Mod.I" localSheetId="7">#REF!</definedName>
    <definedName name="Viga.V3.1erN.Mod.I">#REF!</definedName>
    <definedName name="Viga.V3.2doN.Mod.I" localSheetId="2">#REF!</definedName>
    <definedName name="Viga.V3.2doN.Mod.I" localSheetId="4">#REF!</definedName>
    <definedName name="Viga.V3.2doN.Mod.I" localSheetId="7">#REF!</definedName>
    <definedName name="Viga.V3.2doN.Mod.I">#REF!</definedName>
    <definedName name="Viga.V3.3erN.Mod.I" localSheetId="2">#REF!</definedName>
    <definedName name="Viga.V3.3erN.Mod.I" localSheetId="4">#REF!</definedName>
    <definedName name="Viga.V3.3erN.Mod.I" localSheetId="7">#REF!</definedName>
    <definedName name="Viga.V3.3erN.Mod.I">#REF!</definedName>
    <definedName name="Viga.V3.4toN.Mod.I" localSheetId="2">#REF!</definedName>
    <definedName name="Viga.V3.4toN.Mod.I" localSheetId="4">#REF!</definedName>
    <definedName name="Viga.V3.4toN.Mod.I" localSheetId="7">#REF!</definedName>
    <definedName name="Viga.V3.4toN.Mod.I">#REF!</definedName>
    <definedName name="Viga.V3T.Villas" localSheetId="2">#REF!</definedName>
    <definedName name="Viga.V3T.Villas" localSheetId="4">#REF!</definedName>
    <definedName name="Viga.V3T.Villas" localSheetId="7">#REF!</definedName>
    <definedName name="Viga.V3T.Villas">#REF!</definedName>
    <definedName name="Viga.V4.1erN.Mod.I" localSheetId="2">#REF!</definedName>
    <definedName name="Viga.V4.1erN.Mod.I" localSheetId="4">#REF!</definedName>
    <definedName name="Viga.V4.1erN.Mod.I" localSheetId="7">#REF!</definedName>
    <definedName name="Viga.V4.1erN.Mod.I">#REF!</definedName>
    <definedName name="Viga.V4.2doN.Mod.I" localSheetId="2">#REF!</definedName>
    <definedName name="Viga.V4.2doN.Mod.I" localSheetId="4">#REF!</definedName>
    <definedName name="Viga.V4.2doN.Mod.I" localSheetId="7">#REF!</definedName>
    <definedName name="Viga.V4.2doN.Mod.I">#REF!</definedName>
    <definedName name="Viga.V4.3erN.Mod.I" localSheetId="2">#REF!</definedName>
    <definedName name="Viga.V4.3erN.Mod.I" localSheetId="4">#REF!</definedName>
    <definedName name="Viga.V4.3erN.Mod.I" localSheetId="7">#REF!</definedName>
    <definedName name="Viga.V4.3erN.Mod.I">#REF!</definedName>
    <definedName name="Viga.V4.4toN.Mod.I" localSheetId="2">#REF!</definedName>
    <definedName name="Viga.V4.4toN.Mod.I" localSheetId="4">#REF!</definedName>
    <definedName name="Viga.V4.4toN.Mod.I" localSheetId="7">#REF!</definedName>
    <definedName name="Viga.V4.4toN.Mod.I">#REF!</definedName>
    <definedName name="Viga.V4E.Villas" localSheetId="2">#REF!</definedName>
    <definedName name="Viga.V4E.Villas" localSheetId="4">#REF!</definedName>
    <definedName name="Viga.V4E.Villas" localSheetId="7">#REF!</definedName>
    <definedName name="Viga.V4E.Villas">#REF!</definedName>
    <definedName name="Viga.V4T.Villas" localSheetId="2">#REF!</definedName>
    <definedName name="Viga.V4T.Villas" localSheetId="4">#REF!</definedName>
    <definedName name="Viga.V4T.Villas" localSheetId="7">#REF!</definedName>
    <definedName name="Viga.V4T.Villas">#REF!</definedName>
    <definedName name="Viga.V5.1erN.mod.I" localSheetId="2">#REF!</definedName>
    <definedName name="Viga.V5.1erN.mod.I" localSheetId="4">#REF!</definedName>
    <definedName name="Viga.V5.1erN.mod.I" localSheetId="7">#REF!</definedName>
    <definedName name="Viga.V5.1erN.mod.I">#REF!</definedName>
    <definedName name="Viga.V5.2doN.Mod.I" localSheetId="2">#REF!</definedName>
    <definedName name="Viga.V5.2doN.Mod.I" localSheetId="4">#REF!</definedName>
    <definedName name="Viga.V5.2doN.Mod.I" localSheetId="7">#REF!</definedName>
    <definedName name="Viga.V5.2doN.Mod.I">#REF!</definedName>
    <definedName name="Viga.V5.3erN.Mod.I" localSheetId="2">#REF!</definedName>
    <definedName name="Viga.V5.3erN.Mod.I" localSheetId="4">#REF!</definedName>
    <definedName name="Viga.V5.3erN.Mod.I" localSheetId="7">#REF!</definedName>
    <definedName name="Viga.V5.3erN.Mod.I">#REF!</definedName>
    <definedName name="Viga.V5.4toN.Mod.I" localSheetId="2">#REF!</definedName>
    <definedName name="Viga.V5.4toN.Mod.I" localSheetId="4">#REF!</definedName>
    <definedName name="Viga.V5.4toN.Mod.I" localSheetId="7">#REF!</definedName>
    <definedName name="Viga.V5.4toN.Mod.I">#REF!</definedName>
    <definedName name="Viga.V5E.Villas" localSheetId="2">#REF!</definedName>
    <definedName name="Viga.V5E.Villas" localSheetId="4">#REF!</definedName>
    <definedName name="Viga.V5E.Villas" localSheetId="7">#REF!</definedName>
    <definedName name="Viga.V5E.Villas">#REF!</definedName>
    <definedName name="Viga.V6.1erN.Mod.I" localSheetId="2">#REF!</definedName>
    <definedName name="Viga.V6.1erN.Mod.I" localSheetId="4">#REF!</definedName>
    <definedName name="Viga.V6.1erN.Mod.I" localSheetId="7">#REF!</definedName>
    <definedName name="Viga.V6.1erN.Mod.I">#REF!</definedName>
    <definedName name="Viga.V6.2doN.Mod.I" localSheetId="2">#REF!</definedName>
    <definedName name="Viga.V6.2doN.Mod.I" localSheetId="4">#REF!</definedName>
    <definedName name="Viga.V6.2doN.Mod.I" localSheetId="7">#REF!</definedName>
    <definedName name="Viga.V6.2doN.Mod.I">#REF!</definedName>
    <definedName name="Viga.V6.3erN.mod.I" localSheetId="2">#REF!</definedName>
    <definedName name="Viga.V6.3erN.mod.I" localSheetId="4">#REF!</definedName>
    <definedName name="Viga.V6.3erN.mod.I" localSheetId="7">#REF!</definedName>
    <definedName name="Viga.V6.3erN.mod.I">#REF!</definedName>
    <definedName name="Viga.V6.4toN.Mod.I" localSheetId="2">#REF!</definedName>
    <definedName name="Viga.V6.4toN.Mod.I" localSheetId="4">#REF!</definedName>
    <definedName name="Viga.V6.4toN.Mod.I" localSheetId="7">#REF!</definedName>
    <definedName name="Viga.V6.4toN.Mod.I">#REF!</definedName>
    <definedName name="Viga.V7.1erN.Mod.I" localSheetId="2">#REF!</definedName>
    <definedName name="Viga.V7.1erN.Mod.I" localSheetId="4">#REF!</definedName>
    <definedName name="Viga.V7.1erN.Mod.I" localSheetId="7">#REF!</definedName>
    <definedName name="Viga.V7.1erN.Mod.I">#REF!</definedName>
    <definedName name="Viga.V7.2doN.Mod.I" localSheetId="2">#REF!</definedName>
    <definedName name="Viga.V7.2doN.Mod.I" localSheetId="4">#REF!</definedName>
    <definedName name="Viga.V7.2doN.Mod.I" localSheetId="7">#REF!</definedName>
    <definedName name="Viga.V7.2doN.Mod.I">#REF!</definedName>
    <definedName name="Viga.V7.3erN.Mod.I" localSheetId="2">#REF!</definedName>
    <definedName name="Viga.V7.3erN.Mod.I" localSheetId="4">#REF!</definedName>
    <definedName name="Viga.V7.3erN.Mod.I" localSheetId="7">#REF!</definedName>
    <definedName name="Viga.V7.3erN.Mod.I">#REF!</definedName>
    <definedName name="Viga.V7.4toN.Mod.I" localSheetId="2">#REF!</definedName>
    <definedName name="Viga.V7.4toN.Mod.I" localSheetId="4">#REF!</definedName>
    <definedName name="Viga.V7.4toN.Mod.I" localSheetId="7">#REF!</definedName>
    <definedName name="Viga.V7.4toN.Mod.I">#REF!</definedName>
    <definedName name="Viga.VA.1erN.Mod.II" localSheetId="2">#REF!</definedName>
    <definedName name="Viga.VA.1erN.Mod.II" localSheetId="4">#REF!</definedName>
    <definedName name="Viga.VA.1erN.Mod.II" localSheetId="7">#REF!</definedName>
    <definedName name="Viga.VA.1erN.Mod.II">#REF!</definedName>
    <definedName name="Viga.Vac" localSheetId="2">#REF!</definedName>
    <definedName name="Viga.Vac" localSheetId="4">#REF!</definedName>
    <definedName name="Viga.Vac" localSheetId="7">#REF!</definedName>
    <definedName name="Viga.Vac">#REF!</definedName>
    <definedName name="Viga.Vac2" localSheetId="2">#REF!</definedName>
    <definedName name="Viga.Vac2" localSheetId="4">#REF!</definedName>
    <definedName name="Viga.Vac2" localSheetId="7">#REF!</definedName>
    <definedName name="Viga.Vac2">#REF!</definedName>
    <definedName name="Viga.Vam" localSheetId="2">#REF!</definedName>
    <definedName name="Viga.Vam" localSheetId="4">#REF!</definedName>
    <definedName name="Viga.Vam" localSheetId="7">#REF!</definedName>
    <definedName name="Viga.Vam">#REF!</definedName>
    <definedName name="Viga.Vesc.2doN.Mod.II" localSheetId="2">#REF!</definedName>
    <definedName name="Viga.Vesc.2doN.Mod.II" localSheetId="4">#REF!</definedName>
    <definedName name="Viga.Vesc.2doN.Mod.II" localSheetId="7">#REF!</definedName>
    <definedName name="Viga.Vesc.2doN.Mod.II">#REF!</definedName>
    <definedName name="Viga.Vesc.3erN.Mod.II" localSheetId="2">#REF!</definedName>
    <definedName name="Viga.Vesc.3erN.Mod.II" localSheetId="4">#REF!</definedName>
    <definedName name="Viga.Vesc.3erN.Mod.II" localSheetId="7">#REF!</definedName>
    <definedName name="Viga.Vesc.3erN.Mod.II">#REF!</definedName>
    <definedName name="Viga.Vesc.4toN.Mod.II" localSheetId="2">#REF!</definedName>
    <definedName name="Viga.Vesc.4toN.Mod.II" localSheetId="4">#REF!</definedName>
    <definedName name="Viga.Vesc.4toN.Mod.II" localSheetId="7">#REF!</definedName>
    <definedName name="Viga.Vesc.4toN.Mod.II">#REF!</definedName>
    <definedName name="Viga.VT1" localSheetId="2">#REF!</definedName>
    <definedName name="Viga.VT1" localSheetId="4">#REF!</definedName>
    <definedName name="Viga.VT1" localSheetId="7">#REF!</definedName>
    <definedName name="Viga.VT1">#REF!</definedName>
    <definedName name="VIGA_AMARRE_0.15X0.20">[81]Analisis!$F$591</definedName>
    <definedName name="VIGA20X54" localSheetId="2">#REF!</definedName>
    <definedName name="VIGA20X54" localSheetId="3">#REF!</definedName>
    <definedName name="VIGA20X54" localSheetId="4">#REF!</definedName>
    <definedName name="VIGA20X54" localSheetId="5">#REF!</definedName>
    <definedName name="VIGA20X54" localSheetId="6">#REF!</definedName>
    <definedName name="VIGA20X54" localSheetId="7">#REF!</definedName>
    <definedName name="VIGA20X54">#REF!</definedName>
    <definedName name="viga25x40.palapa" localSheetId="2">[105]Análisis!#REF!</definedName>
    <definedName name="viga25x40.palapa" localSheetId="3">[105]Análisis!#REF!</definedName>
    <definedName name="viga25x40.palapa" localSheetId="4">[105]Análisis!#REF!</definedName>
    <definedName name="viga25x40.palapa" localSheetId="5">[105]Análisis!#REF!</definedName>
    <definedName name="viga25x40.palapa" localSheetId="6">[105]Análisis!#REF!</definedName>
    <definedName name="viga25x40.palapa" localSheetId="7">[105]Análisis!#REF!</definedName>
    <definedName name="viga25x40.palapa">[105]Análisis!#REF!</definedName>
    <definedName name="vigaa1">[74]Analisis!$E$566</definedName>
    <definedName name="VIGAAMARRE15X20">[43]Analisis!$F$1680</definedName>
    <definedName name="VIGAAMARRE20X20">[43]Analisis!$F$1690</definedName>
    <definedName name="vigaplana" localSheetId="2">#REF!</definedName>
    <definedName name="vigaplana" localSheetId="3">#REF!</definedName>
    <definedName name="vigaplana" localSheetId="4">#REF!</definedName>
    <definedName name="vigaplana" localSheetId="5">#REF!</definedName>
    <definedName name="vigaplana" localSheetId="6">#REF!</definedName>
    <definedName name="vigaplana" localSheetId="7">#REF!</definedName>
    <definedName name="vigaplana" localSheetId="0">#REF!</definedName>
    <definedName name="vigaplana">#REF!</definedName>
    <definedName name="VIGARD">'[74]Osiades Est.'!$E$367</definedName>
    <definedName name="VIGARDESCZ2">'[74]Osiades Est.'!$E$387</definedName>
    <definedName name="VIGARI">'[74]Osiades Est.'!$E$309</definedName>
    <definedName name="VIGASHP" localSheetId="2">#REF!</definedName>
    <definedName name="VIGASHP" localSheetId="3">#REF!</definedName>
    <definedName name="VIGASHP" localSheetId="4">#REF!</definedName>
    <definedName name="VIGASHP" localSheetId="5">#REF!</definedName>
    <definedName name="VIGASHP" localSheetId="6">#REF!</definedName>
    <definedName name="VIGASHP" localSheetId="7">#REF!</definedName>
    <definedName name="VIGASHP">#REF!</definedName>
    <definedName name="VIGASHP_2">"$#REF!.$B$109"</definedName>
    <definedName name="VIGASHP_3">"$#REF!.$B$109"</definedName>
    <definedName name="VigaV1.3.4.6.Presidenciales">[62]Análisis!$D$209</definedName>
    <definedName name="VigaV2.4toN.Mod.I" localSheetId="2">#REF!</definedName>
    <definedName name="VigaV2.4toN.Mod.I" localSheetId="3">#REF!</definedName>
    <definedName name="VigaV2.4toN.Mod.I" localSheetId="4">#REF!</definedName>
    <definedName name="VigaV2.4toN.Mod.I" localSheetId="5">#REF!</definedName>
    <definedName name="VigaV2.4toN.Mod.I" localSheetId="6">#REF!</definedName>
    <definedName name="VigaV2.4toN.Mod.I" localSheetId="7">#REF!</definedName>
    <definedName name="VigaV2.4toN.Mod.I">#REF!</definedName>
    <definedName name="VigaV2.5.7.Presidenciales">[62]Análisis!$D$218</definedName>
    <definedName name="VigaV2E.Villas" localSheetId="2">#REF!</definedName>
    <definedName name="VigaV2E.Villas" localSheetId="3">#REF!</definedName>
    <definedName name="VigaV2E.Villas" localSheetId="4">#REF!</definedName>
    <definedName name="VigaV2E.Villas" localSheetId="5">#REF!</definedName>
    <definedName name="VigaV2E.Villas" localSheetId="6">#REF!</definedName>
    <definedName name="VigaV2E.Villas" localSheetId="7">#REF!</definedName>
    <definedName name="VigaV2E.Villas">#REF!</definedName>
    <definedName name="VigaV2T" localSheetId="2">#REF!</definedName>
    <definedName name="VigaV2T" localSheetId="4">#REF!</definedName>
    <definedName name="VigaV2T" localSheetId="7">#REF!</definedName>
    <definedName name="VigaV2T">#REF!</definedName>
    <definedName name="VigaV3E.Villas" localSheetId="2">#REF!</definedName>
    <definedName name="VigaV3E.Villas" localSheetId="4">#REF!</definedName>
    <definedName name="VigaV3E.Villas" localSheetId="7">#REF!</definedName>
    <definedName name="VigaV3E.Villas">#REF!</definedName>
    <definedName name="VigaVT2" localSheetId="2">#REF!</definedName>
    <definedName name="VigaVT2" localSheetId="4">#REF!</definedName>
    <definedName name="VigaVT2" localSheetId="7">#REF!</definedName>
    <definedName name="VigaVT2">#REF!</definedName>
    <definedName name="VigaVT3" localSheetId="2">#REF!</definedName>
    <definedName name="VigaVT3" localSheetId="4">#REF!</definedName>
    <definedName name="VigaVT3" localSheetId="7">#REF!</definedName>
    <definedName name="VigaVT3">#REF!</definedName>
    <definedName name="VigaVT4" localSheetId="2">#REF!</definedName>
    <definedName name="VigaVT4" localSheetId="4">#REF!</definedName>
    <definedName name="VigaVT4" localSheetId="7">#REF!</definedName>
    <definedName name="VigaVT4">#REF!</definedName>
    <definedName name="VigaVT5" localSheetId="2">#REF!</definedName>
    <definedName name="VigaVT5" localSheetId="4">#REF!</definedName>
    <definedName name="VigaVT5" localSheetId="7">#REF!</definedName>
    <definedName name="VigaVT5">#REF!</definedName>
    <definedName name="VIGENTR" localSheetId="2">'[25]Anal. horm.'!#REF!</definedName>
    <definedName name="VIGENTR" localSheetId="4">'[25]Anal. horm.'!#REF!</definedName>
    <definedName name="VIGENTR" localSheetId="7">'[25]Anal. horm.'!#REF!</definedName>
    <definedName name="VIGENTR">'[25]Anal. horm.'!#REF!</definedName>
    <definedName name="VIGENTREP" localSheetId="2">'[25]Anal. horm.'!#REF!</definedName>
    <definedName name="VIGENTREP" localSheetId="4">'[25]Anal. horm.'!#REF!</definedName>
    <definedName name="VIGENTREP" localSheetId="7">'[25]Anal. horm.'!#REF!</definedName>
    <definedName name="VIGENTREP">'[25]Anal. horm.'!#REF!</definedName>
    <definedName name="VIGRACC">'[74]Osiades Est.'!$E$407</definedName>
    <definedName name="VIGUETA" localSheetId="2">#REF!</definedName>
    <definedName name="VIGUETA" localSheetId="3">#REF!</definedName>
    <definedName name="VIGUETA" localSheetId="4">#REF!</definedName>
    <definedName name="VIGUETA" localSheetId="5">#REF!</definedName>
    <definedName name="VIGUETA" localSheetId="6">#REF!</definedName>
    <definedName name="VIGUETA" localSheetId="7">#REF!</definedName>
    <definedName name="VIGUETA">#REF!</definedName>
    <definedName name="VIGV1Z">'[74]Osiades Est.'!$E$347</definedName>
    <definedName name="VIGV2X">'[74]Osiades Est.'!$E$328</definedName>
    <definedName name="Villa.1.Zapata.Muros" localSheetId="2">#REF!</definedName>
    <definedName name="Villa.1.Zapata.Muros" localSheetId="3">#REF!</definedName>
    <definedName name="Villa.1.Zapata.Muros" localSheetId="4">#REF!</definedName>
    <definedName name="Villa.1.Zapata.Muros" localSheetId="5">#REF!</definedName>
    <definedName name="Villa.1.Zapata.Muros" localSheetId="6">#REF!</definedName>
    <definedName name="Villa.1.Zapata.Muros" localSheetId="7">#REF!</definedName>
    <definedName name="Villa.1.Zapata.Muros">#REF!</definedName>
    <definedName name="VILLA.BPB.PLASTBAU.RD" localSheetId="2">#REF!</definedName>
    <definedName name="VILLA.BPB.PLASTBAU.RD" localSheetId="4">#REF!</definedName>
    <definedName name="VILLA.BPB.PLASTBAU.RD" localSheetId="7">#REF!</definedName>
    <definedName name="VILLA.BPB.PLASTBAU.RD">#REF!</definedName>
    <definedName name="VILLA.BPB.PLASTBAU.US" localSheetId="2">#REF!</definedName>
    <definedName name="VILLA.BPB.PLASTBAU.US" localSheetId="4">#REF!</definedName>
    <definedName name="VILLA.BPB.PLASTBAU.US" localSheetId="7">#REF!</definedName>
    <definedName name="VILLA.BPB.PLASTBAU.US">#REF!</definedName>
    <definedName name="Villa1.Zap.Columna" localSheetId="2">#REF!</definedName>
    <definedName name="Villa1.Zap.Columna" localSheetId="4">#REF!</definedName>
    <definedName name="Villa1.Zap.Columna" localSheetId="7">#REF!</definedName>
    <definedName name="Villa1.Zap.Columna">#REF!</definedName>
    <definedName name="VIOLINAR1CARA" localSheetId="2">#REF!</definedName>
    <definedName name="VIOLINAR1CARA" localSheetId="4">#REF!</definedName>
    <definedName name="VIOLINAR1CARA" localSheetId="7">#REF!</definedName>
    <definedName name="VIOLINAR1CARA">#REF!</definedName>
    <definedName name="vipo1" localSheetId="2">[25]Volumenes!#REF!</definedName>
    <definedName name="vipo1" localSheetId="4">[25]Volumenes!#REF!</definedName>
    <definedName name="vipo1" localSheetId="7">[25]Volumenes!#REF!</definedName>
    <definedName name="vipo1">[25]Volumenes!#REF!</definedName>
    <definedName name="vipo2" localSheetId="2">[25]Volumenes!#REF!</definedName>
    <definedName name="vipo2" localSheetId="4">[25]Volumenes!#REF!</definedName>
    <definedName name="vipo2" localSheetId="7">[25]Volumenes!#REF!</definedName>
    <definedName name="vipo2">[25]Volumenes!#REF!</definedName>
    <definedName name="vipo3" localSheetId="2">[25]Volumenes!#REF!</definedName>
    <definedName name="vipo3" localSheetId="4">[25]Volumenes!#REF!</definedName>
    <definedName name="vipo3" localSheetId="7">[25]Volumenes!#REF!</definedName>
    <definedName name="vipo3">[25]Volumenes!#REF!</definedName>
    <definedName name="vipoba1" localSheetId="2">[25]Volumenes!#REF!</definedName>
    <definedName name="vipoba1" localSheetId="4">[25]Volumenes!#REF!</definedName>
    <definedName name="vipoba1" localSheetId="7">[25]Volumenes!#REF!</definedName>
    <definedName name="vipoba1">[25]Volumenes!#REF!</definedName>
    <definedName name="vipoba2" localSheetId="2">[25]Volumenes!#REF!</definedName>
    <definedName name="vipoba2" localSheetId="4">[25]Volumenes!#REF!</definedName>
    <definedName name="vipoba2" localSheetId="7">[25]Volumenes!#REF!</definedName>
    <definedName name="vipoba2">[25]Volumenes!#REF!</definedName>
    <definedName name="vipoba3" localSheetId="2">[25]Volumenes!#REF!</definedName>
    <definedName name="vipoba3" localSheetId="4">[25]Volumenes!#REF!</definedName>
    <definedName name="vipoba3" localSheetId="7">[25]Volumenes!#REF!</definedName>
    <definedName name="vipoba3">[25]Volumenes!#REF!</definedName>
    <definedName name="vipoca3" localSheetId="2">[25]Volumenes!#REF!</definedName>
    <definedName name="vipoca3" localSheetId="4">[25]Volumenes!#REF!</definedName>
    <definedName name="vipoca3" localSheetId="7">[25]Volumenes!#REF!</definedName>
    <definedName name="vipoca3">[25]Volumenes!#REF!</definedName>
    <definedName name="VISTO1" localSheetId="2">#REF!</definedName>
    <definedName name="VISTO1" localSheetId="3">#REF!</definedName>
    <definedName name="VISTO1" localSheetId="4">#REF!</definedName>
    <definedName name="VISTO1" localSheetId="5">#REF!</definedName>
    <definedName name="VISTO1" localSheetId="6">#REF!</definedName>
    <definedName name="VISTO1" localSheetId="7">#REF!</definedName>
    <definedName name="VISTO1">#REF!</definedName>
    <definedName name="VISTOC" localSheetId="2">#REF!</definedName>
    <definedName name="VISTOC" localSheetId="4">#REF!</definedName>
    <definedName name="VISTOC" localSheetId="7">#REF!</definedName>
    <definedName name="VISTOC">#REF!</definedName>
    <definedName name="VISTOV" localSheetId="2">#REF!</definedName>
    <definedName name="VISTOV" localSheetId="4">#REF!</definedName>
    <definedName name="VISTOV" localSheetId="7">#REF!</definedName>
    <definedName name="VISTOV">#REF!</definedName>
    <definedName name="VLP">[13]Precio!$F$41</definedName>
    <definedName name="VOALIGERA" localSheetId="2">[25]Volumenes!#REF!</definedName>
    <definedName name="VOALIGERA" localSheetId="3">[25]Volumenes!#REF!</definedName>
    <definedName name="VOALIGERA" localSheetId="4">[25]Volumenes!#REF!</definedName>
    <definedName name="VOALIGERA" localSheetId="5">[25]Volumenes!#REF!</definedName>
    <definedName name="VOALIGERA" localSheetId="6">[25]Volumenes!#REF!</definedName>
    <definedName name="VOALIGERA" localSheetId="7">[25]Volumenes!#REF!</definedName>
    <definedName name="VOALIGERA">[25]Volumenes!#REF!</definedName>
    <definedName name="voco2.0" localSheetId="2">[25]Volumenes!#REF!</definedName>
    <definedName name="voco2.0" localSheetId="3">[25]Volumenes!#REF!</definedName>
    <definedName name="voco2.0" localSheetId="4">[25]Volumenes!#REF!</definedName>
    <definedName name="voco2.0" localSheetId="5">[25]Volumenes!#REF!</definedName>
    <definedName name="voco2.0" localSheetId="6">[25]Volumenes!#REF!</definedName>
    <definedName name="voco2.0" localSheetId="7">[25]Volumenes!#REF!</definedName>
    <definedName name="voco2.0">[25]Volumenes!#REF!</definedName>
    <definedName name="voco2.1" localSheetId="2">[25]Volumenes!#REF!</definedName>
    <definedName name="voco2.1" localSheetId="4">[25]Volumenes!#REF!</definedName>
    <definedName name="voco2.1" localSheetId="7">[25]Volumenes!#REF!</definedName>
    <definedName name="voco2.1">[25]Volumenes!#REF!</definedName>
    <definedName name="voco2.2" localSheetId="2">[25]Volumenes!#REF!</definedName>
    <definedName name="voco2.2" localSheetId="4">[25]Volumenes!#REF!</definedName>
    <definedName name="voco2.2" localSheetId="7">[25]Volumenes!#REF!</definedName>
    <definedName name="voco2.2">[25]Volumenes!#REF!</definedName>
    <definedName name="voco2.3" localSheetId="2">[25]Volumenes!#REF!</definedName>
    <definedName name="voco2.3" localSheetId="4">[25]Volumenes!#REF!</definedName>
    <definedName name="voco2.3" localSheetId="7">[25]Volumenes!#REF!</definedName>
    <definedName name="voco2.3">[25]Volumenes!#REF!</definedName>
    <definedName name="voco2.4" localSheetId="2">[25]Volumenes!#REF!</definedName>
    <definedName name="voco2.4" localSheetId="4">[25]Volumenes!#REF!</definedName>
    <definedName name="voco2.4" localSheetId="7">[25]Volumenes!#REF!</definedName>
    <definedName name="voco2.4">[25]Volumenes!#REF!</definedName>
    <definedName name="voco2.5" localSheetId="2">[25]Volumenes!#REF!</definedName>
    <definedName name="voco2.5" localSheetId="4">[25]Volumenes!#REF!</definedName>
    <definedName name="voco2.5" localSheetId="7">[25]Volumenes!#REF!</definedName>
    <definedName name="voco2.5">[25]Volumenes!#REF!</definedName>
    <definedName name="voco2.6" localSheetId="2">[25]Volumenes!#REF!</definedName>
    <definedName name="voco2.6" localSheetId="4">[25]Volumenes!#REF!</definedName>
    <definedName name="voco2.6" localSheetId="7">[25]Volumenes!#REF!</definedName>
    <definedName name="voco2.6">[25]Volumenes!#REF!</definedName>
    <definedName name="voco2.7" localSheetId="2">[25]Volumenes!#REF!</definedName>
    <definedName name="voco2.7" localSheetId="4">[25]Volumenes!#REF!</definedName>
    <definedName name="voco2.7" localSheetId="7">[25]Volumenes!#REF!</definedName>
    <definedName name="voco2.7">[25]Volumenes!#REF!</definedName>
    <definedName name="voco2.8" localSheetId="2">[25]Volumenes!#REF!</definedName>
    <definedName name="voco2.8" localSheetId="4">[25]Volumenes!#REF!</definedName>
    <definedName name="voco2.8" localSheetId="7">[25]Volumenes!#REF!</definedName>
    <definedName name="voco2.8">[25]Volumenes!#REF!</definedName>
    <definedName name="voco2.9" localSheetId="2">[25]Volumenes!#REF!</definedName>
    <definedName name="voco2.9" localSheetId="4">[25]Volumenes!#REF!</definedName>
    <definedName name="voco2.9" localSheetId="7">[25]Volumenes!#REF!</definedName>
    <definedName name="voco2.9">[25]Volumenes!#REF!</definedName>
    <definedName name="voco3.0" localSheetId="2">[25]Volumenes!#REF!</definedName>
    <definedName name="voco3.0" localSheetId="4">[25]Volumenes!#REF!</definedName>
    <definedName name="voco3.0" localSheetId="7">[25]Volumenes!#REF!</definedName>
    <definedName name="voco3.0">[25]Volumenes!#REF!</definedName>
    <definedName name="voco3.1" localSheetId="2">[25]Volumenes!#REF!</definedName>
    <definedName name="voco3.1" localSheetId="4">[25]Volumenes!#REF!</definedName>
    <definedName name="voco3.1" localSheetId="7">[25]Volumenes!#REF!</definedName>
    <definedName name="voco3.1">[25]Volumenes!#REF!</definedName>
    <definedName name="voco3.2" localSheetId="2">[25]Volumenes!#REF!</definedName>
    <definedName name="voco3.2" localSheetId="4">[25]Volumenes!#REF!</definedName>
    <definedName name="voco3.2" localSheetId="7">[25]Volumenes!#REF!</definedName>
    <definedName name="voco3.2">[25]Volumenes!#REF!</definedName>
    <definedName name="voco3.3" localSheetId="2">[25]Volumenes!#REF!</definedName>
    <definedName name="voco3.3" localSheetId="4">[25]Volumenes!#REF!</definedName>
    <definedName name="voco3.3" localSheetId="7">[25]Volumenes!#REF!</definedName>
    <definedName name="voco3.3">[25]Volumenes!#REF!</definedName>
    <definedName name="voco3.4" localSheetId="2">[25]Volumenes!#REF!</definedName>
    <definedName name="voco3.4" localSheetId="4">[25]Volumenes!#REF!</definedName>
    <definedName name="voco3.4" localSheetId="7">[25]Volumenes!#REF!</definedName>
    <definedName name="voco3.4">[25]Volumenes!#REF!</definedName>
    <definedName name="voco3.5" localSheetId="2">[25]Volumenes!#REF!</definedName>
    <definedName name="voco3.5" localSheetId="4">[25]Volumenes!#REF!</definedName>
    <definedName name="voco3.5" localSheetId="7">[25]Volumenes!#REF!</definedName>
    <definedName name="voco3.5">[25]Volumenes!#REF!</definedName>
    <definedName name="voco3.6" localSheetId="2">[25]Volumenes!#REF!</definedName>
    <definedName name="voco3.6" localSheetId="4">[25]Volumenes!#REF!</definedName>
    <definedName name="voco3.6" localSheetId="7">[25]Volumenes!#REF!</definedName>
    <definedName name="voco3.6">[25]Volumenes!#REF!</definedName>
    <definedName name="voco3.7" localSheetId="2">[25]Volumenes!#REF!</definedName>
    <definedName name="voco3.7" localSheetId="4">[25]Volumenes!#REF!</definedName>
    <definedName name="voco3.7" localSheetId="7">[25]Volumenes!#REF!</definedName>
    <definedName name="voco3.7">[25]Volumenes!#REF!</definedName>
    <definedName name="voco3.8" localSheetId="2">[25]Volumenes!#REF!</definedName>
    <definedName name="voco3.8" localSheetId="4">[25]Volumenes!#REF!</definedName>
    <definedName name="voco3.8" localSheetId="7">[25]Volumenes!#REF!</definedName>
    <definedName name="voco3.8">[25]Volumenes!#REF!</definedName>
    <definedName name="voco3.9" localSheetId="2">[25]Volumenes!#REF!</definedName>
    <definedName name="voco3.9" localSheetId="4">[25]Volumenes!#REF!</definedName>
    <definedName name="voco3.9" localSheetId="7">[25]Volumenes!#REF!</definedName>
    <definedName name="voco3.9">[25]Volumenes!#REF!</definedName>
    <definedName name="VOCOL1" localSheetId="2">[25]Volumenes!#REF!</definedName>
    <definedName name="VOCOL1" localSheetId="4">[25]Volumenes!#REF!</definedName>
    <definedName name="VOCOL1" localSheetId="7">[25]Volumenes!#REF!</definedName>
    <definedName name="VOCOL1">[25]Volumenes!#REF!</definedName>
    <definedName name="VOEXBLO1" localSheetId="2">[25]Volumenes!#REF!</definedName>
    <definedName name="VOEXBLO1" localSheetId="4">[25]Volumenes!#REF!</definedName>
    <definedName name="VOEXBLO1" localSheetId="7">[25]Volumenes!#REF!</definedName>
    <definedName name="VOEXBLO1">[25]Volumenes!#REF!</definedName>
    <definedName name="VOEXCASC" localSheetId="2">[25]Volumenes!#REF!</definedName>
    <definedName name="VOEXCASC" localSheetId="4">[25]Volumenes!#REF!</definedName>
    <definedName name="VOEXCASC" localSheetId="7">[25]Volumenes!#REF!</definedName>
    <definedName name="VOEXCASC">[25]Volumenes!#REF!</definedName>
    <definedName name="VOEXCBA" localSheetId="2">[25]Volumenes!#REF!</definedName>
    <definedName name="VOEXCBA" localSheetId="4">[25]Volumenes!#REF!</definedName>
    <definedName name="VOEXCBA" localSheetId="7">[25]Volumenes!#REF!</definedName>
    <definedName name="VOEXCBA">[25]Volumenes!#REF!</definedName>
    <definedName name="VOEXCBLO8" localSheetId="2">[25]Volumenes!#REF!</definedName>
    <definedName name="VOEXCBLO8" localSheetId="4">[25]Volumenes!#REF!</definedName>
    <definedName name="VOEXCBLO8" localSheetId="7">[25]Volumenes!#REF!</definedName>
    <definedName name="VOEXCBLO8">[25]Volumenes!#REF!</definedName>
    <definedName name="VOEXCCOL" localSheetId="2">[25]Volumenes!#REF!</definedName>
    <definedName name="VOEXCCOL" localSheetId="4">[25]Volumenes!#REF!</definedName>
    <definedName name="VOEXCCOL" localSheetId="7">[25]Volumenes!#REF!</definedName>
    <definedName name="VOEXCCOL">[25]Volumenes!#REF!</definedName>
    <definedName name="VOEXCMUHA" localSheetId="2">[25]Volumenes!#REF!</definedName>
    <definedName name="VOEXCMUHA" localSheetId="4">[25]Volumenes!#REF!</definedName>
    <definedName name="VOEXCMUHA" localSheetId="7">[25]Volumenes!#REF!</definedName>
    <definedName name="VOEXCMUHA">[25]Volumenes!#REF!</definedName>
    <definedName name="VOEXCO" localSheetId="2">[25]Volumenes!#REF!</definedName>
    <definedName name="VOEXCO" localSheetId="4">[25]Volumenes!#REF!</definedName>
    <definedName name="VOEXCO" localSheetId="7">[25]Volumenes!#REF!</definedName>
    <definedName name="VOEXCO">[25]Volumenes!#REF!</definedName>
    <definedName name="VOEXESC" localSheetId="2">[25]Volumenes!#REF!</definedName>
    <definedName name="VOEXESC" localSheetId="4">[25]Volumenes!#REF!</definedName>
    <definedName name="VOEXESC" localSheetId="7">[25]Volumenes!#REF!</definedName>
    <definedName name="VOEXESC">[25]Volumenes!#REF!</definedName>
    <definedName name="VOHAESC" localSheetId="2">[25]Volumenes!#REF!</definedName>
    <definedName name="VOHAESC" localSheetId="4">[25]Volumenes!#REF!</definedName>
    <definedName name="VOHAESC" localSheetId="7">[25]Volumenes!#REF!</definedName>
    <definedName name="VOHAESC">[25]Volumenes!#REF!</definedName>
    <definedName name="VOHOTOVI" localSheetId="2">[25]Volumenes!#REF!</definedName>
    <definedName name="VOHOTOVI" localSheetId="4">[25]Volumenes!#REF!</definedName>
    <definedName name="VOHOTOVI" localSheetId="7">[25]Volumenes!#REF!</definedName>
    <definedName name="VOHOTOVI">[25]Volumenes!#REF!</definedName>
    <definedName name="vol1.3" localSheetId="2">[25]Volumenes!#REF!</definedName>
    <definedName name="vol1.3" localSheetId="4">[25]Volumenes!#REF!</definedName>
    <definedName name="vol1.3" localSheetId="7">[25]Volumenes!#REF!</definedName>
    <definedName name="vol1.3">[25]Volumenes!#REF!</definedName>
    <definedName name="VOLABACO" localSheetId="2">[25]Volumenes!#REF!</definedName>
    <definedName name="VOLABACO" localSheetId="4">[25]Volumenes!#REF!</definedName>
    <definedName name="VOLABACO" localSheetId="7">[25]Volumenes!#REF!</definedName>
    <definedName name="VOLABACO">[25]Volumenes!#REF!</definedName>
    <definedName name="volc2" localSheetId="2">[25]Volumenes!#REF!</definedName>
    <definedName name="volc2" localSheetId="4">[25]Volumenes!#REF!</definedName>
    <definedName name="volc2" localSheetId="7">[25]Volumenes!#REF!</definedName>
    <definedName name="volc2">[25]Volumenes!#REF!</definedName>
    <definedName name="volexc10" localSheetId="2">[25]Volumenes!#REF!</definedName>
    <definedName name="volexc10" localSheetId="4">[25]Volumenes!#REF!</definedName>
    <definedName name="volexc10" localSheetId="7">[25]Volumenes!#REF!</definedName>
    <definedName name="volexc10">[25]Volumenes!#REF!</definedName>
    <definedName name="volexc11" localSheetId="2">[25]Volumenes!#REF!</definedName>
    <definedName name="volexc11" localSheetId="4">[25]Volumenes!#REF!</definedName>
    <definedName name="volexc11" localSheetId="7">[25]Volumenes!#REF!</definedName>
    <definedName name="volexc11">[25]Volumenes!#REF!</definedName>
    <definedName name="volexcha" localSheetId="2">[25]Volumenes!#REF!</definedName>
    <definedName name="volexcha" localSheetId="4">[25]Volumenes!#REF!</definedName>
    <definedName name="volexcha" localSheetId="7">[25]Volumenes!#REF!</definedName>
    <definedName name="volexcha">[25]Volumenes!#REF!</definedName>
    <definedName name="volHA" localSheetId="2">[25]Volumenes!#REF!</definedName>
    <definedName name="volHA" localSheetId="4">[25]Volumenes!#REF!</definedName>
    <definedName name="volHA" localSheetId="7">[25]Volumenes!#REF!</definedName>
    <definedName name="volHA">[25]Volumenes!#REF!</definedName>
    <definedName name="volhaba" localSheetId="2">[25]Volumenes!#REF!</definedName>
    <definedName name="volhaba" localSheetId="4">[25]Volumenes!#REF!</definedName>
    <definedName name="volhaba" localSheetId="7">[25]Volumenes!#REF!</definedName>
    <definedName name="volhaba">[25]Volumenes!#REF!</definedName>
    <definedName name="volhablo8" localSheetId="2">[25]Volumenes!#REF!</definedName>
    <definedName name="volhablo8" localSheetId="4">[25]Volumenes!#REF!</definedName>
    <definedName name="volhablo8" localSheetId="7">[25]Volumenes!#REF!</definedName>
    <definedName name="volhablo8">[25]Volumenes!#REF!</definedName>
    <definedName name="VOLOZMAC" localSheetId="2">[25]Volumenes!#REF!</definedName>
    <definedName name="VOLOZMAC" localSheetId="4">[25]Volumenes!#REF!</definedName>
    <definedName name="VOLOZMAC" localSheetId="7">[25]Volumenes!#REF!</definedName>
    <definedName name="VOLOZMAC">[25]Volumenes!#REF!</definedName>
    <definedName name="volrell" localSheetId="2">[25]Volumenes!#REF!</definedName>
    <definedName name="volrell" localSheetId="4">[25]Volumenes!#REF!</definedName>
    <definedName name="volrell" localSheetId="7">[25]Volumenes!#REF!</definedName>
    <definedName name="volrell">[25]Volumenes!#REF!</definedName>
    <definedName name="volteobote">'[46]Listado Equipos a utilizar'!#REF!</definedName>
    <definedName name="volteobotela">'[46]Listado Equipos a utilizar'!#REF!</definedName>
    <definedName name="volteobotelargo">'[46]Listado Equipos a utilizar'!#REF!</definedName>
    <definedName name="VOLVIGA" localSheetId="2">[25]Volumenes!#REF!</definedName>
    <definedName name="VOLVIGA" localSheetId="4">[25]Volumenes!#REF!</definedName>
    <definedName name="VOLVIGA" localSheetId="7">[25]Volumenes!#REF!</definedName>
    <definedName name="VOLVIGA">[25]Volumenes!#REF!</definedName>
    <definedName name="volzaasc" localSheetId="2">[25]Volumenes!#REF!</definedName>
    <definedName name="volzaasc" localSheetId="4">[25]Volumenes!#REF!</definedName>
    <definedName name="volzaasc" localSheetId="7">[25]Volumenes!#REF!</definedName>
    <definedName name="volzaasc">[25]Volumenes!#REF!</definedName>
    <definedName name="volzaesc" localSheetId="2">[25]Volumenes!#REF!</definedName>
    <definedName name="volzaesc" localSheetId="4">[25]Volumenes!#REF!</definedName>
    <definedName name="volzaesc" localSheetId="7">[25]Volumenes!#REF!</definedName>
    <definedName name="volzaesc">[25]Volumenes!#REF!</definedName>
    <definedName name="VOPORT" localSheetId="2">[25]Volumenes!#REF!</definedName>
    <definedName name="VOPORT" localSheetId="4">[25]Volumenes!#REF!</definedName>
    <definedName name="VOPORT" localSheetId="7">[25]Volumenes!#REF!</definedName>
    <definedName name="VOPORT">[25]Volumenes!#REF!</definedName>
    <definedName name="VORET." localSheetId="2">[25]Volumenes!#REF!</definedName>
    <definedName name="VORET." localSheetId="4">[25]Volumenes!#REF!</definedName>
    <definedName name="VORET." localSheetId="7">[25]Volumenes!#REF!</definedName>
    <definedName name="VORET.">[25]Volumenes!#REF!</definedName>
    <definedName name="VOTOFO" localSheetId="2">[25]Volumenes!#REF!</definedName>
    <definedName name="VOTOFO" localSheetId="4">[25]Volumenes!#REF!</definedName>
    <definedName name="VOTOFO" localSheetId="7">[25]Volumenes!#REF!</definedName>
    <definedName name="VOTOFO">[25]Volumenes!#REF!</definedName>
    <definedName name="VOZA5" localSheetId="2">[25]Volumenes!#REF!</definedName>
    <definedName name="VOZA5" localSheetId="4">[25]Volumenes!#REF!</definedName>
    <definedName name="VOZA5" localSheetId="7">[25]Volumenes!#REF!</definedName>
    <definedName name="VOZA5">[25]Volumenes!#REF!</definedName>
    <definedName name="VOZA6" localSheetId="2">[25]Volumenes!#REF!</definedName>
    <definedName name="VOZA6" localSheetId="4">[25]Volumenes!#REF!</definedName>
    <definedName name="VOZA6" localSheetId="7">[25]Volumenes!#REF!</definedName>
    <definedName name="VOZA6">[25]Volumenes!#REF!</definedName>
    <definedName name="VOZA7" localSheetId="2">[25]Volumenes!#REF!</definedName>
    <definedName name="VOZA7" localSheetId="4">[25]Volumenes!#REF!</definedName>
    <definedName name="VOZA7" localSheetId="7">[25]Volumenes!#REF!</definedName>
    <definedName name="VOZA7">[25]Volumenes!#REF!</definedName>
    <definedName name="VOZA8" localSheetId="2">[25]Volumenes!#REF!</definedName>
    <definedName name="VOZA8" localSheetId="4">[25]Volumenes!#REF!</definedName>
    <definedName name="VOZA8" localSheetId="7">[25]Volumenes!#REF!</definedName>
    <definedName name="VOZA8">[25]Volumenes!#REF!</definedName>
    <definedName name="VOZA9" localSheetId="2">[25]Volumenes!#REF!</definedName>
    <definedName name="VOZA9" localSheetId="4">[25]Volumenes!#REF!</definedName>
    <definedName name="VOZA9" localSheetId="7">[25]Volumenes!#REF!</definedName>
    <definedName name="VOZA9">[25]Volumenes!#REF!</definedName>
    <definedName name="vozaasce" localSheetId="2">[25]Volumenes!#REF!</definedName>
    <definedName name="vozaasce" localSheetId="4">[25]Volumenes!#REF!</definedName>
    <definedName name="vozaasce" localSheetId="7">[25]Volumenes!#REF!</definedName>
    <definedName name="vozaasce">[25]Volumenes!#REF!</definedName>
    <definedName name="vozac1" localSheetId="2">[25]Volumenes!#REF!</definedName>
    <definedName name="vozac1" localSheetId="4">[25]Volumenes!#REF!</definedName>
    <definedName name="vozac1" localSheetId="7">[25]Volumenes!#REF!</definedName>
    <definedName name="vozac1">[25]Volumenes!#REF!</definedName>
    <definedName name="vozac2" localSheetId="2">[25]Volumenes!#REF!</definedName>
    <definedName name="vozac2" localSheetId="4">[25]Volumenes!#REF!</definedName>
    <definedName name="vozac2" localSheetId="7">[25]Volumenes!#REF!</definedName>
    <definedName name="vozac2">[25]Volumenes!#REF!</definedName>
    <definedName name="vozac3" localSheetId="2">[25]Volumenes!#REF!</definedName>
    <definedName name="vozac3" localSheetId="4">[25]Volumenes!#REF!</definedName>
    <definedName name="vozac3" localSheetId="7">[25]Volumenes!#REF!</definedName>
    <definedName name="vozac3">[25]Volumenes!#REF!</definedName>
    <definedName name="vozac4" localSheetId="2">[25]Volumenes!#REF!</definedName>
    <definedName name="vozac4" localSheetId="4">[25]Volumenes!#REF!</definedName>
    <definedName name="vozac4" localSheetId="7">[25]Volumenes!#REF!</definedName>
    <definedName name="vozac4">[25]Volumenes!#REF!</definedName>
    <definedName name="vozamu" localSheetId="2">[25]Volumenes!#REF!</definedName>
    <definedName name="vozamu" localSheetId="4">[25]Volumenes!#REF!</definedName>
    <definedName name="vozamu" localSheetId="7">[25]Volumenes!#REF!</definedName>
    <definedName name="vozamu">[25]Volumenes!#REF!</definedName>
    <definedName name="VOZARED" localSheetId="2">[25]Volumenes!#REF!</definedName>
    <definedName name="VOZARED" localSheetId="4">[25]Volumenes!#REF!</definedName>
    <definedName name="VOZARED" localSheetId="7">[25]Volumenes!#REF!</definedName>
    <definedName name="VOZARED">[25]Volumenes!#REF!</definedName>
    <definedName name="VP" localSheetId="2">#REF!</definedName>
    <definedName name="VP" localSheetId="3">#REF!</definedName>
    <definedName name="VP" localSheetId="4">#REF!</definedName>
    <definedName name="VP" localSheetId="5">#REF!</definedName>
    <definedName name="VP" localSheetId="6">#REF!</definedName>
    <definedName name="VP" localSheetId="7">#REF!</definedName>
    <definedName name="VP" localSheetId="0">#REF!</definedName>
    <definedName name="VP">#REF!</definedName>
    <definedName name="VSALALUMBCOMAN" localSheetId="2">#REF!</definedName>
    <definedName name="VSALALUMBCOMAN" localSheetId="4">#REF!</definedName>
    <definedName name="VSALALUMBCOMAN" localSheetId="7">#REF!</definedName>
    <definedName name="VSALALUMBCOMAN">#REF!</definedName>
    <definedName name="VSALALUMBCOPAL" localSheetId="2">#REF!</definedName>
    <definedName name="VSALALUMBCOPAL" localSheetId="4">#REF!</definedName>
    <definedName name="VSALALUMBCOPAL" localSheetId="7">#REF!</definedName>
    <definedName name="VSALALUMBCOPAL">#REF!</definedName>
    <definedName name="VSALALUMBROMAN" localSheetId="2">#REF!</definedName>
    <definedName name="VSALALUMBROMAN" localSheetId="4">#REF!</definedName>
    <definedName name="VSALALUMBROMAN" localSheetId="7">#REF!</definedName>
    <definedName name="VSALALUMBROMAN">#REF!</definedName>
    <definedName name="VSALALUMBROVBROMAN" localSheetId="2">#REF!</definedName>
    <definedName name="VSALALUMBROVBROMAN" localSheetId="4">#REF!</definedName>
    <definedName name="VSALALUMBROVBROMAN" localSheetId="7">#REF!</definedName>
    <definedName name="VSALALUMBROVBROMAN">#REF!</definedName>
    <definedName name="VSALALUMNATVBROPAL" localSheetId="2">#REF!</definedName>
    <definedName name="VSALALUMNATVBROPAL" localSheetId="4">#REF!</definedName>
    <definedName name="VSALALUMNATVBROPAL" localSheetId="7">#REF!</definedName>
    <definedName name="VSALALUMNATVBROPAL">#REF!</definedName>
    <definedName name="VSALALUMNATVCMAN" localSheetId="2">#REF!</definedName>
    <definedName name="VSALALUMNATVCMAN" localSheetId="4">#REF!</definedName>
    <definedName name="VSALALUMNATVCMAN" localSheetId="7">#REF!</definedName>
    <definedName name="VSALALUMNATVCMAN">#REF!</definedName>
    <definedName name="VSALALUMNATVCPAL" localSheetId="2">#REF!</definedName>
    <definedName name="VSALALUMNATVCPAL" localSheetId="4">#REF!</definedName>
    <definedName name="VSALALUMNATVCPAL" localSheetId="7">#REF!</definedName>
    <definedName name="VSALALUMNATVCPAL">#REF!</definedName>
    <definedName name="Vuelo.Inclinado.4toN.Mod.II" localSheetId="2">#REF!</definedName>
    <definedName name="Vuelo.Inclinado.4toN.Mod.II" localSheetId="4">#REF!</definedName>
    <definedName name="Vuelo.Inclinado.4toN.Mod.II" localSheetId="7">#REF!</definedName>
    <definedName name="Vuelo.Inclinado.4toN.Mod.II">#REF!</definedName>
    <definedName name="VUELO10" localSheetId="2">#REF!</definedName>
    <definedName name="VUELO10" localSheetId="4">#REF!</definedName>
    <definedName name="VUELO10" localSheetId="7">#REF!</definedName>
    <definedName name="VUELO10">#REF!</definedName>
    <definedName name="vv">[24]Volumenes!$J$137</definedName>
    <definedName name="VVC">[13]Precio!$F$39</definedName>
    <definedName name="vvv">'[24]Anal. horm.'!$F$229</definedName>
    <definedName name="VXCSD">#REF!</definedName>
    <definedName name="W10X12" localSheetId="7">[37]analisis!$G$1534</definedName>
    <definedName name="W10X12">[38]analisis!$G$1534</definedName>
    <definedName name="W14X22" localSheetId="7">[37]analisis!$G$1637</definedName>
    <definedName name="W14X22">[38]analisis!$G$1637</definedName>
    <definedName name="W16X26" localSheetId="7">[37]analisis!$G$1814</definedName>
    <definedName name="W16X26">[38]analisis!$G$1814</definedName>
    <definedName name="W18X40" localSheetId="7">[37]analisis!$G$1872</definedName>
    <definedName name="W18X40">[38]analisis!$G$1872</definedName>
    <definedName name="W27X84" localSheetId="7">[37]analisis!$G$1977</definedName>
    <definedName name="W27X84">[38]analisis!$G$1977</definedName>
    <definedName name="w6x9" localSheetId="7">[37]analisis!$G$1453</definedName>
    <definedName name="w6x9">[38]analisis!$G$1453</definedName>
    <definedName name="wallflex" localSheetId="3">'[135]PRESUPUESTO DE TERMINACION'!$G$125</definedName>
    <definedName name="wallflex" localSheetId="4">'[135]PRESUPUESTO DE TERMINACION'!$G$125</definedName>
    <definedName name="wallflex" localSheetId="5">'[135]PRESUPUESTO DE TERMINACION'!$G$125</definedName>
    <definedName name="wallflex" localSheetId="6">'[135]PRESUPUESTO DE TERMINACION'!$G$125</definedName>
    <definedName name="wallflex" localSheetId="7">'[135]PRESUPUESTO DE TERMINACION'!$G$125</definedName>
    <definedName name="wallflex" localSheetId="0">'[135]PRESUPUESTO DE TERMINACION'!$G$125</definedName>
    <definedName name="wallflex">'[136]PRESUPUESTO DE TERMINACION'!$G$125</definedName>
    <definedName name="WARE" localSheetId="2" hidden="1">'[36]ANALISIS STO DGO'!#REF!</definedName>
    <definedName name="WARE" localSheetId="3" hidden="1">'[36]ANALISIS STO DGO'!#REF!</definedName>
    <definedName name="WARE" localSheetId="4" hidden="1">'[36]ANALISIS STO DGO'!#REF!</definedName>
    <definedName name="WARE" localSheetId="5" hidden="1">'[36]ANALISIS STO DGO'!#REF!</definedName>
    <definedName name="WARE" localSheetId="6" hidden="1">'[36]ANALISIS STO DGO'!#REF!</definedName>
    <definedName name="WARE" localSheetId="7" hidden="1">'[36]ANALISIS STO DGO'!#REF!</definedName>
    <definedName name="WARE" localSheetId="0" hidden="1">'[36]ANALISIS STO DGO'!#REF!</definedName>
    <definedName name="WARE" hidden="1">'[36]ANALISIS STO DGO'!#REF!</definedName>
    <definedName name="ware." localSheetId="2" hidden="1">'[36]ANALISIS STO DGO'!#REF!</definedName>
    <definedName name="ware." localSheetId="3" hidden="1">'[36]ANALISIS STO DGO'!#REF!</definedName>
    <definedName name="ware." localSheetId="4" hidden="1">'[36]ANALISIS STO DGO'!#REF!</definedName>
    <definedName name="ware." localSheetId="5" hidden="1">'[36]ANALISIS STO DGO'!#REF!</definedName>
    <definedName name="ware." localSheetId="6" hidden="1">'[36]ANALISIS STO DGO'!#REF!</definedName>
    <definedName name="ware." localSheetId="7" hidden="1">'[36]ANALISIS STO DGO'!#REF!</definedName>
    <definedName name="ware." hidden="1">'[36]ANALISIS STO DGO'!#REF!</definedName>
    <definedName name="ware.1" localSheetId="2" hidden="1">'[36]ANALISIS STO DGO'!#REF!</definedName>
    <definedName name="ware.1" localSheetId="4" hidden="1">'[36]ANALISIS STO DGO'!#REF!</definedName>
    <definedName name="ware.1" localSheetId="7" hidden="1">'[36]ANALISIS STO DGO'!#REF!</definedName>
    <definedName name="ware.1" hidden="1">'[36]ANALISIS STO DGO'!#REF!</definedName>
    <definedName name="WAREHOUSE" localSheetId="2" hidden="1">'[36]ANALISIS STO DGO'!#REF!</definedName>
    <definedName name="WAREHOUSE" localSheetId="4" hidden="1">'[36]ANALISIS STO DGO'!#REF!</definedName>
    <definedName name="WAREHOUSE" localSheetId="7" hidden="1">'[36]ANALISIS STO DGO'!#REF!</definedName>
    <definedName name="WAREHOUSE" hidden="1">'[36]ANALISIS STO DGO'!#REF!</definedName>
    <definedName name="was" localSheetId="2">#REF!</definedName>
    <definedName name="was" localSheetId="3">#REF!</definedName>
    <definedName name="was" localSheetId="4">#REF!</definedName>
    <definedName name="was" localSheetId="5">#REF!</definedName>
    <definedName name="was" localSheetId="6">#REF!</definedName>
    <definedName name="was" localSheetId="7">#REF!</definedName>
    <definedName name="was">#REF!</definedName>
    <definedName name="wconc" localSheetId="2">#REF!</definedName>
    <definedName name="wconc" localSheetId="4">#REF!</definedName>
    <definedName name="wconc" localSheetId="7">#REF!</definedName>
    <definedName name="wconc">#REF!</definedName>
    <definedName name="Wimaldy" localSheetId="2" hidden="1">'[36]ANALISIS STO DGO'!#REF!</definedName>
    <definedName name="Wimaldy" localSheetId="4" hidden="1">'[36]ANALISIS STO DGO'!#REF!</definedName>
    <definedName name="Wimaldy" localSheetId="7" hidden="1">'[36]ANALISIS STO DGO'!#REF!</definedName>
    <definedName name="Wimaldy" hidden="1">'[36]ANALISIS STO DGO'!#REF!</definedName>
    <definedName name="wimaldy." localSheetId="2">#REF!</definedName>
    <definedName name="wimaldy." localSheetId="3">#REF!</definedName>
    <definedName name="wimaldy." localSheetId="4">#REF!</definedName>
    <definedName name="wimaldy." localSheetId="5">#REF!</definedName>
    <definedName name="wimaldy." localSheetId="6">#REF!</definedName>
    <definedName name="wimaldy." localSheetId="7">#REF!</definedName>
    <definedName name="wimaldy.">#REF!</definedName>
    <definedName name="wimaldy.." localSheetId="2">#REF!</definedName>
    <definedName name="wimaldy.." localSheetId="4">#REF!</definedName>
    <definedName name="wimaldy.." localSheetId="7">#REF!</definedName>
    <definedName name="wimaldy..">#REF!</definedName>
    <definedName name="Wimaldy..." localSheetId="2">#REF!</definedName>
    <definedName name="Wimaldy..." localSheetId="4">#REF!</definedName>
    <definedName name="Wimaldy..." localSheetId="7">#REF!</definedName>
    <definedName name="Wimaldy...">#REF!</definedName>
    <definedName name="x" localSheetId="2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>#REF!</definedName>
    <definedName name="xc" localSheetId="2">'[34]Pres. '!#REF!</definedName>
    <definedName name="xc" localSheetId="4">'[34]Pres. '!#REF!</definedName>
    <definedName name="xc" localSheetId="7">'[34]Pres. '!#REF!</definedName>
    <definedName name="xc">'[34]Pres. '!#REF!</definedName>
    <definedName name="ya">'[34]Pres. '!$E$17</definedName>
    <definedName name="yee_pvc_3">[78]PRECIOS!$E$72</definedName>
    <definedName name="yee_pvc_4">[78]PRECIOS!$E$71</definedName>
    <definedName name="YEEDE4">[44]Materiales!$F$300</definedName>
    <definedName name="YEEPVCDREN2X2" localSheetId="2">#REF!</definedName>
    <definedName name="YEEPVCDREN2X2" localSheetId="3">#REF!</definedName>
    <definedName name="YEEPVCDREN2X2" localSheetId="4">#REF!</definedName>
    <definedName name="YEEPVCDREN2X2" localSheetId="5">#REF!</definedName>
    <definedName name="YEEPVCDREN2X2" localSheetId="6">#REF!</definedName>
    <definedName name="YEEPVCDREN2X2" localSheetId="7">#REF!</definedName>
    <definedName name="YEEPVCDREN2X2" localSheetId="0">#REF!</definedName>
    <definedName name="YEEPVCDREN2X2">#REF!</definedName>
    <definedName name="YEEPVCDREN3X2" localSheetId="2">#REF!</definedName>
    <definedName name="YEEPVCDREN3X2" localSheetId="4">#REF!</definedName>
    <definedName name="YEEPVCDREN3X2" localSheetId="7">#REF!</definedName>
    <definedName name="YEEPVCDREN3X2">#REF!</definedName>
    <definedName name="YEEPVCDREN3X3" localSheetId="2">#REF!</definedName>
    <definedName name="YEEPVCDREN3X3" localSheetId="4">#REF!</definedName>
    <definedName name="YEEPVCDREN3X3" localSheetId="7">#REF!</definedName>
    <definedName name="YEEPVCDREN3X3">#REF!</definedName>
    <definedName name="YEEPVCDREN4X2" localSheetId="2">#REF!</definedName>
    <definedName name="YEEPVCDREN4X2" localSheetId="4">#REF!</definedName>
    <definedName name="YEEPVCDREN4X2" localSheetId="7">#REF!</definedName>
    <definedName name="YEEPVCDREN4X2">#REF!</definedName>
    <definedName name="YEEPVCDREN4X3" localSheetId="2">#REF!</definedName>
    <definedName name="YEEPVCDREN4X3" localSheetId="4">#REF!</definedName>
    <definedName name="YEEPVCDREN4X3" localSheetId="7">#REF!</definedName>
    <definedName name="YEEPVCDREN4X3">#REF!</definedName>
    <definedName name="YEEPVCDREN4X4" localSheetId="2">#REF!</definedName>
    <definedName name="YEEPVCDREN4X4" localSheetId="4">#REF!</definedName>
    <definedName name="YEEPVCDREN4X4" localSheetId="7">#REF!</definedName>
    <definedName name="YEEPVCDREN4X4">#REF!</definedName>
    <definedName name="YEEPVCDREN6X4" localSheetId="2">#REF!</definedName>
    <definedName name="YEEPVCDREN6X4" localSheetId="4">#REF!</definedName>
    <definedName name="YEEPVCDREN6X4" localSheetId="7">#REF!</definedName>
    <definedName name="YEEPVCDREN6X4">#REF!</definedName>
    <definedName name="YEEPVCDREN6X6" localSheetId="2">#REF!</definedName>
    <definedName name="YEEPVCDREN6X6" localSheetId="4">#REF!</definedName>
    <definedName name="YEEPVCDREN6X6" localSheetId="7">#REF!</definedName>
    <definedName name="YEEPVCDREN6X6">#REF!</definedName>
    <definedName name="YESO" localSheetId="2">#REF!</definedName>
    <definedName name="YESO" localSheetId="4">#REF!</definedName>
    <definedName name="YESO" localSheetId="7">#REF!</definedName>
    <definedName name="YESO">#REF!</definedName>
    <definedName name="YO" localSheetId="2">[32]A!#REF!</definedName>
    <definedName name="YO" localSheetId="3">[32]A!#REF!</definedName>
    <definedName name="YO" localSheetId="4">[32]A!#REF!</definedName>
    <definedName name="YO" localSheetId="5">[32]A!#REF!</definedName>
    <definedName name="YO" localSheetId="6">[32]A!#REF!</definedName>
    <definedName name="YO" localSheetId="7">[32]A!#REF!</definedName>
    <definedName name="YO" localSheetId="0">[32]A!#REF!</definedName>
    <definedName name="YO">[32]A!#REF!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0">#REF!</definedName>
    <definedName name="z">#REF!</definedName>
    <definedName name="zab" localSheetId="2">#REF!</definedName>
    <definedName name="zab" localSheetId="4">#REF!</definedName>
    <definedName name="zab" localSheetId="7">#REF!</definedName>
    <definedName name="zab">#REF!</definedName>
    <definedName name="zabal" localSheetId="2">[25]Volumenes!#REF!</definedName>
    <definedName name="zabal" localSheetId="4">[25]Volumenes!#REF!</definedName>
    <definedName name="zabal" localSheetId="7">[25]Volumenes!#REF!</definedName>
    <definedName name="zabal">[25]Volumenes!#REF!</definedName>
    <definedName name="ZABALETA">'[64]anal term'!$F$1808</definedName>
    <definedName name="Zabaleta.Villas" localSheetId="2">#REF!</definedName>
    <definedName name="Zabaleta.Villas" localSheetId="3">#REF!</definedName>
    <definedName name="Zabaleta.Villas" localSheetId="4">#REF!</definedName>
    <definedName name="Zabaleta.Villas" localSheetId="5">#REF!</definedName>
    <definedName name="Zabaleta.Villas" localSheetId="6">#REF!</definedName>
    <definedName name="Zabaleta.Villas" localSheetId="7">#REF!</definedName>
    <definedName name="Zabaleta.Villas">#REF!</definedName>
    <definedName name="ZABALETADETECHO">[44]Analisis!$F$1577</definedName>
    <definedName name="ZABALETAPISO" localSheetId="2">#REF!</definedName>
    <definedName name="ZABALETAPISO" localSheetId="3">#REF!</definedName>
    <definedName name="ZABALETAPISO" localSheetId="4">#REF!</definedName>
    <definedName name="ZABALETAPISO" localSheetId="5">#REF!</definedName>
    <definedName name="ZABALETAPISO" localSheetId="6">#REF!</definedName>
    <definedName name="ZABALETAPISO" localSheetId="7">#REF!</definedName>
    <definedName name="ZABALETAPISO" localSheetId="0">#REF!</definedName>
    <definedName name="ZABALETAPISO">#REF!</definedName>
    <definedName name="zabaletas" localSheetId="2">#REF!</definedName>
    <definedName name="zabaletas" localSheetId="4">#REF!</definedName>
    <definedName name="zabaletas" localSheetId="7">#REF!</definedName>
    <definedName name="zabaletas">#REF!</definedName>
    <definedName name="zabaletas.jardineras" localSheetId="2">#REF!</definedName>
    <definedName name="zabaletas.jardineras" localSheetId="4">#REF!</definedName>
    <definedName name="zabaletas.jardineras" localSheetId="7">#REF!</definedName>
    <definedName name="zabaletas.jardineras">#REF!</definedName>
    <definedName name="ZABALETATECHO" localSheetId="2">#REF!</definedName>
    <definedName name="ZABALETATECHO" localSheetId="3">#REF!</definedName>
    <definedName name="ZABALETATECHO" localSheetId="4">#REF!</definedName>
    <definedName name="ZABALETATECHO" localSheetId="5">#REF!</definedName>
    <definedName name="ZABALETATECHO" localSheetId="6">#REF!</definedName>
    <definedName name="ZABALETATECHO" localSheetId="7">#REF!</definedName>
    <definedName name="ZABALETATECHO" localSheetId="0">#REF!</definedName>
    <definedName name="ZABALETATECHO">#REF!</definedName>
    <definedName name="ZAC0" localSheetId="2">'[25]Anal. horm.'!#REF!</definedName>
    <definedName name="ZAC0" localSheetId="3">'[25]Anal. horm.'!#REF!</definedName>
    <definedName name="ZAC0" localSheetId="4">'[25]Anal. horm.'!#REF!</definedName>
    <definedName name="ZAC0" localSheetId="5">'[25]Anal. horm.'!#REF!</definedName>
    <definedName name="ZAC0" localSheetId="6">'[25]Anal. horm.'!#REF!</definedName>
    <definedName name="ZAC0" localSheetId="7">'[25]Anal. horm.'!#REF!</definedName>
    <definedName name="ZAC0" localSheetId="0">'[25]Anal. horm.'!#REF!</definedName>
    <definedName name="ZAC0">'[25]Anal. horm.'!#REF!</definedName>
    <definedName name="ZAC1" localSheetId="2">'[25]Anal. horm.'!#REF!</definedName>
    <definedName name="ZAC1" localSheetId="4">'[25]Anal. horm.'!#REF!</definedName>
    <definedName name="ZAC1" localSheetId="7">'[25]Anal. horm.'!#REF!</definedName>
    <definedName name="ZAC1">'[25]Anal. horm.'!#REF!</definedName>
    <definedName name="ZAC2" localSheetId="2">'[25]Anal. horm.'!#REF!</definedName>
    <definedName name="ZAC2" localSheetId="4">'[25]Anal. horm.'!#REF!</definedName>
    <definedName name="ZAC2" localSheetId="7">'[25]Anal. horm.'!#REF!</definedName>
    <definedName name="ZAC2">'[25]Anal. horm.'!#REF!</definedName>
    <definedName name="ZAC3" localSheetId="2">'[25]Anal. horm.'!#REF!</definedName>
    <definedName name="ZAC3" localSheetId="4">'[25]Anal. horm.'!#REF!</definedName>
    <definedName name="ZAC3" localSheetId="7">'[25]Anal. horm.'!#REF!</definedName>
    <definedName name="ZAC3">'[25]Anal. horm.'!#REF!</definedName>
    <definedName name="ZAC4" localSheetId="2">'[25]Anal. horm.'!#REF!</definedName>
    <definedName name="ZAC4" localSheetId="4">'[25]Anal. horm.'!#REF!</definedName>
    <definedName name="ZAC4" localSheetId="7">'[25]Anal. horm.'!#REF!</definedName>
    <definedName name="ZAC4">'[25]Anal. horm.'!#REF!</definedName>
    <definedName name="ZAC5" localSheetId="2">'[25]Anal. horm.'!#REF!</definedName>
    <definedName name="ZAC5" localSheetId="4">'[25]Anal. horm.'!#REF!</definedName>
    <definedName name="ZAC5" localSheetId="7">'[25]Anal. horm.'!#REF!</definedName>
    <definedName name="ZAC5">'[25]Anal. horm.'!#REF!</definedName>
    <definedName name="ZAC6" localSheetId="2">'[25]Anal. horm.'!#REF!</definedName>
    <definedName name="ZAC6" localSheetId="4">'[25]Anal. horm.'!#REF!</definedName>
    <definedName name="ZAC6" localSheetId="7">'[25]Anal. horm.'!#REF!</definedName>
    <definedName name="ZAC6">'[25]Anal. horm.'!#REF!</definedName>
    <definedName name="zac7" localSheetId="2">'[25]Anal. horm.'!#REF!</definedName>
    <definedName name="zac7" localSheetId="4">'[25]Anal. horm.'!#REF!</definedName>
    <definedName name="zac7" localSheetId="7">'[25]Anal. horm.'!#REF!</definedName>
    <definedName name="zac7">'[25]Anal. horm.'!#REF!</definedName>
    <definedName name="zac8" localSheetId="2">'[25]Anal. horm.'!#REF!</definedName>
    <definedName name="zac8" localSheetId="4">'[25]Anal. horm.'!#REF!</definedName>
    <definedName name="zac8" localSheetId="7">'[25]Anal. horm.'!#REF!</definedName>
    <definedName name="zac8">'[25]Anal. horm.'!#REF!</definedName>
    <definedName name="zac9" localSheetId="2">'[25]Anal. horm.'!#REF!</definedName>
    <definedName name="zac9" localSheetId="4">'[25]Anal. horm.'!#REF!</definedName>
    <definedName name="zac9" localSheetId="7">'[25]Anal. horm.'!#REF!</definedName>
    <definedName name="zac9">'[25]Anal. horm.'!#REF!</definedName>
    <definedName name="ZACO1.2X1.2X0.6" localSheetId="2">'[25]Anal. horm.'!#REF!</definedName>
    <definedName name="ZACO1.2X1.2X0.6" localSheetId="4">'[25]Anal. horm.'!#REF!</definedName>
    <definedName name="ZACO1.2X1.2X0.6" localSheetId="7">'[25]Anal. horm.'!#REF!</definedName>
    <definedName name="ZACO1.2X1.2X0.6">'[25]Anal. horm.'!#REF!</definedName>
    <definedName name="ZACO1.2X1.2X04" localSheetId="2">'[25]Anal. horm.'!#REF!</definedName>
    <definedName name="ZACO1.2X1.2X04" localSheetId="4">'[25]Anal. horm.'!#REF!</definedName>
    <definedName name="ZACO1.2X1.2X04" localSheetId="7">'[25]Anal. horm.'!#REF!</definedName>
    <definedName name="ZACO1.2X1.2X04">'[25]Anal. horm.'!#REF!</definedName>
    <definedName name="ZACO10" localSheetId="2">'[25]Anal. horm.'!#REF!</definedName>
    <definedName name="ZACO10" localSheetId="4">'[25]Anal. horm.'!#REF!</definedName>
    <definedName name="ZACO10" localSheetId="7">'[25]Anal. horm.'!#REF!</definedName>
    <definedName name="ZACO10">'[25]Anal. horm.'!#REF!</definedName>
    <definedName name="ZACO11" localSheetId="2">'[25]Anal. horm.'!#REF!</definedName>
    <definedName name="ZACO11" localSheetId="4">'[25]Anal. horm.'!#REF!</definedName>
    <definedName name="ZACO11" localSheetId="7">'[25]Anal. horm.'!#REF!</definedName>
    <definedName name="ZACO11">'[25]Anal. horm.'!#REF!</definedName>
    <definedName name="ZACO2.6X1.6X.4" localSheetId="2">'[25]Anal. horm.'!#REF!</definedName>
    <definedName name="ZACO2.6X1.6X.4" localSheetId="4">'[25]Anal. horm.'!#REF!</definedName>
    <definedName name="ZACO2.6X1.6X.4" localSheetId="7">'[25]Anal. horm.'!#REF!</definedName>
    <definedName name="ZACO2.6X1.6X.4">'[25]Anal. horm.'!#REF!</definedName>
    <definedName name="ZACOL2.15X2.8X.7" localSheetId="2">'[25]Anal. horm.'!#REF!</definedName>
    <definedName name="ZACOL2.15X2.8X.7" localSheetId="4">'[25]Anal. horm.'!#REF!</definedName>
    <definedName name="ZACOL2.15X2.8X.7" localSheetId="7">'[25]Anal. horm.'!#REF!</definedName>
    <definedName name="ZACOL2.15X2.8X.7">'[25]Anal. horm.'!#REF!</definedName>
    <definedName name="Zap.Col.Administración" localSheetId="2">#REF!</definedName>
    <definedName name="Zap.Col.Administración" localSheetId="3">#REF!</definedName>
    <definedName name="Zap.Col.Administración" localSheetId="4">#REF!</definedName>
    <definedName name="Zap.Col.Administración" localSheetId="5">#REF!</definedName>
    <definedName name="Zap.Col.Administración" localSheetId="6">#REF!</definedName>
    <definedName name="Zap.Col.Administración" localSheetId="7">#REF!</definedName>
    <definedName name="Zap.Col.Administración">#REF!</definedName>
    <definedName name="Zap.Col.Discot." localSheetId="2">[67]Análisis!#REF!</definedName>
    <definedName name="Zap.Col.Discot." localSheetId="3">[67]Análisis!#REF!</definedName>
    <definedName name="Zap.Col.Discot." localSheetId="4">[67]Análisis!#REF!</definedName>
    <definedName name="Zap.Col.Discot." localSheetId="5">[67]Análisis!#REF!</definedName>
    <definedName name="Zap.Col.Discot." localSheetId="6">[67]Análisis!#REF!</definedName>
    <definedName name="Zap.Col.Discot." localSheetId="7">[67]Análisis!#REF!</definedName>
    <definedName name="Zap.Col.Discot.">[67]Análisis!#REF!</definedName>
    <definedName name="Zap.col.Z1.mod.I" localSheetId="2">#REF!</definedName>
    <definedName name="Zap.col.Z1.mod.I" localSheetId="3">#REF!</definedName>
    <definedName name="Zap.col.Z1.mod.I" localSheetId="4">#REF!</definedName>
    <definedName name="Zap.col.Z1.mod.I" localSheetId="5">#REF!</definedName>
    <definedName name="Zap.col.Z1.mod.I" localSheetId="6">#REF!</definedName>
    <definedName name="Zap.col.Z1.mod.I" localSheetId="7">#REF!</definedName>
    <definedName name="Zap.col.Z1.mod.I">#REF!</definedName>
    <definedName name="Zap.Col.Zc" localSheetId="2">#REF!</definedName>
    <definedName name="Zap.Col.Zc" localSheetId="4">#REF!</definedName>
    <definedName name="Zap.Col.Zc" localSheetId="7">#REF!</definedName>
    <definedName name="Zap.Col.Zc">#REF!</definedName>
    <definedName name="Zap.Columna" localSheetId="2">[67]Análisis!#REF!</definedName>
    <definedName name="Zap.Columna" localSheetId="4">[67]Análisis!#REF!</definedName>
    <definedName name="Zap.Columna" localSheetId="7">[67]Análisis!#REF!</definedName>
    <definedName name="Zap.Columna">[67]Análisis!#REF!</definedName>
    <definedName name="Zap.Columna.Area.Noble" localSheetId="2">#REF!</definedName>
    <definedName name="Zap.Columna.Area.Noble" localSheetId="3">#REF!</definedName>
    <definedName name="Zap.Columna.Area.Noble" localSheetId="4">#REF!</definedName>
    <definedName name="Zap.Columna.Area.Noble" localSheetId="5">#REF!</definedName>
    <definedName name="Zap.Columna.Area.Noble" localSheetId="6">#REF!</definedName>
    <definedName name="Zap.Columna.Area.Noble" localSheetId="7">#REF!</definedName>
    <definedName name="Zap.Columna.Area.Noble">#REF!</definedName>
    <definedName name="Zap.columna.Casino" localSheetId="2">[67]Análisis!#REF!</definedName>
    <definedName name="Zap.columna.Casino" localSheetId="3">[67]Análisis!#REF!</definedName>
    <definedName name="Zap.columna.Casino" localSheetId="4">[67]Análisis!#REF!</definedName>
    <definedName name="Zap.columna.Casino" localSheetId="5">[67]Análisis!#REF!</definedName>
    <definedName name="Zap.columna.Casino" localSheetId="6">[67]Análisis!#REF!</definedName>
    <definedName name="Zap.columna.Casino" localSheetId="7">[67]Análisis!#REF!</definedName>
    <definedName name="Zap.columna.Casino">[67]Análisis!#REF!</definedName>
    <definedName name="Zap.Columna.Comedor" localSheetId="2">#REF!</definedName>
    <definedName name="Zap.Columna.Comedor" localSheetId="3">#REF!</definedName>
    <definedName name="Zap.Columna.Comedor" localSheetId="4">#REF!</definedName>
    <definedName name="Zap.Columna.Comedor" localSheetId="5">#REF!</definedName>
    <definedName name="Zap.Columna.Comedor" localSheetId="6">#REF!</definedName>
    <definedName name="Zap.Columna.Comedor" localSheetId="7">#REF!</definedName>
    <definedName name="Zap.Columna.Comedor">#REF!</definedName>
    <definedName name="Zap.Columna.Lavandería" localSheetId="2">#REF!</definedName>
    <definedName name="Zap.Columna.Lavandería" localSheetId="4">#REF!</definedName>
    <definedName name="Zap.Columna.Lavandería" localSheetId="7">#REF!</definedName>
    <definedName name="Zap.Columna.Lavandería">#REF!</definedName>
    <definedName name="Zap.Columnas" localSheetId="2">#REF!</definedName>
    <definedName name="Zap.Columnas" localSheetId="4">#REF!</definedName>
    <definedName name="Zap.Columnas" localSheetId="7">#REF!</definedName>
    <definedName name="Zap.Columnas">#REF!</definedName>
    <definedName name="zap.Comb.ModuloII" localSheetId="2">#REF!</definedName>
    <definedName name="zap.Comb.ModuloII" localSheetId="4">#REF!</definedName>
    <definedName name="zap.Comb.ModuloII" localSheetId="7">#REF!</definedName>
    <definedName name="zap.Comb.ModuloII">#REF!</definedName>
    <definedName name="Zap.Edif.Oficinas" localSheetId="2">#REF!</definedName>
    <definedName name="Zap.Edif.Oficinas" localSheetId="4">#REF!</definedName>
    <definedName name="Zap.Edif.Oficinas" localSheetId="7">#REF!</definedName>
    <definedName name="Zap.Edif.Oficinas">#REF!</definedName>
    <definedName name="Zap.Edif.Parqueo">[62]Análisis!$D$105</definedName>
    <definedName name="Zap.Escalera" localSheetId="2">#REF!</definedName>
    <definedName name="Zap.Escalera" localSheetId="3">#REF!</definedName>
    <definedName name="Zap.Escalera" localSheetId="4">#REF!</definedName>
    <definedName name="Zap.Escalera" localSheetId="5">#REF!</definedName>
    <definedName name="Zap.Escalera" localSheetId="6">#REF!</definedName>
    <definedName name="Zap.Escalera" localSheetId="7">#REF!</definedName>
    <definedName name="Zap.Escalera">#REF!</definedName>
    <definedName name="zap.M.ha.40cm.esp" localSheetId="3">[105]Análisis!$D$192</definedName>
    <definedName name="zap.M.ha.40cm.esp" localSheetId="4">[105]Análisis!$D$192</definedName>
    <definedName name="zap.M.ha.40cm.esp" localSheetId="5">[105]Análisis!$D$192</definedName>
    <definedName name="zap.M.ha.40cm.esp" localSheetId="6">[105]Análisis!$D$192</definedName>
    <definedName name="zap.M.ha.40cm.esp" localSheetId="7">[105]Análisis!$D$192</definedName>
    <definedName name="zap.M.ha.40cm.esp" localSheetId="0">[105]Análisis!$D$192</definedName>
    <definedName name="zap.M.ha.40cm.esp">[106]Análisis!$D$192</definedName>
    <definedName name="Zap.mur.H.A.">[104]Análisis!$D$163</definedName>
    <definedName name="Zap.muro.10.30x20.General" localSheetId="2">[67]Análisis!#REF!</definedName>
    <definedName name="Zap.muro.10.30x20.General" localSheetId="3">[67]Análisis!#REF!</definedName>
    <definedName name="Zap.muro.10.30x20.General" localSheetId="4">[67]Análisis!#REF!</definedName>
    <definedName name="Zap.muro.10.30x20.General" localSheetId="5">[67]Análisis!#REF!</definedName>
    <definedName name="Zap.muro.10.30x20.General" localSheetId="6">[67]Análisis!#REF!</definedName>
    <definedName name="Zap.muro.10.30x20.General" localSheetId="7">[67]Análisis!#REF!</definedName>
    <definedName name="Zap.muro.10.30x20.General">[67]Análisis!#REF!</definedName>
    <definedName name="Zap.Muro.15cm" localSheetId="2">#REF!</definedName>
    <definedName name="Zap.Muro.15cm" localSheetId="3">#REF!</definedName>
    <definedName name="Zap.Muro.15cm" localSheetId="4">#REF!</definedName>
    <definedName name="Zap.Muro.15cm" localSheetId="5">#REF!</definedName>
    <definedName name="Zap.Muro.15cm" localSheetId="6">#REF!</definedName>
    <definedName name="Zap.Muro.15cm" localSheetId="7">#REF!</definedName>
    <definedName name="Zap.Muro.15cm">#REF!</definedName>
    <definedName name="Zap.Muro.15cms" localSheetId="2">#REF!</definedName>
    <definedName name="Zap.Muro.15cms" localSheetId="4">#REF!</definedName>
    <definedName name="Zap.Muro.15cms" localSheetId="7">#REF!</definedName>
    <definedName name="Zap.Muro.15cms">#REF!</definedName>
    <definedName name="Zap.Muro.20cm" localSheetId="2">#REF!</definedName>
    <definedName name="Zap.Muro.20cm" localSheetId="4">#REF!</definedName>
    <definedName name="Zap.Muro.20cm" localSheetId="7">#REF!</definedName>
    <definedName name="Zap.Muro.20cm">#REF!</definedName>
    <definedName name="Zap.Muro.45x25.General" localSheetId="2">[67]Análisis!#REF!</definedName>
    <definedName name="Zap.Muro.45x25.General" localSheetId="4">[67]Análisis!#REF!</definedName>
    <definedName name="Zap.Muro.45x25.General" localSheetId="7">[67]Análisis!#REF!</definedName>
    <definedName name="Zap.Muro.45x25.General">[67]Análisis!#REF!</definedName>
    <definedName name="Zap.muro.55x25.General" localSheetId="2">[67]Análisis!#REF!</definedName>
    <definedName name="Zap.muro.55x25.General" localSheetId="4">[67]Análisis!#REF!</definedName>
    <definedName name="Zap.muro.55x25.General" localSheetId="7">[67]Análisis!#REF!</definedName>
    <definedName name="Zap.muro.55x25.General">[67]Análisis!#REF!</definedName>
    <definedName name="Zap.Muro.Area.Noble" localSheetId="2">#REF!</definedName>
    <definedName name="Zap.Muro.Area.Noble" localSheetId="3">#REF!</definedName>
    <definedName name="Zap.Muro.Area.Noble" localSheetId="4">#REF!</definedName>
    <definedName name="Zap.Muro.Area.Noble" localSheetId="5">#REF!</definedName>
    <definedName name="Zap.Muro.Area.Noble" localSheetId="6">#REF!</definedName>
    <definedName name="Zap.Muro.Area.Noble" localSheetId="7">#REF!</definedName>
    <definedName name="Zap.Muro.Area.Noble">#REF!</definedName>
    <definedName name="Zap.Muro.Ariostamiento.Comedor" localSheetId="2">#REF!</definedName>
    <definedName name="Zap.Muro.Ariostamiento.Comedor" localSheetId="4">#REF!</definedName>
    <definedName name="Zap.Muro.Ariostamiento.Comedor" localSheetId="7">#REF!</definedName>
    <definedName name="Zap.Muro.Ariostamiento.Comedor">#REF!</definedName>
    <definedName name="Zap.Muro.Cocina" localSheetId="2">#REF!</definedName>
    <definedName name="Zap.Muro.Cocina" localSheetId="4">#REF!</definedName>
    <definedName name="Zap.Muro.Cocina" localSheetId="7">#REF!</definedName>
    <definedName name="Zap.Muro.Cocina">#REF!</definedName>
    <definedName name="Zap.muro.contencion" localSheetId="2">#REF!</definedName>
    <definedName name="Zap.muro.contencion" localSheetId="4">#REF!</definedName>
    <definedName name="Zap.muro.contencion" localSheetId="7">#REF!</definedName>
    <definedName name="Zap.muro.contencion">#REF!</definedName>
    <definedName name="Zap.Muro.Espectaculo" localSheetId="2">#REF!</definedName>
    <definedName name="Zap.Muro.Espectaculo" localSheetId="4">#REF!</definedName>
    <definedName name="Zap.Muro.Espectaculo" localSheetId="7">#REF!</definedName>
    <definedName name="Zap.Muro.Espectaculo">#REF!</definedName>
    <definedName name="Zap.Muro.Lavanderia" localSheetId="2">#REF!</definedName>
    <definedName name="Zap.Muro.Lavanderia" localSheetId="4">#REF!</definedName>
    <definedName name="Zap.Muro.Lavanderia" localSheetId="7">#REF!</definedName>
    <definedName name="Zap.Muro.Lavanderia">#REF!</definedName>
    <definedName name="Zap.Muro.Villa.1" localSheetId="2">#REF!</definedName>
    <definedName name="Zap.Muro.Villa.1" localSheetId="4">#REF!</definedName>
    <definedName name="Zap.Muro.Villa.1" localSheetId="7">#REF!</definedName>
    <definedName name="Zap.Muro.Villa.1">#REF!</definedName>
    <definedName name="Zap.muro20General" localSheetId="2">[67]Análisis!#REF!</definedName>
    <definedName name="Zap.muro20General" localSheetId="4">[67]Análisis!#REF!</definedName>
    <definedName name="Zap.muro20General" localSheetId="7">[67]Análisis!#REF!</definedName>
    <definedName name="Zap.muro20General">[67]Análisis!#REF!</definedName>
    <definedName name="zap.muro6">'[96]Analisis Unit. '!$D$213</definedName>
    <definedName name="Zap.Muros.Cacino" localSheetId="2">[67]Análisis!#REF!</definedName>
    <definedName name="Zap.Muros.Cacino" localSheetId="4">[67]Análisis!#REF!</definedName>
    <definedName name="Zap.Muros.Cacino" localSheetId="7">[67]Análisis!#REF!</definedName>
    <definedName name="Zap.Muros.Cacino">[67]Análisis!#REF!</definedName>
    <definedName name="Zap.Z1" localSheetId="2">#REF!</definedName>
    <definedName name="Zap.Z1" localSheetId="3">#REF!</definedName>
    <definedName name="Zap.Z1" localSheetId="4">#REF!</definedName>
    <definedName name="Zap.Z1" localSheetId="5">#REF!</definedName>
    <definedName name="Zap.Z1" localSheetId="6">#REF!</definedName>
    <definedName name="Zap.Z1" localSheetId="7">#REF!</definedName>
    <definedName name="Zap.Z1">#REF!</definedName>
    <definedName name="zap.Z1.mod.II" localSheetId="2">#REF!</definedName>
    <definedName name="zap.Z1.mod.II" localSheetId="4">#REF!</definedName>
    <definedName name="zap.Z1.mod.II" localSheetId="7">#REF!</definedName>
    <definedName name="zap.Z1.mod.II">#REF!</definedName>
    <definedName name="Zap.Z1.Villa1" localSheetId="2">#REF!</definedName>
    <definedName name="Zap.Z1.Villa1" localSheetId="4">#REF!</definedName>
    <definedName name="Zap.Z1.Villa1" localSheetId="7">#REF!</definedName>
    <definedName name="Zap.Z1.Villa1">#REF!</definedName>
    <definedName name="Zap.Z2" localSheetId="2">#REF!</definedName>
    <definedName name="Zap.Z2" localSheetId="4">#REF!</definedName>
    <definedName name="Zap.Z2" localSheetId="7">#REF!</definedName>
    <definedName name="Zap.Z2">#REF!</definedName>
    <definedName name="Zap.Z2.mod.I" localSheetId="2">#REF!</definedName>
    <definedName name="Zap.Z2.mod.I" localSheetId="4">#REF!</definedName>
    <definedName name="Zap.Z2.mod.I" localSheetId="7">#REF!</definedName>
    <definedName name="Zap.Z2.mod.I">#REF!</definedName>
    <definedName name="zap.Z2.moduloII" localSheetId="2">#REF!</definedName>
    <definedName name="zap.Z2.moduloII" localSheetId="4">#REF!</definedName>
    <definedName name="zap.Z2.moduloII" localSheetId="7">#REF!</definedName>
    <definedName name="zap.Z2.moduloII">#REF!</definedName>
    <definedName name="Zap.Z2.Villas1" localSheetId="2">#REF!</definedName>
    <definedName name="Zap.Z2.Villas1" localSheetId="4">#REF!</definedName>
    <definedName name="Zap.Z2.Villas1" localSheetId="7">#REF!</definedName>
    <definedName name="Zap.Z2.Villas1">#REF!</definedName>
    <definedName name="Zap.Z3" localSheetId="2">#REF!</definedName>
    <definedName name="Zap.Z3" localSheetId="4">#REF!</definedName>
    <definedName name="Zap.Z3" localSheetId="7">#REF!</definedName>
    <definedName name="Zap.Z3">#REF!</definedName>
    <definedName name="Zap.Z3.Mod.I" localSheetId="2">#REF!</definedName>
    <definedName name="Zap.Z3.Mod.I" localSheetId="4">#REF!</definedName>
    <definedName name="Zap.Z3.Mod.I" localSheetId="7">#REF!</definedName>
    <definedName name="Zap.Z3.Mod.I">#REF!</definedName>
    <definedName name="Zap.Z3.Villas1" localSheetId="2">#REF!</definedName>
    <definedName name="Zap.Z3.Villas1" localSheetId="4">#REF!</definedName>
    <definedName name="Zap.Z3.Villas1" localSheetId="7">#REF!</definedName>
    <definedName name="Zap.Z3.Villas1">#REF!</definedName>
    <definedName name="Zap.Z4.mod.I" localSheetId="2">#REF!</definedName>
    <definedName name="Zap.Z4.mod.I" localSheetId="4">#REF!</definedName>
    <definedName name="Zap.Z4.mod.I" localSheetId="7">#REF!</definedName>
    <definedName name="Zap.Z4.mod.I">#REF!</definedName>
    <definedName name="Zap.Z4.Villas.1" localSheetId="2">#REF!</definedName>
    <definedName name="Zap.Z4.Villas.1" localSheetId="4">#REF!</definedName>
    <definedName name="Zap.Z4.Villas.1" localSheetId="7">#REF!</definedName>
    <definedName name="Zap.Z4.Villas.1">#REF!</definedName>
    <definedName name="Zap.ZMB" localSheetId="2">#REF!</definedName>
    <definedName name="Zap.ZMB" localSheetId="4">#REF!</definedName>
    <definedName name="Zap.ZMB" localSheetId="7">#REF!</definedName>
    <definedName name="Zap.ZMB">#REF!</definedName>
    <definedName name="zap6" localSheetId="2">#REF!</definedName>
    <definedName name="zap6" localSheetId="4">#REF!</definedName>
    <definedName name="zap6" localSheetId="7">#REF!</definedName>
    <definedName name="zap6">#REF!</definedName>
    <definedName name="zap8">'[74]Osiades Est.'!$E$133</definedName>
    <definedName name="zapata" localSheetId="3">'[21]caseta de planta'!$C$1:$C$65536</definedName>
    <definedName name="zapata" localSheetId="4">'[21]caseta de planta'!$C$1:$C$65536</definedName>
    <definedName name="zapata" localSheetId="5">'[21]caseta de planta'!$C$1:$C$65536</definedName>
    <definedName name="zapata" localSheetId="6">'[21]caseta de planta'!$C$1:$C$65536</definedName>
    <definedName name="zapata" localSheetId="7">'[21]caseta de planta'!$C$1:$C$65536</definedName>
    <definedName name="zapata" localSheetId="0">'[21]caseta de planta'!$C$1:$C$65536</definedName>
    <definedName name="zapata">'[17]caseta de planta'!$C$1:$C$65536</definedName>
    <definedName name="Zapata.Col.Espectaculos" localSheetId="2">#REF!</definedName>
    <definedName name="Zapata.Col.Espectaculos" localSheetId="3">#REF!</definedName>
    <definedName name="Zapata.Col.Espectaculos" localSheetId="4">#REF!</definedName>
    <definedName name="Zapata.Col.Espectaculos" localSheetId="5">#REF!</definedName>
    <definedName name="Zapata.Col.Espectaculos" localSheetId="6">#REF!</definedName>
    <definedName name="Zapata.Col.Espectaculos" localSheetId="7">#REF!</definedName>
    <definedName name="Zapata.Col.Espectaculos">#REF!</definedName>
    <definedName name="Zapata.Columna.Cocina" localSheetId="2">#REF!</definedName>
    <definedName name="Zapata.Columna.Cocina" localSheetId="4">#REF!</definedName>
    <definedName name="Zapata.Columna.Cocina" localSheetId="7">#REF!</definedName>
    <definedName name="Zapata.Columna.Cocina">#REF!</definedName>
    <definedName name="zapata.lobby" localSheetId="2">#REF!</definedName>
    <definedName name="zapata.lobby" localSheetId="4">#REF!</definedName>
    <definedName name="zapata.lobby" localSheetId="7">#REF!</definedName>
    <definedName name="zapata.lobby">#REF!</definedName>
    <definedName name="Zapata.Villas.1" localSheetId="2">#REF!</definedName>
    <definedName name="Zapata.Villas.1" localSheetId="4">#REF!</definedName>
    <definedName name="Zapata.Villas.1" localSheetId="7">#REF!</definedName>
    <definedName name="Zapata.Villas.1">#REF!</definedName>
    <definedName name="Zapata.Z1s.Z2s">[62]Análisis!$D$120</definedName>
    <definedName name="ZAPATA30X20135">[43]Analisis!$F$1507</definedName>
    <definedName name="ZAPATA30X20180">[43]Analisis!$F$1535</definedName>
    <definedName name="ZAPATA45X20135">[43]Analisis!$F$1514</definedName>
    <definedName name="ZAPATA45X20180">[43]Analisis!$F$1540</definedName>
    <definedName name="ZAPATA45X25135">[43]Analisis!$F$1521</definedName>
    <definedName name="ZAPATA45X25180">[44]Analisis!$F$1317</definedName>
    <definedName name="ZAPATA45X25180DE5">[43]Analisis!$F$1566</definedName>
    <definedName name="ZAPATA45X25180DE7">[43]Analisis!$F$1573</definedName>
    <definedName name="ZAPATADE60X25180">[44]Analisis!$F$1343</definedName>
    <definedName name="ZAPATADE60X25180DE5" localSheetId="2">[127]Analisis!#REF!</definedName>
    <definedName name="ZAPATADE60X25180DE5" localSheetId="3">[127]Analisis!#REF!</definedName>
    <definedName name="ZAPATADE60X25180DE5" localSheetId="4">[127]Analisis!#REF!</definedName>
    <definedName name="ZAPATADE60X25180DE5" localSheetId="5">[127]Analisis!#REF!</definedName>
    <definedName name="ZAPATADE60X25180DE5" localSheetId="6">[127]Analisis!#REF!</definedName>
    <definedName name="ZAPATADE60X25180DE5" localSheetId="7">[127]Analisis!#REF!</definedName>
    <definedName name="ZAPATADE60X25180DE5" localSheetId="0">[127]Analisis!#REF!</definedName>
    <definedName name="ZAPATADE60X25180DE5">[127]Analisis!#REF!</definedName>
    <definedName name="zapatasdeescaleras" localSheetId="2">#REF!</definedName>
    <definedName name="zapatasdeescaleras" localSheetId="3">#REF!</definedName>
    <definedName name="zapatasdeescaleras" localSheetId="4">#REF!</definedName>
    <definedName name="zapatasdeescaleras" localSheetId="5">#REF!</definedName>
    <definedName name="zapatasdeescaleras" localSheetId="6">#REF!</definedName>
    <definedName name="zapatasdeescaleras" localSheetId="7">#REF!</definedName>
    <definedName name="zapatasdeescaleras">#REF!</definedName>
    <definedName name="ZAPBLO6" localSheetId="2">'[25]Anal. horm.'!#REF!</definedName>
    <definedName name="ZAPBLO6" localSheetId="3">'[25]Anal. horm.'!#REF!</definedName>
    <definedName name="ZAPBLO6" localSheetId="4">'[25]Anal. horm.'!#REF!</definedName>
    <definedName name="ZAPBLO6" localSheetId="5">'[25]Anal. horm.'!#REF!</definedName>
    <definedName name="ZAPBLO6" localSheetId="6">'[25]Anal. horm.'!#REF!</definedName>
    <definedName name="ZAPBLO6" localSheetId="7">'[25]Anal. horm.'!#REF!</definedName>
    <definedName name="ZAPBLO6">'[25]Anal. horm.'!#REF!</definedName>
    <definedName name="zapc" localSheetId="2">#REF!</definedName>
    <definedName name="zapc" localSheetId="3">#REF!</definedName>
    <definedName name="zapc" localSheetId="4">#REF!</definedName>
    <definedName name="zapc" localSheetId="5">#REF!</definedName>
    <definedName name="zapc" localSheetId="6">#REF!</definedName>
    <definedName name="zapc" localSheetId="7">#REF!</definedName>
    <definedName name="zapc">#REF!</definedName>
    <definedName name="zapc1">'[74]Osiades Est.'!$E$11</definedName>
    <definedName name="zapc2">'[74]Osiades Est.'!$E$36</definedName>
    <definedName name="ZAPC3" localSheetId="2">'[25]Anal. horm.'!#REF!</definedName>
    <definedName name="ZAPC3" localSheetId="3">'[25]Anal. horm.'!#REF!</definedName>
    <definedName name="ZAPC3" localSheetId="4">'[25]Anal. horm.'!#REF!</definedName>
    <definedName name="ZAPC3" localSheetId="5">'[25]Anal. horm.'!#REF!</definedName>
    <definedName name="ZAPC3" localSheetId="6">'[25]Anal. horm.'!#REF!</definedName>
    <definedName name="ZAPC3" localSheetId="7">'[25]Anal. horm.'!#REF!</definedName>
    <definedName name="ZAPC3">'[25]Anal. horm.'!#REF!</definedName>
    <definedName name="zapc4">'[74]Osiades Est.'!$E$73</definedName>
    <definedName name="zapcob">'[74]Osiades Est.'!$E$116</definedName>
    <definedName name="ZAPCOL3.8" localSheetId="2">'[25]Anal. horm.'!#REF!</definedName>
    <definedName name="ZAPCOL3.8" localSheetId="3">'[25]Anal. horm.'!#REF!</definedName>
    <definedName name="ZAPCOL3.8" localSheetId="4">'[25]Anal. horm.'!#REF!</definedName>
    <definedName name="ZAPCOL3.8" localSheetId="5">'[25]Anal. horm.'!#REF!</definedName>
    <definedName name="ZAPCOL3.8" localSheetId="6">'[25]Anal. horm.'!#REF!</definedName>
    <definedName name="ZAPCOL3.8" localSheetId="7">'[25]Anal. horm.'!#REF!</definedName>
    <definedName name="ZAPCOL3.8">'[25]Anal. horm.'!#REF!</definedName>
    <definedName name="ZAPES">'[74]Osiades Est.'!$E$149</definedName>
    <definedName name="zapl1">'[74]Osiades Est.'!$E$94</definedName>
    <definedName name="zapm" localSheetId="2">'[34]Pres. '!#REF!</definedName>
    <definedName name="zapm" localSheetId="3">'[34]Pres. '!#REF!</definedName>
    <definedName name="zapm" localSheetId="4">'[34]Pres. '!#REF!</definedName>
    <definedName name="zapm" localSheetId="5">'[34]Pres. '!#REF!</definedName>
    <definedName name="zapm" localSheetId="6">'[34]Pres. '!#REF!</definedName>
    <definedName name="zapm" localSheetId="7">'[34]Pres. '!#REF!</definedName>
    <definedName name="zapm" localSheetId="0">'[34]Pres. '!#REF!</definedName>
    <definedName name="zapm">'[34]Pres. '!#REF!</definedName>
    <definedName name="ZIN_001" localSheetId="2">#REF!</definedName>
    <definedName name="ZIN_001" localSheetId="3">#REF!</definedName>
    <definedName name="ZIN_001" localSheetId="4">#REF!</definedName>
    <definedName name="ZIN_001" localSheetId="5">#REF!</definedName>
    <definedName name="ZIN_001" localSheetId="6">#REF!</definedName>
    <definedName name="ZIN_001" localSheetId="7">#REF!</definedName>
    <definedName name="ZIN_001">#REF!</definedName>
    <definedName name="ZINC24" localSheetId="2">#REF!</definedName>
    <definedName name="ZINC24" localSheetId="4">#REF!</definedName>
    <definedName name="ZINC24" localSheetId="7">#REF!</definedName>
    <definedName name="ZINC24">#REF!</definedName>
    <definedName name="ZINC26" localSheetId="2">#REF!</definedName>
    <definedName name="ZINC26" localSheetId="4">#REF!</definedName>
    <definedName name="ZINC26" localSheetId="7">#REF!</definedName>
    <definedName name="ZINC26">#REF!</definedName>
    <definedName name="ZINC27" localSheetId="2">#REF!</definedName>
    <definedName name="ZINC27" localSheetId="4">#REF!</definedName>
    <definedName name="ZINC27" localSheetId="7">#REF!</definedName>
    <definedName name="ZINC27">#REF!</definedName>
    <definedName name="ZINC34">'[92]LISTA DE MATERIALES'!$C$1001</definedName>
    <definedName name="zoc">[74]Analisis!$E$1218</definedName>
    <definedName name="Zoc.baldosin">[75]Insumos!$E$91</definedName>
    <definedName name="Zoc.Marmol.Mezc.Antillana" localSheetId="2">[67]Análisis!#REF!</definedName>
    <definedName name="Zoc.Marmol.Mezc.Antillana" localSheetId="3">[67]Análisis!#REF!</definedName>
    <definedName name="Zoc.Marmol.Mezc.Antillana" localSheetId="4">[67]Análisis!#REF!</definedName>
    <definedName name="Zoc.Marmol.Mezc.Antillana" localSheetId="5">[67]Análisis!#REF!</definedName>
    <definedName name="Zoc.Marmol.Mezc.Antillana" localSheetId="6">[67]Análisis!#REF!</definedName>
    <definedName name="Zoc.Marmol.Mezc.Antillana" localSheetId="7">[67]Análisis!#REF!</definedName>
    <definedName name="Zoc.Marmol.Mezc.Antillana">[67]Análisis!#REF!</definedName>
    <definedName name="Zoc.vibrazo.Blanco" localSheetId="2">#REF!</definedName>
    <definedName name="Zoc.vibrazo.Blanco" localSheetId="3">#REF!</definedName>
    <definedName name="Zoc.vibrazo.Blanco" localSheetId="4">#REF!</definedName>
    <definedName name="Zoc.vibrazo.Blanco" localSheetId="5">#REF!</definedName>
    <definedName name="Zoc.vibrazo.Blanco" localSheetId="6">#REF!</definedName>
    <definedName name="Zoc.vibrazo.Blanco" localSheetId="7">#REF!</definedName>
    <definedName name="Zoc.vibrazo.Blanco">#REF!</definedName>
    <definedName name="zocabaño" localSheetId="2">[25]Volumenes!#REF!</definedName>
    <definedName name="zocabaño" localSheetId="3">[25]Volumenes!#REF!</definedName>
    <definedName name="zocabaño" localSheetId="4">[25]Volumenes!#REF!</definedName>
    <definedName name="zocabaño" localSheetId="5">[25]Volumenes!#REF!</definedName>
    <definedName name="zocabaño" localSheetId="6">[25]Volumenes!#REF!</definedName>
    <definedName name="zocabaño" localSheetId="7">[25]Volumenes!#REF!</definedName>
    <definedName name="zocabaño">[25]Volumenes!#REF!</definedName>
    <definedName name="Zocacera" localSheetId="2">#REF!</definedName>
    <definedName name="Zocacera" localSheetId="3">#REF!</definedName>
    <definedName name="Zocacera" localSheetId="4">#REF!</definedName>
    <definedName name="Zocacera" localSheetId="5">#REF!</definedName>
    <definedName name="Zocacera" localSheetId="6">#REF!</definedName>
    <definedName name="Zocacera" localSheetId="7">#REF!</definedName>
    <definedName name="Zocacera">#REF!</definedName>
    <definedName name="zocalo" localSheetId="2">'[175]Pres. no'!#REF!</definedName>
    <definedName name="zocalo" localSheetId="3">'[175]Pres. no'!#REF!</definedName>
    <definedName name="zocalo" localSheetId="4">'[175]Pres. no'!#REF!</definedName>
    <definedName name="zocalo" localSheetId="5">'[175]Pres. no'!#REF!</definedName>
    <definedName name="zocalo" localSheetId="6">'[175]Pres. no'!#REF!</definedName>
    <definedName name="zocalo" localSheetId="7">'[175]Pres. no'!#REF!</definedName>
    <definedName name="zocalo">'[175]Pres. no'!#REF!</definedName>
    <definedName name="Zocalo.Baldosin" localSheetId="2">[67]Análisis!#REF!</definedName>
    <definedName name="Zocalo.Baldosin" localSheetId="4">[67]Análisis!#REF!</definedName>
    <definedName name="Zocalo.Baldosin" localSheetId="7">[67]Análisis!#REF!</definedName>
    <definedName name="Zocalo.Baldosin">[67]Análisis!#REF!</definedName>
    <definedName name="Zocalo.bozel.marmol" localSheetId="2">#REF!</definedName>
    <definedName name="Zocalo.bozel.marmol" localSheetId="3">#REF!</definedName>
    <definedName name="Zocalo.bozel.marmol" localSheetId="4">#REF!</definedName>
    <definedName name="Zocalo.bozel.marmol" localSheetId="5">#REF!</definedName>
    <definedName name="Zocalo.bozel.marmol" localSheetId="6">#REF!</definedName>
    <definedName name="Zocalo.bozel.marmol" localSheetId="7">#REF!</definedName>
    <definedName name="Zocalo.bozel.marmol">#REF!</definedName>
    <definedName name="Zocalo.cemento7x25cm" localSheetId="2">#REF!</definedName>
    <definedName name="Zocalo.cemento7x25cm" localSheetId="4">#REF!</definedName>
    <definedName name="Zocalo.cemento7x25cm" localSheetId="7">#REF!</definedName>
    <definedName name="Zocalo.cemento7x25cm">#REF!</definedName>
    <definedName name="Zocalo.Ceram.Mezc.Antillana" localSheetId="2">[67]Análisis!#REF!</definedName>
    <definedName name="Zocalo.Ceram.Mezc.Antillana" localSheetId="4">[67]Análisis!#REF!</definedName>
    <definedName name="Zocalo.Ceram.Mezc.Antillana" localSheetId="7">[67]Análisis!#REF!</definedName>
    <definedName name="Zocalo.Ceram.Mezc.Antillana">[67]Análisis!#REF!</definedName>
    <definedName name="zocalo.ceramica" localSheetId="2">#REF!</definedName>
    <definedName name="zocalo.ceramica" localSheetId="3">#REF!</definedName>
    <definedName name="zocalo.ceramica" localSheetId="4">#REF!</definedName>
    <definedName name="zocalo.ceramica" localSheetId="5">#REF!</definedName>
    <definedName name="zocalo.ceramica" localSheetId="6">#REF!</definedName>
    <definedName name="zocalo.ceramica" localSheetId="7">#REF!</definedName>
    <definedName name="zocalo.ceramica">#REF!</definedName>
    <definedName name="Zócalo.Ceramica" localSheetId="3">[176]Insumos!$E$80</definedName>
    <definedName name="Zócalo.Ceramica" localSheetId="4">[176]Insumos!$E$80</definedName>
    <definedName name="Zócalo.Ceramica" localSheetId="5">[176]Insumos!$E$80</definedName>
    <definedName name="Zócalo.Ceramica" localSheetId="6">[176]Insumos!$E$80</definedName>
    <definedName name="Zócalo.Ceramica" localSheetId="7">[176]Insumos!$E$80</definedName>
    <definedName name="Zócalo.Ceramica" localSheetId="0">[176]Insumos!$E$80</definedName>
    <definedName name="Zócalo.Ceramica">[177]Insumos!$E$80</definedName>
    <definedName name="Zócalo.Cerámica" localSheetId="2">#REF!</definedName>
    <definedName name="Zócalo.Cerámica" localSheetId="3">#REF!</definedName>
    <definedName name="Zócalo.Cerámica" localSheetId="4">#REF!</definedName>
    <definedName name="Zócalo.Cerámica" localSheetId="5">#REF!</definedName>
    <definedName name="Zócalo.Cerámica" localSheetId="6">#REF!</definedName>
    <definedName name="Zócalo.Cerámica" localSheetId="7">#REF!</definedName>
    <definedName name="Zócalo.Cerámica">#REF!</definedName>
    <definedName name="zocalo.ceramica.antideslizante" localSheetId="2">#REF!</definedName>
    <definedName name="zocalo.ceramica.antideslizante" localSheetId="4">#REF!</definedName>
    <definedName name="zocalo.ceramica.antideslizante" localSheetId="7">#REF!</definedName>
    <definedName name="zocalo.ceramica.antideslizante">#REF!</definedName>
    <definedName name="Zocalo.de.ceramica.A">[62]Análisis!$D$532</definedName>
    <definedName name="Zocalo.de.ceramica.B">[62]Análisis!$D$551</definedName>
    <definedName name="Zocalo.de.ceramica.C">[62]Análisis!$D$570</definedName>
    <definedName name="zocalo.de.mosaico">[104]Análisis!$D$1266</definedName>
    <definedName name="Zócalo.Granimármol" localSheetId="2">#REF!</definedName>
    <definedName name="Zócalo.Granimármol" localSheetId="3">#REF!</definedName>
    <definedName name="Zócalo.Granimármol" localSheetId="4">#REF!</definedName>
    <definedName name="Zócalo.Granimármol" localSheetId="5">#REF!</definedName>
    <definedName name="Zócalo.Granimármol" localSheetId="6">#REF!</definedName>
    <definedName name="Zócalo.Granimármol" localSheetId="7">#REF!</definedName>
    <definedName name="Zócalo.Granimármol">#REF!</definedName>
    <definedName name="Zócalo.Granimarmol.MA" localSheetId="2">#REF!</definedName>
    <definedName name="Zócalo.Granimarmol.MA" localSheetId="4">#REF!</definedName>
    <definedName name="Zócalo.Granimarmol.MA" localSheetId="7">#REF!</definedName>
    <definedName name="Zócalo.Granimarmol.MA">#REF!</definedName>
    <definedName name="Zocalo.granito.fondo.blanco" localSheetId="2">#REF!</definedName>
    <definedName name="Zocalo.granito.fondo.blanco" localSheetId="4">#REF!</definedName>
    <definedName name="Zocalo.granito.fondo.blanco" localSheetId="7">#REF!</definedName>
    <definedName name="Zocalo.granito.fondo.blanco">#REF!</definedName>
    <definedName name="Zocalo.Granito.Fondo.blanco.MA" localSheetId="2">#REF!</definedName>
    <definedName name="Zocalo.Granito.Fondo.blanco.MA" localSheetId="4">#REF!</definedName>
    <definedName name="Zocalo.Granito.Fondo.blanco.MA" localSheetId="7">#REF!</definedName>
    <definedName name="Zocalo.Granito.Fondo.blanco.MA">#REF!</definedName>
    <definedName name="Zócalo.Gres" localSheetId="2">#REF!</definedName>
    <definedName name="Zócalo.Gres" localSheetId="4">#REF!</definedName>
    <definedName name="Zócalo.Gres" localSheetId="7">#REF!</definedName>
    <definedName name="Zócalo.Gres">#REF!</definedName>
    <definedName name="Zócalo.loseta.cemento" localSheetId="2">#REF!</definedName>
    <definedName name="Zócalo.loseta.cemento" localSheetId="4">#REF!</definedName>
    <definedName name="Zócalo.loseta.cemento" localSheetId="7">#REF!</definedName>
    <definedName name="Zócalo.loseta.cemento">#REF!</definedName>
    <definedName name="Zocalo.Marmol.A" localSheetId="2">#REF!</definedName>
    <definedName name="Zocalo.Marmol.A" localSheetId="4">#REF!</definedName>
    <definedName name="Zocalo.Marmol.A" localSheetId="7">#REF!</definedName>
    <definedName name="Zocalo.Marmol.A">#REF!</definedName>
    <definedName name="Zocalo.Marmol.A.ANA" localSheetId="2">#REF!</definedName>
    <definedName name="Zocalo.Marmol.A.ANA" localSheetId="4">#REF!</definedName>
    <definedName name="Zocalo.Marmol.A.ANA" localSheetId="7">#REF!</definedName>
    <definedName name="Zocalo.Marmol.A.ANA">#REF!</definedName>
    <definedName name="Zocalo.Marmol.Tipo.B" localSheetId="2">#REF!</definedName>
    <definedName name="Zocalo.Marmol.Tipo.B" localSheetId="4">#REF!</definedName>
    <definedName name="Zocalo.Marmol.Tipo.B" localSheetId="7">#REF!</definedName>
    <definedName name="Zocalo.Marmol.Tipo.B">#REF!</definedName>
    <definedName name="zocalo.porcelanato.40x40">[62]Análisis!$D$501</definedName>
    <definedName name="Zocalo.Vibrazo.Bco" localSheetId="2">#REF!</definedName>
    <definedName name="Zocalo.Vibrazo.Bco" localSheetId="3">#REF!</definedName>
    <definedName name="Zocalo.Vibrazo.Bco" localSheetId="4">#REF!</definedName>
    <definedName name="Zocalo.Vibrazo.Bco" localSheetId="5">#REF!</definedName>
    <definedName name="Zocalo.Vibrazo.Bco" localSheetId="6">#REF!</definedName>
    <definedName name="Zocalo.Vibrazo.Bco" localSheetId="7">#REF!</definedName>
    <definedName name="Zocalo.Vibrazo.Bco">#REF!</definedName>
    <definedName name="Zócalo_de_Cerámica_Criolla_de_33___1era">[50]Insumos!$B$42:$D$42</definedName>
    <definedName name="zocalobotichinorojo" localSheetId="2">#REF!</definedName>
    <definedName name="zocalobotichinorojo" localSheetId="3">#REF!</definedName>
    <definedName name="zocalobotichinorojo" localSheetId="4">#REF!</definedName>
    <definedName name="zocalobotichinorojo" localSheetId="5">#REF!</definedName>
    <definedName name="zocalobotichinorojo" localSheetId="6">#REF!</definedName>
    <definedName name="zocalobotichinorojo" localSheetId="7">#REF!</definedName>
    <definedName name="zocalobotichinorojo" localSheetId="0">#REF!</definedName>
    <definedName name="zocalobotichinorojo">#REF!</definedName>
    <definedName name="ZOCALOGRAN30X7">[44]Analisis!$F$1531</definedName>
    <definedName name="ZOCALOPORCELANATO">[44]Analisis!$F$1539</definedName>
    <definedName name="Zocavibra" localSheetId="2">#REF!</definedName>
    <definedName name="Zocavibra" localSheetId="3">#REF!</definedName>
    <definedName name="Zocavibra" localSheetId="4">#REF!</definedName>
    <definedName name="Zocavibra" localSheetId="5">#REF!</definedName>
    <definedName name="Zocavibra" localSheetId="6">#REF!</definedName>
    <definedName name="Zocavibra" localSheetId="7">#REF!</definedName>
    <definedName name="Zocavibra">#REF!</definedName>
    <definedName name="zocesca2" localSheetId="2">[25]Volumenes!#REF!</definedName>
    <definedName name="zocesca2" localSheetId="3">[25]Volumenes!#REF!</definedName>
    <definedName name="zocesca2" localSheetId="4">[25]Volumenes!#REF!</definedName>
    <definedName name="zocesca2" localSheetId="5">[25]Volumenes!#REF!</definedName>
    <definedName name="zocesca2" localSheetId="6">[25]Volumenes!#REF!</definedName>
    <definedName name="zocesca2" localSheetId="7">[25]Volumenes!#REF!</definedName>
    <definedName name="zocesca2">[25]Volumenes!#REF!</definedName>
    <definedName name="ZOCESCGRAPROYAL" localSheetId="2">#REF!</definedName>
    <definedName name="ZOCESCGRAPROYAL" localSheetId="3">#REF!</definedName>
    <definedName name="ZOCESCGRAPROYAL" localSheetId="4">#REF!</definedName>
    <definedName name="ZOCESCGRAPROYAL" localSheetId="5">#REF!</definedName>
    <definedName name="ZOCESCGRAPROYAL" localSheetId="6">#REF!</definedName>
    <definedName name="ZOCESCGRAPROYAL" localSheetId="7">#REF!</definedName>
    <definedName name="ZOCESCGRAPROYAL" localSheetId="0">#REF!</definedName>
    <definedName name="ZOCESCGRAPROYAL">#REF!</definedName>
    <definedName name="ZOCGRA30BCO" localSheetId="2">#REF!</definedName>
    <definedName name="ZOCGRA30BCO" localSheetId="4">#REF!</definedName>
    <definedName name="ZOCGRA30BCO" localSheetId="7">#REF!</definedName>
    <definedName name="ZOCGRA30BCO">#REF!</definedName>
    <definedName name="ZOCGRA30GRIS" localSheetId="2">#REF!</definedName>
    <definedName name="ZOCGRA30GRIS" localSheetId="4">#REF!</definedName>
    <definedName name="ZOCGRA30GRIS" localSheetId="7">#REF!</definedName>
    <definedName name="ZOCGRA30GRIS">#REF!</definedName>
    <definedName name="ZOCGRA40BCO" localSheetId="2">#REF!</definedName>
    <definedName name="ZOCGRA40BCO" localSheetId="4">#REF!</definedName>
    <definedName name="ZOCGRA40BCO" localSheetId="7">#REF!</definedName>
    <definedName name="ZOCGRA40BCO">#REF!</definedName>
    <definedName name="ZOCGRAPROYAL40" localSheetId="2">#REF!</definedName>
    <definedName name="ZOCGRAPROYAL40" localSheetId="4">#REF!</definedName>
    <definedName name="ZOCGRAPROYAL40" localSheetId="7">#REF!</definedName>
    <definedName name="ZOCGRAPROYAL40">#REF!</definedName>
    <definedName name="ZOCLAD28" localSheetId="2">#REF!</definedName>
    <definedName name="ZOCLAD28" localSheetId="4">#REF!</definedName>
    <definedName name="ZOCLAD28" localSheetId="7">#REF!</definedName>
    <definedName name="ZOCLAD28">#REF!</definedName>
    <definedName name="ZOCMOSROJ25" localSheetId="2">#REF!</definedName>
    <definedName name="ZOCMOSROJ25" localSheetId="4">#REF!</definedName>
    <definedName name="ZOCMOSROJ25" localSheetId="7">#REF!</definedName>
    <definedName name="ZOCMOSROJ25">#REF!</definedName>
    <definedName name="ZOCPorcelanato" localSheetId="2">#REF!</definedName>
    <definedName name="ZOCPorcelanato" localSheetId="4">#REF!</definedName>
    <definedName name="ZOCPorcelanato" localSheetId="5">#REF!</definedName>
    <definedName name="ZOCPorcelanato" localSheetId="6">#REF!</definedName>
    <definedName name="ZOCPorcelanato" localSheetId="7">#REF!</definedName>
    <definedName name="ZOCPorcelanato">#REF!</definedName>
    <definedName name="ZOGRAESC">[64]UASD!$F$3522</definedName>
    <definedName name="zpor" localSheetId="2">'[34]Pres. '!#REF!</definedName>
    <definedName name="zpor" localSheetId="3">'[34]Pres. '!#REF!</definedName>
    <definedName name="zpor" localSheetId="4">'[34]Pres. '!#REF!</definedName>
    <definedName name="zpor" localSheetId="5">'[34]Pres. '!#REF!</definedName>
    <definedName name="zpor" localSheetId="6">'[34]Pres. '!#REF!</definedName>
    <definedName name="zpor" localSheetId="7">'[34]Pres. '!#REF!</definedName>
    <definedName name="zpor" localSheetId="0">'[34]Pres. '!#REF!</definedName>
    <definedName name="zpor">'[34]Pres. '!#REF!</definedName>
  </definedNames>
  <calcPr calcId="124519"/>
</workbook>
</file>

<file path=xl/calcChain.xml><?xml version="1.0" encoding="utf-8"?>
<calcChain xmlns="http://schemas.openxmlformats.org/spreadsheetml/2006/main">
  <c r="G84" i="64"/>
  <c r="G83"/>
  <c r="G82"/>
  <c r="G81"/>
  <c r="H85" s="1"/>
  <c r="G80"/>
  <c r="G79"/>
  <c r="G78"/>
  <c r="G77"/>
  <c r="B77"/>
  <c r="B78" s="1"/>
  <c r="B79" s="1"/>
  <c r="B80" s="1"/>
  <c r="B81" s="1"/>
  <c r="B82" s="1"/>
  <c r="B83" s="1"/>
  <c r="B84" s="1"/>
  <c r="G74"/>
  <c r="G73"/>
  <c r="H75" s="1"/>
  <c r="G72"/>
  <c r="B72"/>
  <c r="B73" s="1"/>
  <c r="B74" s="1"/>
  <c r="G69"/>
  <c r="G68"/>
  <c r="G67"/>
  <c r="G66"/>
  <c r="G65"/>
  <c r="G64"/>
  <c r="G63"/>
  <c r="G62"/>
  <c r="H70" s="1"/>
  <c r="G61"/>
  <c r="G60"/>
  <c r="G59"/>
  <c r="G58"/>
  <c r="B58"/>
  <c r="B59" s="1"/>
  <c r="B60" s="1"/>
  <c r="B61" s="1"/>
  <c r="B62" s="1"/>
  <c r="B63" s="1"/>
  <c r="B64" s="1"/>
  <c r="B65" s="1"/>
  <c r="B66" s="1"/>
  <c r="B67" s="1"/>
  <c r="B68" s="1"/>
  <c r="B69" s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B20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G19"/>
  <c r="H56" s="1"/>
  <c r="B19"/>
  <c r="G15"/>
  <c r="B15"/>
  <c r="G14"/>
  <c r="H16" s="1"/>
  <c r="B14"/>
  <c r="H87" l="1"/>
  <c r="G104" s="1"/>
  <c r="G90"/>
  <c r="G94"/>
  <c r="G98"/>
  <c r="G95"/>
  <c r="G92"/>
  <c r="G96"/>
  <c r="G93"/>
  <c r="G97"/>
  <c r="G91" l="1"/>
  <c r="H100" s="1"/>
  <c r="H102" s="1"/>
  <c r="H106" s="1"/>
  <c r="D551" i="63" l="1"/>
  <c r="G551" s="1"/>
  <c r="G550"/>
  <c r="D549"/>
  <c r="G549" s="1"/>
  <c r="G548"/>
  <c r="G547"/>
  <c r="G545"/>
  <c r="G544"/>
  <c r="G543"/>
  <c r="B543"/>
  <c r="B544" s="1"/>
  <c r="B545" s="1"/>
  <c r="B546" s="1"/>
  <c r="B547" s="1"/>
  <c r="B548" s="1"/>
  <c r="B549" s="1"/>
  <c r="B550" s="1"/>
  <c r="B551" s="1"/>
  <c r="G538"/>
  <c r="G537"/>
  <c r="G536"/>
  <c r="G535"/>
  <c r="G534"/>
  <c r="B534"/>
  <c r="B535" s="1"/>
  <c r="B536" s="1"/>
  <c r="B537" s="1"/>
  <c r="B538" s="1"/>
  <c r="G531"/>
  <c r="G530"/>
  <c r="G529"/>
  <c r="G528"/>
  <c r="H539" s="1"/>
  <c r="G527"/>
  <c r="B527"/>
  <c r="B528" s="1"/>
  <c r="B529" s="1"/>
  <c r="B530" s="1"/>
  <c r="B531" s="1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H522" s="1"/>
  <c r="G493"/>
  <c r="G492"/>
  <c r="B492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G491"/>
  <c r="B491"/>
  <c r="G488"/>
  <c r="G487"/>
  <c r="G486"/>
  <c r="G485"/>
  <c r="G484"/>
  <c r="G483"/>
  <c r="G482"/>
  <c r="G481"/>
  <c r="G480"/>
  <c r="G479"/>
  <c r="G478"/>
  <c r="G477"/>
  <c r="G476"/>
  <c r="G475"/>
  <c r="H489" s="1"/>
  <c r="B475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G472"/>
  <c r="G471"/>
  <c r="G470"/>
  <c r="G469"/>
  <c r="G468"/>
  <c r="G467"/>
  <c r="G466"/>
  <c r="H473" s="1"/>
  <c r="B466"/>
  <c r="B467" s="1"/>
  <c r="B468" s="1"/>
  <c r="B469" s="1"/>
  <c r="B470" s="1"/>
  <c r="B471" s="1"/>
  <c r="B472" s="1"/>
  <c r="G463"/>
  <c r="G462"/>
  <c r="G461"/>
  <c r="G460"/>
  <c r="G459"/>
  <c r="G458"/>
  <c r="G457"/>
  <c r="H464" s="1"/>
  <c r="G456"/>
  <c r="B456"/>
  <c r="B457" s="1"/>
  <c r="B458" s="1"/>
  <c r="B459" s="1"/>
  <c r="B460" s="1"/>
  <c r="B461" s="1"/>
  <c r="B462" s="1"/>
  <c r="B463" s="1"/>
  <c r="G451"/>
  <c r="B451"/>
  <c r="G449"/>
  <c r="G448"/>
  <c r="G447"/>
  <c r="G446"/>
  <c r="H452" s="1"/>
  <c r="B446"/>
  <c r="B447" s="1"/>
  <c r="B448" s="1"/>
  <c r="B449" s="1"/>
  <c r="G441"/>
  <c r="G440"/>
  <c r="G439"/>
  <c r="G438"/>
  <c r="G437"/>
  <c r="G436"/>
  <c r="G435"/>
  <c r="H442" s="1"/>
  <c r="B435"/>
  <c r="B436" s="1"/>
  <c r="B437" s="1"/>
  <c r="B438" s="1"/>
  <c r="B439" s="1"/>
  <c r="B440" s="1"/>
  <c r="B441" s="1"/>
  <c r="G432"/>
  <c r="G431"/>
  <c r="G430"/>
  <c r="G429"/>
  <c r="G428"/>
  <c r="G427"/>
  <c r="D426"/>
  <c r="G426" s="1"/>
  <c r="H433" s="1"/>
  <c r="G425"/>
  <c r="G424"/>
  <c r="G423"/>
  <c r="B423"/>
  <c r="B424" s="1"/>
  <c r="B425" s="1"/>
  <c r="B426" s="1"/>
  <c r="B427" s="1"/>
  <c r="B428" s="1"/>
  <c r="B429" s="1"/>
  <c r="B430" s="1"/>
  <c r="B431" s="1"/>
  <c r="B432" s="1"/>
  <c r="D418"/>
  <c r="G418" s="1"/>
  <c r="G417"/>
  <c r="G416"/>
  <c r="B416"/>
  <c r="B417" s="1"/>
  <c r="B418" s="1"/>
  <c r="G415"/>
  <c r="G414"/>
  <c r="G413"/>
  <c r="B413"/>
  <c r="B414" s="1"/>
  <c r="G411"/>
  <c r="G410"/>
  <c r="G409"/>
  <c r="B409"/>
  <c r="B410" s="1"/>
  <c r="B411" s="1"/>
  <c r="G404"/>
  <c r="G403"/>
  <c r="B403"/>
  <c r="B404" s="1"/>
  <c r="G401"/>
  <c r="G400"/>
  <c r="B400"/>
  <c r="B401" s="1"/>
  <c r="G398"/>
  <c r="G397"/>
  <c r="G396"/>
  <c r="H405" s="1"/>
  <c r="G395"/>
  <c r="B395"/>
  <c r="B396" s="1"/>
  <c r="B397" s="1"/>
  <c r="B398" s="1"/>
  <c r="G390"/>
  <c r="G389"/>
  <c r="G388"/>
  <c r="D387"/>
  <c r="G387" s="1"/>
  <c r="G386"/>
  <c r="G385"/>
  <c r="G384"/>
  <c r="B384"/>
  <c r="B385" s="1"/>
  <c r="B386" s="1"/>
  <c r="B387" s="1"/>
  <c r="B388" s="1"/>
  <c r="B389" s="1"/>
  <c r="B390" s="1"/>
  <c r="G383"/>
  <c r="B383"/>
  <c r="G381"/>
  <c r="G380"/>
  <c r="G379"/>
  <c r="B379"/>
  <c r="B380" s="1"/>
  <c r="B381" s="1"/>
  <c r="G377"/>
  <c r="G376"/>
  <c r="B376"/>
  <c r="B377" s="1"/>
  <c r="D374"/>
  <c r="G374" s="1"/>
  <c r="G373"/>
  <c r="D373"/>
  <c r="B373"/>
  <c r="B374" s="1"/>
  <c r="G368"/>
  <c r="G367"/>
  <c r="G366"/>
  <c r="G365"/>
  <c r="G364"/>
  <c r="G363"/>
  <c r="D363"/>
  <c r="D362"/>
  <c r="G362" s="1"/>
  <c r="G361"/>
  <c r="G360"/>
  <c r="B360"/>
  <c r="B361" s="1"/>
  <c r="B362" s="1"/>
  <c r="B363" s="1"/>
  <c r="B364" s="1"/>
  <c r="B365" s="1"/>
  <c r="B366" s="1"/>
  <c r="B367" s="1"/>
  <c r="B368" s="1"/>
  <c r="G359"/>
  <c r="G357"/>
  <c r="G356"/>
  <c r="G355"/>
  <c r="B355"/>
  <c r="B356" s="1"/>
  <c r="B357" s="1"/>
  <c r="B358" s="1"/>
  <c r="G353"/>
  <c r="G352"/>
  <c r="B352"/>
  <c r="B353" s="1"/>
  <c r="G350"/>
  <c r="D350"/>
  <c r="B350"/>
  <c r="G348"/>
  <c r="D348"/>
  <c r="D347"/>
  <c r="G347" s="1"/>
  <c r="B347"/>
  <c r="B348" s="1"/>
  <c r="G341"/>
  <c r="G340"/>
  <c r="G339"/>
  <c r="G338"/>
  <c r="D337"/>
  <c r="G337" s="1"/>
  <c r="G336"/>
  <c r="D336"/>
  <c r="D335"/>
  <c r="G335" s="1"/>
  <c r="G334"/>
  <c r="G333"/>
  <c r="B333"/>
  <c r="B334" s="1"/>
  <c r="B335" s="1"/>
  <c r="B336" s="1"/>
  <c r="B337" s="1"/>
  <c r="B338" s="1"/>
  <c r="B339" s="1"/>
  <c r="B340" s="1"/>
  <c r="B341" s="1"/>
  <c r="G332"/>
  <c r="B332"/>
  <c r="D330"/>
  <c r="G330" s="1"/>
  <c r="G329"/>
  <c r="G328"/>
  <c r="B328"/>
  <c r="B329" s="1"/>
  <c r="B330" s="1"/>
  <c r="G326"/>
  <c r="G325"/>
  <c r="B325"/>
  <c r="B326" s="1"/>
  <c r="G324"/>
  <c r="B324"/>
  <c r="D322"/>
  <c r="G322" s="1"/>
  <c r="B322"/>
  <c r="D320"/>
  <c r="G320" s="1"/>
  <c r="B320"/>
  <c r="G319"/>
  <c r="D319"/>
  <c r="B319"/>
  <c r="G313"/>
  <c r="G312"/>
  <c r="G311"/>
  <c r="G310"/>
  <c r="G309"/>
  <c r="G308"/>
  <c r="G307"/>
  <c r="G306"/>
  <c r="G305"/>
  <c r="G304"/>
  <c r="D303"/>
  <c r="G303" s="1"/>
  <c r="D302"/>
  <c r="G302" s="1"/>
  <c r="D301"/>
  <c r="G301" s="1"/>
  <c r="G300"/>
  <c r="G299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G297"/>
  <c r="G296"/>
  <c r="G295"/>
  <c r="B295"/>
  <c r="B296" s="1"/>
  <c r="B297" s="1"/>
  <c r="G293"/>
  <c r="G292"/>
  <c r="B292"/>
  <c r="B293" s="1"/>
  <c r="D290"/>
  <c r="G290" s="1"/>
  <c r="B290"/>
  <c r="G288"/>
  <c r="D288"/>
  <c r="D287"/>
  <c r="G287" s="1"/>
  <c r="H314" s="1"/>
  <c r="B287"/>
  <c r="B288" s="1"/>
  <c r="G281"/>
  <c r="G280"/>
  <c r="G279"/>
  <c r="D279"/>
  <c r="D278"/>
  <c r="G278" s="1"/>
  <c r="G277"/>
  <c r="G276"/>
  <c r="B276"/>
  <c r="B277" s="1"/>
  <c r="B278" s="1"/>
  <c r="B279" s="1"/>
  <c r="B280" s="1"/>
  <c r="B281" s="1"/>
  <c r="G274"/>
  <c r="G273"/>
  <c r="B273"/>
  <c r="B274" s="1"/>
  <c r="G271"/>
  <c r="B271"/>
  <c r="G270"/>
  <c r="D268"/>
  <c r="G268" s="1"/>
  <c r="B268"/>
  <c r="B269" s="1"/>
  <c r="D266"/>
  <c r="G266" s="1"/>
  <c r="B266"/>
  <c r="D265"/>
  <c r="G265" s="1"/>
  <c r="H282" s="1"/>
  <c r="B265"/>
  <c r="G259"/>
  <c r="G258"/>
  <c r="D257"/>
  <c r="G257" s="1"/>
  <c r="D256"/>
  <c r="G256" s="1"/>
  <c r="G255"/>
  <c r="G254"/>
  <c r="B254"/>
  <c r="B255" s="1"/>
  <c r="B256" s="1"/>
  <c r="B257" s="1"/>
  <c r="B258" s="1"/>
  <c r="B259" s="1"/>
  <c r="G252"/>
  <c r="G251"/>
  <c r="B251"/>
  <c r="B252" s="1"/>
  <c r="G250"/>
  <c r="B250"/>
  <c r="D248"/>
  <c r="G248" s="1"/>
  <c r="B248"/>
  <c r="G246"/>
  <c r="G245"/>
  <c r="B245"/>
  <c r="B246" s="1"/>
  <c r="D243"/>
  <c r="G243" s="1"/>
  <c r="D242"/>
  <c r="G242" s="1"/>
  <c r="B242"/>
  <c r="B243" s="1"/>
  <c r="G236"/>
  <c r="G235"/>
  <c r="G234"/>
  <c r="D234"/>
  <c r="D233"/>
  <c r="G233" s="1"/>
  <c r="G232"/>
  <c r="B232"/>
  <c r="B233" s="1"/>
  <c r="B234" s="1"/>
  <c r="B235" s="1"/>
  <c r="B236" s="1"/>
  <c r="G230"/>
  <c r="B230"/>
  <c r="G228"/>
  <c r="B228"/>
  <c r="G226"/>
  <c r="D226"/>
  <c r="B226"/>
  <c r="D224"/>
  <c r="G224" s="1"/>
  <c r="H237" s="1"/>
  <c r="B224"/>
  <c r="G219"/>
  <c r="G218"/>
  <c r="G217"/>
  <c r="D217"/>
  <c r="G216"/>
  <c r="D216"/>
  <c r="D215"/>
  <c r="G215" s="1"/>
  <c r="D214"/>
  <c r="G214" s="1"/>
  <c r="G213"/>
  <c r="G212"/>
  <c r="G211"/>
  <c r="G210"/>
  <c r="G209"/>
  <c r="B209"/>
  <c r="B210" s="1"/>
  <c r="B211" s="1"/>
  <c r="B212" s="1"/>
  <c r="B213" s="1"/>
  <c r="B214" s="1"/>
  <c r="B215" s="1"/>
  <c r="B216" s="1"/>
  <c r="B217" s="1"/>
  <c r="B218" s="1"/>
  <c r="B219" s="1"/>
  <c r="G207"/>
  <c r="G206"/>
  <c r="G205"/>
  <c r="G204"/>
  <c r="B204"/>
  <c r="B205" s="1"/>
  <c r="B206" s="1"/>
  <c r="B207" s="1"/>
  <c r="D202"/>
  <c r="G202" s="1"/>
  <c r="B202"/>
  <c r="G200"/>
  <c r="G199"/>
  <c r="G198"/>
  <c r="B198"/>
  <c r="B199" s="1"/>
  <c r="B200" s="1"/>
  <c r="G196"/>
  <c r="D196"/>
  <c r="D195"/>
  <c r="G195" s="1"/>
  <c r="B195"/>
  <c r="B196" s="1"/>
  <c r="G189"/>
  <c r="G188"/>
  <c r="G187"/>
  <c r="G186"/>
  <c r="D185"/>
  <c r="G185" s="1"/>
  <c r="D184"/>
  <c r="G184" s="1"/>
  <c r="G182"/>
  <c r="B182"/>
  <c r="B183" s="1"/>
  <c r="B184" s="1"/>
  <c r="B185" s="1"/>
  <c r="B186" s="1"/>
  <c r="B187" s="1"/>
  <c r="B188" s="1"/>
  <c r="B189" s="1"/>
  <c r="G180"/>
  <c r="B180"/>
  <c r="D178"/>
  <c r="G178" s="1"/>
  <c r="B178"/>
  <c r="G176"/>
  <c r="G175"/>
  <c r="B175"/>
  <c r="B176" s="1"/>
  <c r="G173"/>
  <c r="D173"/>
  <c r="B173"/>
  <c r="G168"/>
  <c r="G167"/>
  <c r="G166"/>
  <c r="G165"/>
  <c r="G164"/>
  <c r="D164"/>
  <c r="D163"/>
  <c r="G163" s="1"/>
  <c r="B162"/>
  <c r="B163" s="1"/>
  <c r="B164" s="1"/>
  <c r="B165" s="1"/>
  <c r="B166" s="1"/>
  <c r="B167" s="1"/>
  <c r="B168" s="1"/>
  <c r="D160"/>
  <c r="G160" s="1"/>
  <c r="G159"/>
  <c r="G158"/>
  <c r="B158"/>
  <c r="B159" s="1"/>
  <c r="B160" s="1"/>
  <c r="D156"/>
  <c r="G156" s="1"/>
  <c r="B156"/>
  <c r="G154"/>
  <c r="B154"/>
  <c r="G152"/>
  <c r="D152"/>
  <c r="D151"/>
  <c r="G151" s="1"/>
  <c r="B151"/>
  <c r="B152" s="1"/>
  <c r="G146"/>
  <c r="G145"/>
  <c r="G144"/>
  <c r="D142"/>
  <c r="G142" s="1"/>
  <c r="B142"/>
  <c r="B144" s="1"/>
  <c r="B145" s="1"/>
  <c r="B146" s="1"/>
  <c r="G140"/>
  <c r="G139"/>
  <c r="G138"/>
  <c r="G137"/>
  <c r="B137"/>
  <c r="B138" s="1"/>
  <c r="B139" s="1"/>
  <c r="B140" s="1"/>
  <c r="G135"/>
  <c r="D135"/>
  <c r="B135"/>
  <c r="G133"/>
  <c r="G132"/>
  <c r="G131"/>
  <c r="G130"/>
  <c r="B130"/>
  <c r="B131" s="1"/>
  <c r="B132" s="1"/>
  <c r="B133" s="1"/>
  <c r="D128"/>
  <c r="G128" s="1"/>
  <c r="D127"/>
  <c r="G127" s="1"/>
  <c r="B127"/>
  <c r="B128" s="1"/>
  <c r="G122"/>
  <c r="G121"/>
  <c r="B121"/>
  <c r="B122" s="1"/>
  <c r="G120"/>
  <c r="B120"/>
  <c r="D118"/>
  <c r="G118" s="1"/>
  <c r="D117"/>
  <c r="G117" s="1"/>
  <c r="G116"/>
  <c r="D115"/>
  <c r="G115" s="1"/>
  <c r="G114"/>
  <c r="B114"/>
  <c r="B115" s="1"/>
  <c r="B116" s="1"/>
  <c r="B117" s="1"/>
  <c r="B118" s="1"/>
  <c r="G112"/>
  <c r="G111"/>
  <c r="G110"/>
  <c r="G109"/>
  <c r="B109"/>
  <c r="B110" s="1"/>
  <c r="B111" s="1"/>
  <c r="B112" s="1"/>
  <c r="G107"/>
  <c r="D107"/>
  <c r="B107"/>
  <c r="G105"/>
  <c r="B105"/>
  <c r="G104"/>
  <c r="B104"/>
  <c r="D102"/>
  <c r="G102" s="1"/>
  <c r="B102"/>
  <c r="D101"/>
  <c r="G101" s="1"/>
  <c r="B101"/>
  <c r="G96"/>
  <c r="B96"/>
  <c r="G95"/>
  <c r="B95"/>
  <c r="D93"/>
  <c r="G93" s="1"/>
  <c r="D92"/>
  <c r="G92" s="1"/>
  <c r="G91"/>
  <c r="B91"/>
  <c r="B92" s="1"/>
  <c r="B93" s="1"/>
  <c r="G88"/>
  <c r="G87"/>
  <c r="B87"/>
  <c r="B88" s="1"/>
  <c r="B89" s="1"/>
  <c r="G86"/>
  <c r="B86"/>
  <c r="G84"/>
  <c r="B84"/>
  <c r="G82"/>
  <c r="G81"/>
  <c r="G80"/>
  <c r="B80"/>
  <c r="B81" s="1"/>
  <c r="B82" s="1"/>
  <c r="G78"/>
  <c r="G77"/>
  <c r="B77"/>
  <c r="B78" s="1"/>
  <c r="G72"/>
  <c r="B72"/>
  <c r="G71"/>
  <c r="H73" s="1"/>
  <c r="B71"/>
  <c r="G67"/>
  <c r="B67"/>
  <c r="G66"/>
  <c r="B66"/>
  <c r="G64"/>
  <c r="G63"/>
  <c r="G62"/>
  <c r="B62"/>
  <c r="B63" s="1"/>
  <c r="B64" s="1"/>
  <c r="G60"/>
  <c r="D59"/>
  <c r="G59" s="1"/>
  <c r="D58"/>
  <c r="G58" s="1"/>
  <c r="G57"/>
  <c r="B57"/>
  <c r="B58" s="1"/>
  <c r="B59" s="1"/>
  <c r="B60" s="1"/>
  <c r="G56"/>
  <c r="B56"/>
  <c r="G54"/>
  <c r="G53"/>
  <c r="G52"/>
  <c r="B52"/>
  <c r="B53" s="1"/>
  <c r="B54" s="1"/>
  <c r="G46"/>
  <c r="G44"/>
  <c r="D42"/>
  <c r="G42" s="1"/>
  <c r="G41"/>
  <c r="D41"/>
  <c r="G39"/>
  <c r="G38"/>
  <c r="G37"/>
  <c r="G36"/>
  <c r="G35"/>
  <c r="G34"/>
  <c r="G32"/>
  <c r="D31"/>
  <c r="G31" s="1"/>
  <c r="G28"/>
  <c r="G27"/>
  <c r="G26"/>
  <c r="D24"/>
  <c r="G24" s="1"/>
  <c r="D23"/>
  <c r="G23" s="1"/>
  <c r="D22"/>
  <c r="G22" s="1"/>
  <c r="D21"/>
  <c r="G21" s="1"/>
  <c r="G19"/>
  <c r="B19"/>
  <c r="B21" s="1"/>
  <c r="B22" s="1"/>
  <c r="B23" s="1"/>
  <c r="B24" s="1"/>
  <c r="B26" s="1"/>
  <c r="B27" s="1"/>
  <c r="B28" s="1"/>
  <c r="B29" s="1"/>
  <c r="B31" s="1"/>
  <c r="B32" s="1"/>
  <c r="B34" s="1"/>
  <c r="B35" s="1"/>
  <c r="B36" s="1"/>
  <c r="B37" s="1"/>
  <c r="B38" s="1"/>
  <c r="B39" s="1"/>
  <c r="B41" s="1"/>
  <c r="B42" s="1"/>
  <c r="B44" s="1"/>
  <c r="B46" s="1"/>
  <c r="G14"/>
  <c r="G13"/>
  <c r="H15" s="1"/>
  <c r="B13"/>
  <c r="B14" s="1"/>
  <c r="G986" i="62"/>
  <c r="G985"/>
  <c r="G984"/>
  <c r="G983"/>
  <c r="G982"/>
  <c r="G981"/>
  <c r="G980"/>
  <c r="B980"/>
  <c r="B981" s="1"/>
  <c r="B982" s="1"/>
  <c r="B983" s="1"/>
  <c r="B984" s="1"/>
  <c r="B985" s="1"/>
  <c r="B986" s="1"/>
  <c r="G977"/>
  <c r="G976"/>
  <c r="H978" s="1"/>
  <c r="G973"/>
  <c r="H974" s="1"/>
  <c r="G970"/>
  <c r="G969"/>
  <c r="G966"/>
  <c r="G965"/>
  <c r="G964"/>
  <c r="G961"/>
  <c r="H962" s="1"/>
  <c r="G958"/>
  <c r="G957"/>
  <c r="G956"/>
  <c r="G953"/>
  <c r="G952"/>
  <c r="G951"/>
  <c r="G950"/>
  <c r="G949"/>
  <c r="G948"/>
  <c r="G947"/>
  <c r="G944"/>
  <c r="G943"/>
  <c r="G942"/>
  <c r="D939"/>
  <c r="G939" s="1"/>
  <c r="D938"/>
  <c r="G938" s="1"/>
  <c r="G937"/>
  <c r="D936"/>
  <c r="G936" s="1"/>
  <c r="D935"/>
  <c r="G935" s="1"/>
  <c r="D934"/>
  <c r="G934" s="1"/>
  <c r="D933"/>
  <c r="G933" s="1"/>
  <c r="D932"/>
  <c r="G932" s="1"/>
  <c r="D931"/>
  <c r="G931" s="1"/>
  <c r="D930"/>
  <c r="G930" s="1"/>
  <c r="D929"/>
  <c r="G929" s="1"/>
  <c r="D928"/>
  <c r="G928" s="1"/>
  <c r="D927"/>
  <c r="G927" s="1"/>
  <c r="D926"/>
  <c r="G926" s="1"/>
  <c r="D925"/>
  <c r="G925" s="1"/>
  <c r="D924"/>
  <c r="G924" s="1"/>
  <c r="D923"/>
  <c r="G923" s="1"/>
  <c r="G922"/>
  <c r="D921"/>
  <c r="G921" s="1"/>
  <c r="D920"/>
  <c r="G920" s="1"/>
  <c r="D919"/>
  <c r="G919" s="1"/>
  <c r="D918"/>
  <c r="G918" s="1"/>
  <c r="D916"/>
  <c r="B916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G915"/>
  <c r="G912"/>
  <c r="D911"/>
  <c r="G911" s="1"/>
  <c r="D910"/>
  <c r="G910" s="1"/>
  <c r="D909"/>
  <c r="G909" s="1"/>
  <c r="B909"/>
  <c r="B910" s="1"/>
  <c r="B911" s="1"/>
  <c r="B912" s="1"/>
  <c r="G906"/>
  <c r="H907" s="1"/>
  <c r="G898"/>
  <c r="G897"/>
  <c r="G896"/>
  <c r="G895"/>
  <c r="G894"/>
  <c r="G893"/>
  <c r="G892"/>
  <c r="G891"/>
  <c r="B891"/>
  <c r="B892" s="1"/>
  <c r="B893" s="1"/>
  <c r="B894" s="1"/>
  <c r="B895" s="1"/>
  <c r="B896" s="1"/>
  <c r="B897" s="1"/>
  <c r="B898" s="1"/>
  <c r="G888"/>
  <c r="G887"/>
  <c r="G884"/>
  <c r="H885" s="1"/>
  <c r="G881"/>
  <c r="G880"/>
  <c r="G877"/>
  <c r="G876"/>
  <c r="G873"/>
  <c r="H874" s="1"/>
  <c r="G870"/>
  <c r="G869"/>
  <c r="G868"/>
  <c r="G865"/>
  <c r="G864"/>
  <c r="G863"/>
  <c r="G862"/>
  <c r="G861"/>
  <c r="G860"/>
  <c r="G859"/>
  <c r="G856"/>
  <c r="G855"/>
  <c r="G854"/>
  <c r="G851"/>
  <c r="G850"/>
  <c r="D849"/>
  <c r="G849" s="1"/>
  <c r="D848"/>
  <c r="G848" s="1"/>
  <c r="D847"/>
  <c r="G847" s="1"/>
  <c r="D846"/>
  <c r="G846" s="1"/>
  <c r="D845"/>
  <c r="G845" s="1"/>
  <c r="D844"/>
  <c r="G844" s="1"/>
  <c r="D843"/>
  <c r="G843" s="1"/>
  <c r="D842"/>
  <c r="G842" s="1"/>
  <c r="D841"/>
  <c r="G841" s="1"/>
  <c r="D840"/>
  <c r="G840" s="1"/>
  <c r="D839"/>
  <c r="G839" s="1"/>
  <c r="D838"/>
  <c r="G838" s="1"/>
  <c r="D837"/>
  <c r="G837" s="1"/>
  <c r="B836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G834"/>
  <c r="G833"/>
  <c r="D830"/>
  <c r="G830" s="1"/>
  <c r="D829"/>
  <c r="D832" s="1"/>
  <c r="G832" s="1"/>
  <c r="B829"/>
  <c r="B830" s="1"/>
  <c r="B831" s="1"/>
  <c r="B832" s="1"/>
  <c r="G826"/>
  <c r="H827" s="1"/>
  <c r="B826"/>
  <c r="D818"/>
  <c r="G818" s="1"/>
  <c r="G817"/>
  <c r="B817"/>
  <c r="B818" s="1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G790"/>
  <c r="G789"/>
  <c r="D785"/>
  <c r="G785" s="1"/>
  <c r="D784"/>
  <c r="G784" s="1"/>
  <c r="D783"/>
  <c r="D786" s="1"/>
  <c r="G786" s="1"/>
  <c r="D782"/>
  <c r="G782" s="1"/>
  <c r="D781"/>
  <c r="G781" s="1"/>
  <c r="D778"/>
  <c r="D779" s="1"/>
  <c r="D777"/>
  <c r="G777" s="1"/>
  <c r="D776"/>
  <c r="G776" s="1"/>
  <c r="D775"/>
  <c r="G775" s="1"/>
  <c r="G774"/>
  <c r="D774"/>
  <c r="D787" s="1"/>
  <c r="G787" s="1"/>
  <c r="D773"/>
  <c r="G773" s="1"/>
  <c r="D772"/>
  <c r="G772" s="1"/>
  <c r="D771"/>
  <c r="G771" s="1"/>
  <c r="D770"/>
  <c r="G770" s="1"/>
  <c r="D769"/>
  <c r="G769" s="1"/>
  <c r="D768"/>
  <c r="G768" s="1"/>
  <c r="D766"/>
  <c r="G766" s="1"/>
  <c r="D765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D762"/>
  <c r="G762" s="1"/>
  <c r="D761"/>
  <c r="G761" s="1"/>
  <c r="B761"/>
  <c r="B762" s="1"/>
  <c r="G758"/>
  <c r="G757"/>
  <c r="G756"/>
  <c r="B756"/>
  <c r="B757" s="1"/>
  <c r="B758" s="1"/>
  <c r="G753"/>
  <c r="G752"/>
  <c r="G751"/>
  <c r="G750"/>
  <c r="G749"/>
  <c r="G747"/>
  <c r="G746"/>
  <c r="D745"/>
  <c r="G745" s="1"/>
  <c r="G744"/>
  <c r="D743"/>
  <c r="G743" s="1"/>
  <c r="G742"/>
  <c r="G741"/>
  <c r="G740"/>
  <c r="G739"/>
  <c r="G738"/>
  <c r="G737"/>
  <c r="G736"/>
  <c r="G735"/>
  <c r="B735"/>
  <c r="B736" s="1"/>
  <c r="B737" s="1"/>
  <c r="B738" s="1"/>
  <c r="B739" s="1"/>
  <c r="B740" s="1"/>
  <c r="B741" s="1"/>
  <c r="B742" s="1"/>
  <c r="B743" s="1"/>
  <c r="B744" s="1"/>
  <c r="B745" s="1"/>
  <c r="B746" s="1"/>
  <c r="B747" s="1"/>
  <c r="B749" s="1"/>
  <c r="B750" s="1"/>
  <c r="B751" s="1"/>
  <c r="B752" s="1"/>
  <c r="B753" s="1"/>
  <c r="D734"/>
  <c r="G731"/>
  <c r="G729"/>
  <c r="G728"/>
  <c r="G727"/>
  <c r="G726"/>
  <c r="G725"/>
  <c r="G724"/>
  <c r="G722"/>
  <c r="G721"/>
  <c r="G720"/>
  <c r="G719"/>
  <c r="G717"/>
  <c r="G716"/>
  <c r="G715"/>
  <c r="G714"/>
  <c r="G712"/>
  <c r="G711"/>
  <c r="G710"/>
  <c r="G709"/>
  <c r="G708"/>
  <c r="G707"/>
  <c r="G706"/>
  <c r="G705"/>
  <c r="G704"/>
  <c r="G703"/>
  <c r="G702"/>
  <c r="B702"/>
  <c r="B703" s="1"/>
  <c r="B704" s="1"/>
  <c r="B705" s="1"/>
  <c r="B706" s="1"/>
  <c r="B707" s="1"/>
  <c r="B708" s="1"/>
  <c r="B709" s="1"/>
  <c r="B710" s="1"/>
  <c r="B711" s="1"/>
  <c r="B712" s="1"/>
  <c r="B714" s="1"/>
  <c r="B715" s="1"/>
  <c r="G698"/>
  <c r="G696"/>
  <c r="G695"/>
  <c r="D694"/>
  <c r="G694" s="1"/>
  <c r="G693"/>
  <c r="G692"/>
  <c r="B692"/>
  <c r="B693" s="1"/>
  <c r="B694" s="1"/>
  <c r="B695" s="1"/>
  <c r="B696" s="1"/>
  <c r="B697" s="1"/>
  <c r="B698" s="1"/>
  <c r="G689"/>
  <c r="G688"/>
  <c r="G687"/>
  <c r="G686"/>
  <c r="G685"/>
  <c r="B685"/>
  <c r="B686" s="1"/>
  <c r="B687" s="1"/>
  <c r="B688" s="1"/>
  <c r="B689" s="1"/>
  <c r="G677"/>
  <c r="G676"/>
  <c r="D675"/>
  <c r="G675" s="1"/>
  <c r="H678" s="1"/>
  <c r="B675"/>
  <c r="B676" s="1"/>
  <c r="B677" s="1"/>
  <c r="D672"/>
  <c r="G672" s="1"/>
  <c r="H673" s="1"/>
  <c r="B672"/>
  <c r="H670"/>
  <c r="B669"/>
  <c r="D666"/>
  <c r="G666" s="1"/>
  <c r="D665"/>
  <c r="G665" s="1"/>
  <c r="D664"/>
  <c r="G664" s="1"/>
  <c r="B663"/>
  <c r="B664" s="1"/>
  <c r="B665" s="1"/>
  <c r="B666" s="1"/>
  <c r="D660"/>
  <c r="D659"/>
  <c r="G659" s="1"/>
  <c r="D658"/>
  <c r="G658" s="1"/>
  <c r="D657"/>
  <c r="G657" s="1"/>
  <c r="D656"/>
  <c r="G656" s="1"/>
  <c r="D655"/>
  <c r="G655" s="1"/>
  <c r="D654"/>
  <c r="D653"/>
  <c r="G653" s="1"/>
  <c r="B653"/>
  <c r="B655" s="1"/>
  <c r="B656" s="1"/>
  <c r="B657" s="1"/>
  <c r="B658" s="1"/>
  <c r="B659" s="1"/>
  <c r="B660" s="1"/>
  <c r="D649"/>
  <c r="D648"/>
  <c r="D647"/>
  <c r="B647"/>
  <c r="B648" s="1"/>
  <c r="B649" s="1"/>
  <c r="B650" s="1"/>
  <c r="G644"/>
  <c r="H645" s="1"/>
  <c r="B644"/>
  <c r="G637"/>
  <c r="D636"/>
  <c r="G636" s="1"/>
  <c r="D635"/>
  <c r="G635" s="1"/>
  <c r="D634"/>
  <c r="G634" s="1"/>
  <c r="D633"/>
  <c r="G633" s="1"/>
  <c r="B633"/>
  <c r="B634" s="1"/>
  <c r="B635" s="1"/>
  <c r="B636" s="1"/>
  <c r="G632"/>
  <c r="G631"/>
  <c r="G630"/>
  <c r="H631" s="1"/>
  <c r="B630"/>
  <c r="G629"/>
  <c r="G628"/>
  <c r="B625"/>
  <c r="B626" s="1"/>
  <c r="B627" s="1"/>
  <c r="G624"/>
  <c r="G623"/>
  <c r="D622"/>
  <c r="G622" s="1"/>
  <c r="D621"/>
  <c r="G621" s="1"/>
  <c r="H623" s="1"/>
  <c r="B621"/>
  <c r="B622" s="1"/>
  <c r="G620"/>
  <c r="G619"/>
  <c r="D618"/>
  <c r="G618" s="1"/>
  <c r="D616"/>
  <c r="D625" s="1"/>
  <c r="D615"/>
  <c r="G615" s="1"/>
  <c r="D614"/>
  <c r="G614" s="1"/>
  <c r="B612"/>
  <c r="B613" s="1"/>
  <c r="B614" s="1"/>
  <c r="B615" s="1"/>
  <c r="B616" s="1"/>
  <c r="B617" s="1"/>
  <c r="B618" s="1"/>
  <c r="G611"/>
  <c r="G610"/>
  <c r="D609"/>
  <c r="G609" s="1"/>
  <c r="D608"/>
  <c r="G608" s="1"/>
  <c r="D607"/>
  <c r="G607" s="1"/>
  <c r="B607"/>
  <c r="B608" s="1"/>
  <c r="B609" s="1"/>
  <c r="G606"/>
  <c r="G605"/>
  <c r="D604"/>
  <c r="G604" s="1"/>
  <c r="D603"/>
  <c r="G603" s="1"/>
  <c r="D602"/>
  <c r="G602" s="1"/>
  <c r="D601"/>
  <c r="G601" s="1"/>
  <c r="D600"/>
  <c r="G600" s="1"/>
  <c r="D599"/>
  <c r="G599" s="1"/>
  <c r="D598"/>
  <c r="G598" s="1"/>
  <c r="D597"/>
  <c r="G597" s="1"/>
  <c r="B597"/>
  <c r="B598" s="1"/>
  <c r="B599" s="1"/>
  <c r="B600" s="1"/>
  <c r="B601" s="1"/>
  <c r="B602" s="1"/>
  <c r="B603" s="1"/>
  <c r="B604" s="1"/>
  <c r="G596"/>
  <c r="G595"/>
  <c r="D593"/>
  <c r="G593" s="1"/>
  <c r="D592"/>
  <c r="G592" s="1"/>
  <c r="D591"/>
  <c r="B591"/>
  <c r="B592" s="1"/>
  <c r="B593" s="1"/>
  <c r="B594" s="1"/>
  <c r="G590"/>
  <c r="G589"/>
  <c r="D588"/>
  <c r="G588" s="1"/>
  <c r="G587"/>
  <c r="G586"/>
  <c r="B586"/>
  <c r="B587" s="1"/>
  <c r="B588" s="1"/>
  <c r="G579"/>
  <c r="G578"/>
  <c r="G577"/>
  <c r="G576"/>
  <c r="B576"/>
  <c r="B577" s="1"/>
  <c r="B578" s="1"/>
  <c r="G575"/>
  <c r="G574"/>
  <c r="G573"/>
  <c r="H574" s="1"/>
  <c r="B573"/>
  <c r="G572"/>
  <c r="G571"/>
  <c r="G570"/>
  <c r="B570"/>
  <c r="G569"/>
  <c r="H571" s="1"/>
  <c r="B569"/>
  <c r="G568"/>
  <c r="G567"/>
  <c r="G566"/>
  <c r="G565"/>
  <c r="B565"/>
  <c r="B566" s="1"/>
  <c r="G564"/>
  <c r="G563"/>
  <c r="G562"/>
  <c r="G561"/>
  <c r="G560"/>
  <c r="G559"/>
  <c r="B559"/>
  <c r="B560" s="1"/>
  <c r="B561" s="1"/>
  <c r="B562" s="1"/>
  <c r="G558"/>
  <c r="G557"/>
  <c r="G556"/>
  <c r="G555"/>
  <c r="G554"/>
  <c r="B554"/>
  <c r="B555" s="1"/>
  <c r="B556" s="1"/>
  <c r="G553"/>
  <c r="G552"/>
  <c r="G551"/>
  <c r="G550"/>
  <c r="G549"/>
  <c r="G548"/>
  <c r="G547"/>
  <c r="G546"/>
  <c r="B546"/>
  <c r="B547" s="1"/>
  <c r="B548" s="1"/>
  <c r="B549" s="1"/>
  <c r="B550" s="1"/>
  <c r="B551" s="1"/>
  <c r="G545"/>
  <c r="G544"/>
  <c r="G543"/>
  <c r="G542"/>
  <c r="G541"/>
  <c r="B541"/>
  <c r="B542" s="1"/>
  <c r="B543" s="1"/>
  <c r="G540"/>
  <c r="G539"/>
  <c r="G538"/>
  <c r="G537"/>
  <c r="G536"/>
  <c r="B536"/>
  <c r="B537" s="1"/>
  <c r="B538" s="1"/>
  <c r="G535"/>
  <c r="G534"/>
  <c r="G533"/>
  <c r="G530"/>
  <c r="G529"/>
  <c r="G528"/>
  <c r="H529" s="1"/>
  <c r="G527"/>
  <c r="G526"/>
  <c r="G525"/>
  <c r="G524"/>
  <c r="G523"/>
  <c r="G522"/>
  <c r="G521"/>
  <c r="G520"/>
  <c r="G519"/>
  <c r="G518"/>
  <c r="G517"/>
  <c r="H518" s="1"/>
  <c r="G516"/>
  <c r="G515"/>
  <c r="G514"/>
  <c r="G513"/>
  <c r="G512"/>
  <c r="G511"/>
  <c r="G510"/>
  <c r="H511" s="1"/>
  <c r="G509"/>
  <c r="G508"/>
  <c r="G507"/>
  <c r="G506"/>
  <c r="G505"/>
  <c r="D504"/>
  <c r="D503"/>
  <c r="D502"/>
  <c r="D501"/>
  <c r="G500"/>
  <c r="G499"/>
  <c r="H507" s="1"/>
  <c r="B499"/>
  <c r="B500" s="1"/>
  <c r="B501" s="1"/>
  <c r="B502" s="1"/>
  <c r="B503" s="1"/>
  <c r="B504" s="1"/>
  <c r="B505" s="1"/>
  <c r="B506" s="1"/>
  <c r="G498"/>
  <c r="G497"/>
  <c r="D495"/>
  <c r="G495" s="1"/>
  <c r="B495"/>
  <c r="B496" s="1"/>
  <c r="D494"/>
  <c r="G493"/>
  <c r="G492"/>
  <c r="G487"/>
  <c r="G486"/>
  <c r="G485"/>
  <c r="G484"/>
  <c r="G483"/>
  <c r="G482"/>
  <c r="G481"/>
  <c r="B481"/>
  <c r="B482" s="1"/>
  <c r="B483" s="1"/>
  <c r="B484" s="1"/>
  <c r="B485" s="1"/>
  <c r="B486" s="1"/>
  <c r="B487" s="1"/>
  <c r="G478"/>
  <c r="G477"/>
  <c r="H479" s="1"/>
  <c r="B477"/>
  <c r="B478" s="1"/>
  <c r="G474"/>
  <c r="G473"/>
  <c r="G472"/>
  <c r="B472"/>
  <c r="B473" s="1"/>
  <c r="B474" s="1"/>
  <c r="G464"/>
  <c r="H465" s="1"/>
  <c r="G463"/>
  <c r="G462"/>
  <c r="D461"/>
  <c r="G461" s="1"/>
  <c r="D460"/>
  <c r="G460" s="1"/>
  <c r="D459"/>
  <c r="G459" s="1"/>
  <c r="D458"/>
  <c r="G458" s="1"/>
  <c r="D457"/>
  <c r="G457" s="1"/>
  <c r="D456"/>
  <c r="G456" s="1"/>
  <c r="G455"/>
  <c r="G454"/>
  <c r="D453"/>
  <c r="G453" s="1"/>
  <c r="D452"/>
  <c r="G452" s="1"/>
  <c r="D451"/>
  <c r="D450"/>
  <c r="G450" s="1"/>
  <c r="D449"/>
  <c r="G449" s="1"/>
  <c r="B449"/>
  <c r="B450" s="1"/>
  <c r="B451" s="1"/>
  <c r="B452" s="1"/>
  <c r="B453" s="1"/>
  <c r="G448"/>
  <c r="G447"/>
  <c r="D445"/>
  <c r="G445" s="1"/>
  <c r="B445"/>
  <c r="B446" s="1"/>
  <c r="D444"/>
  <c r="G444" s="1"/>
  <c r="B444"/>
  <c r="D443"/>
  <c r="G443" s="1"/>
  <c r="G440"/>
  <c r="H441" s="1"/>
  <c r="G432"/>
  <c r="H433" s="1"/>
  <c r="B432"/>
  <c r="D429"/>
  <c r="G429" s="1"/>
  <c r="H430" s="1"/>
  <c r="B429"/>
  <c r="D426"/>
  <c r="G426" s="1"/>
  <c r="G425"/>
  <c r="G424"/>
  <c r="G423"/>
  <c r="G422"/>
  <c r="G421"/>
  <c r="D420"/>
  <c r="G420" s="1"/>
  <c r="D419"/>
  <c r="G419" s="1"/>
  <c r="D418"/>
  <c r="G418" s="1"/>
  <c r="D417"/>
  <c r="G417" s="1"/>
  <c r="G415"/>
  <c r="G414"/>
  <c r="G413"/>
  <c r="D412"/>
  <c r="G412" s="1"/>
  <c r="D411"/>
  <c r="G411" s="1"/>
  <c r="D410"/>
  <c r="G410" s="1"/>
  <c r="D408"/>
  <c r="G408" s="1"/>
  <c r="G407"/>
  <c r="G406"/>
  <c r="G405"/>
  <c r="D404"/>
  <c r="G404" s="1"/>
  <c r="B404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G401"/>
  <c r="G400"/>
  <c r="G399"/>
  <c r="G398"/>
  <c r="B398"/>
  <c r="B399" s="1"/>
  <c r="B400" s="1"/>
  <c r="B401" s="1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0"/>
  <c r="G339"/>
  <c r="G338"/>
  <c r="G337"/>
  <c r="G336"/>
  <c r="G335"/>
  <c r="G334"/>
  <c r="G333"/>
  <c r="G332"/>
  <c r="G331"/>
  <c r="G330"/>
  <c r="G329"/>
  <c r="G328"/>
  <c r="G327"/>
  <c r="G326"/>
  <c r="G325"/>
  <c r="B325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G322"/>
  <c r="G321"/>
  <c r="D321"/>
  <c r="G320"/>
  <c r="G319"/>
  <c r="B319"/>
  <c r="B320" s="1"/>
  <c r="B321" s="1"/>
  <c r="B322" s="1"/>
  <c r="D316"/>
  <c r="G316" s="1"/>
  <c r="G315"/>
  <c r="G314"/>
  <c r="G313"/>
  <c r="G312"/>
  <c r="G311"/>
  <c r="D310"/>
  <c r="G310" s="1"/>
  <c r="B310"/>
  <c r="B311" s="1"/>
  <c r="B312" s="1"/>
  <c r="B313" s="1"/>
  <c r="B314" s="1"/>
  <c r="B315" s="1"/>
  <c r="B316" s="1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B276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G273"/>
  <c r="G272"/>
  <c r="D271"/>
  <c r="G271" s="1"/>
  <c r="G270"/>
  <c r="G269"/>
  <c r="D268"/>
  <c r="G268" s="1"/>
  <c r="D267"/>
  <c r="G267" s="1"/>
  <c r="D266"/>
  <c r="G266" s="1"/>
  <c r="B266"/>
  <c r="B267" s="1"/>
  <c r="B268" s="1"/>
  <c r="B269" s="1"/>
  <c r="B270" s="1"/>
  <c r="B271" s="1"/>
  <c r="B272" s="1"/>
  <c r="B273" s="1"/>
  <c r="D263"/>
  <c r="G263" s="1"/>
  <c r="D262"/>
  <c r="G262" s="1"/>
  <c r="G261"/>
  <c r="G260"/>
  <c r="D259"/>
  <c r="G259" s="1"/>
  <c r="D258"/>
  <c r="G258" s="1"/>
  <c r="D257"/>
  <c r="G257" s="1"/>
  <c r="G256"/>
  <c r="D256"/>
  <c r="D255"/>
  <c r="G255" s="1"/>
  <c r="D254"/>
  <c r="G254" s="1"/>
  <c r="G253"/>
  <c r="G252"/>
  <c r="D251"/>
  <c r="G251" s="1"/>
  <c r="G250"/>
  <c r="G249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G246"/>
  <c r="G245"/>
  <c r="G244"/>
  <c r="G243"/>
  <c r="B243"/>
  <c r="B244" s="1"/>
  <c r="B245" s="1"/>
  <c r="B246" s="1"/>
  <c r="G240"/>
  <c r="G239"/>
  <c r="G238"/>
  <c r="B238"/>
  <c r="B239" s="1"/>
  <c r="B240" s="1"/>
  <c r="G235"/>
  <c r="G234"/>
  <c r="G233"/>
  <c r="G232"/>
  <c r="G231"/>
  <c r="G230"/>
  <c r="G229"/>
  <c r="G228"/>
  <c r="G227"/>
  <c r="G226"/>
  <c r="B226"/>
  <c r="B227" s="1"/>
  <c r="B228" s="1"/>
  <c r="B229" s="1"/>
  <c r="B230" s="1"/>
  <c r="B231" s="1"/>
  <c r="B232" s="1"/>
  <c r="B233" s="1"/>
  <c r="B234" s="1"/>
  <c r="B235" s="1"/>
  <c r="G223"/>
  <c r="G222"/>
  <c r="G221"/>
  <c r="G220"/>
  <c r="G219"/>
  <c r="G217"/>
  <c r="G216"/>
  <c r="G215"/>
  <c r="G214"/>
  <c r="G213"/>
  <c r="G212"/>
  <c r="G211"/>
  <c r="G210"/>
  <c r="G209"/>
  <c r="G208"/>
  <c r="G207"/>
  <c r="G206"/>
  <c r="G205"/>
  <c r="G204"/>
  <c r="G203"/>
  <c r="G202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B178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9" s="1"/>
  <c r="B220" s="1"/>
  <c r="B221" s="1"/>
  <c r="B222" s="1"/>
  <c r="B223" s="1"/>
  <c r="G177"/>
  <c r="G176"/>
  <c r="G175"/>
  <c r="G174"/>
  <c r="G173"/>
  <c r="G172"/>
  <c r="G171"/>
  <c r="G170"/>
  <c r="G169"/>
  <c r="G168"/>
  <c r="D167"/>
  <c r="G167" s="1"/>
  <c r="G166"/>
  <c r="G164"/>
  <c r="D163"/>
  <c r="D162"/>
  <c r="D161"/>
  <c r="D160"/>
  <c r="D159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G120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D103"/>
  <c r="G103" s="1"/>
  <c r="D102"/>
  <c r="G102" s="1"/>
  <c r="D101"/>
  <c r="G101" s="1"/>
  <c r="D100"/>
  <c r="G100" s="1"/>
  <c r="D99"/>
  <c r="G99" s="1"/>
  <c r="D98"/>
  <c r="G98" s="1"/>
  <c r="D97"/>
  <c r="G97" s="1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D88"/>
  <c r="G88" s="1"/>
  <c r="D87"/>
  <c r="G87" s="1"/>
  <c r="D86"/>
  <c r="G86" s="1"/>
  <c r="D85"/>
  <c r="G85" s="1"/>
  <c r="D84"/>
  <c r="G84" s="1"/>
  <c r="D83"/>
  <c r="G83" s="1"/>
  <c r="D82"/>
  <c r="G82" s="1"/>
  <c r="D81"/>
  <c r="G81" s="1"/>
  <c r="D80"/>
  <c r="G80" s="1"/>
  <c r="D79"/>
  <c r="G79" s="1"/>
  <c r="D78"/>
  <c r="G78" s="1"/>
  <c r="D77"/>
  <c r="G77" s="1"/>
  <c r="G76"/>
  <c r="D74"/>
  <c r="B74"/>
  <c r="B75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9" s="1"/>
  <c r="B160" s="1"/>
  <c r="B161" s="1"/>
  <c r="B162" s="1"/>
  <c r="B163" s="1"/>
  <c r="B164" s="1"/>
  <c r="B166" s="1"/>
  <c r="B167" s="1"/>
  <c r="B168" s="1"/>
  <c r="B169" s="1"/>
  <c r="B170" s="1"/>
  <c r="B171" s="1"/>
  <c r="B172" s="1"/>
  <c r="B173" s="1"/>
  <c r="B174" s="1"/>
  <c r="B175" s="1"/>
  <c r="B176" s="1"/>
  <c r="G72"/>
  <c r="G71"/>
  <c r="G70"/>
  <c r="B70"/>
  <c r="G63"/>
  <c r="G62"/>
  <c r="G61"/>
  <c r="G60"/>
  <c r="G59"/>
  <c r="G58"/>
  <c r="B58"/>
  <c r="B59" s="1"/>
  <c r="B60" s="1"/>
  <c r="B61" s="1"/>
  <c r="B62" s="1"/>
  <c r="B63" s="1"/>
  <c r="G55"/>
  <c r="G54"/>
  <c r="G53"/>
  <c r="G52"/>
  <c r="G50"/>
  <c r="G49"/>
  <c r="G48"/>
  <c r="G47"/>
  <c r="G46"/>
  <c r="G45"/>
  <c r="G44"/>
  <c r="G43"/>
  <c r="G42"/>
  <c r="G41"/>
  <c r="G40"/>
  <c r="G39"/>
  <c r="G38"/>
  <c r="G37"/>
  <c r="B36"/>
  <c r="B37" s="1"/>
  <c r="B38" s="1"/>
  <c r="B39" s="1"/>
  <c r="B40" s="1"/>
  <c r="B41" s="1"/>
  <c r="B42" s="1"/>
  <c r="B44" s="1"/>
  <c r="B45" s="1"/>
  <c r="B46" s="1"/>
  <c r="B48" s="1"/>
  <c r="B49" s="1"/>
  <c r="B51" s="1"/>
  <c r="B52" s="1"/>
  <c r="B53" s="1"/>
  <c r="B54" s="1"/>
  <c r="B55" s="1"/>
  <c r="G35"/>
  <c r="G34"/>
  <c r="G32"/>
  <c r="G31"/>
  <c r="D30"/>
  <c r="G30" s="1"/>
  <c r="G29"/>
  <c r="G28"/>
  <c r="D27"/>
  <c r="G27" s="1"/>
  <c r="B27"/>
  <c r="B28" s="1"/>
  <c r="B29" s="1"/>
  <c r="B30" s="1"/>
  <c r="B31" s="1"/>
  <c r="B32" s="1"/>
  <c r="G25"/>
  <c r="G24"/>
  <c r="G23"/>
  <c r="G22"/>
  <c r="B22"/>
  <c r="B23" s="1"/>
  <c r="B24" s="1"/>
  <c r="G19"/>
  <c r="G18"/>
  <c r="G17"/>
  <c r="G16"/>
  <c r="G15"/>
  <c r="G14"/>
  <c r="G13"/>
  <c r="H20" s="1"/>
  <c r="G12"/>
  <c r="B12"/>
  <c r="B13" s="1"/>
  <c r="B14" s="1"/>
  <c r="B15" s="1"/>
  <c r="B16" s="1"/>
  <c r="B17" s="1"/>
  <c r="B18" s="1"/>
  <c r="B19" s="1"/>
  <c r="E13" i="61"/>
  <c r="C12"/>
  <c r="C11"/>
  <c r="B11"/>
  <c r="B12" s="1"/>
  <c r="E10"/>
  <c r="L9"/>
  <c r="M9" s="1"/>
  <c r="E9"/>
  <c r="E8"/>
  <c r="L7"/>
  <c r="M7" s="1"/>
  <c r="E7"/>
  <c r="M5"/>
  <c r="L5"/>
  <c r="H552" i="63" l="1"/>
  <c r="H522" i="62"/>
  <c r="H544"/>
  <c r="H68" i="63"/>
  <c r="H147"/>
  <c r="H419"/>
  <c r="H391"/>
  <c r="H539" i="62"/>
  <c r="D594"/>
  <c r="G594" s="1"/>
  <c r="H732"/>
  <c r="H220" i="63"/>
  <c r="H97"/>
  <c r="H169"/>
  <c r="H190"/>
  <c r="H342"/>
  <c r="H369"/>
  <c r="H557" i="62"/>
  <c r="H123" i="63"/>
  <c r="H567" i="62"/>
  <c r="H889"/>
  <c r="H945"/>
  <c r="H815"/>
  <c r="H871"/>
  <c r="H878"/>
  <c r="H967"/>
  <c r="H33"/>
  <c r="H71"/>
  <c r="H241"/>
  <c r="H247"/>
  <c r="H236"/>
  <c r="H308"/>
  <c r="H488"/>
  <c r="G591"/>
  <c r="D612"/>
  <c r="G612" s="1"/>
  <c r="G779"/>
  <c r="D780"/>
  <c r="G780" s="1"/>
  <c r="H264"/>
  <c r="H323"/>
  <c r="H396"/>
  <c r="H462"/>
  <c r="H515"/>
  <c r="H526"/>
  <c r="H552"/>
  <c r="H563"/>
  <c r="H690"/>
  <c r="H759"/>
  <c r="H763"/>
  <c r="H882"/>
  <c r="H954"/>
  <c r="H317"/>
  <c r="H637"/>
  <c r="H754"/>
  <c r="H899"/>
  <c r="H64"/>
  <c r="H402"/>
  <c r="D409"/>
  <c r="G409" s="1"/>
  <c r="H475"/>
  <c r="H605"/>
  <c r="H610"/>
  <c r="D613"/>
  <c r="G613" s="1"/>
  <c r="G778"/>
  <c r="H987"/>
  <c r="H25"/>
  <c r="H56"/>
  <c r="H274"/>
  <c r="D496"/>
  <c r="G496" s="1"/>
  <c r="H497" s="1"/>
  <c r="H531" s="1"/>
  <c r="H589"/>
  <c r="D617"/>
  <c r="G617" s="1"/>
  <c r="D767"/>
  <c r="G767" s="1"/>
  <c r="H913"/>
  <c r="H959"/>
  <c r="H971"/>
  <c r="H224"/>
  <c r="D416"/>
  <c r="G416" s="1"/>
  <c r="H427" s="1"/>
  <c r="H579"/>
  <c r="H581" s="1"/>
  <c r="H819"/>
  <c r="D446"/>
  <c r="G446" s="1"/>
  <c r="H447" s="1"/>
  <c r="H454"/>
  <c r="B716"/>
  <c r="B717"/>
  <c r="B719" s="1"/>
  <c r="B720" s="1"/>
  <c r="B721" s="1"/>
  <c r="B722" s="1"/>
  <c r="B724" s="1"/>
  <c r="B725" s="1"/>
  <c r="B726" s="1"/>
  <c r="B727" s="1"/>
  <c r="B728" s="1"/>
  <c r="B729" s="1"/>
  <c r="B731" s="1"/>
  <c r="H595"/>
  <c r="G647"/>
  <c r="D650"/>
  <c r="G650" s="1"/>
  <c r="H661"/>
  <c r="H852"/>
  <c r="D697"/>
  <c r="G697" s="1"/>
  <c r="H699" s="1"/>
  <c r="G783"/>
  <c r="D836"/>
  <c r="H857"/>
  <c r="H940"/>
  <c r="H47" i="63"/>
  <c r="D663" i="62"/>
  <c r="G663" s="1"/>
  <c r="H667" s="1"/>
  <c r="G765"/>
  <c r="D788"/>
  <c r="G788" s="1"/>
  <c r="G829"/>
  <c r="H833" s="1"/>
  <c r="H901" s="1"/>
  <c r="G616"/>
  <c r="D831"/>
  <c r="G831" s="1"/>
  <c r="H866"/>
  <c r="H989"/>
  <c r="H260" i="63"/>
  <c r="H490" i="62" l="1"/>
  <c r="H619"/>
  <c r="H467"/>
  <c r="H435"/>
  <c r="H651"/>
  <c r="H680" s="1"/>
  <c r="D626"/>
  <c r="G626" s="1"/>
  <c r="H791"/>
  <c r="H821" s="1"/>
  <c r="D627"/>
  <c r="G627" s="1"/>
  <c r="H554" i="63"/>
  <c r="H628" i="62" l="1"/>
  <c r="H639" s="1"/>
  <c r="H991" s="1"/>
  <c r="G561" i="63"/>
  <c r="G557"/>
  <c r="G570"/>
  <c r="G564"/>
  <c r="G560"/>
  <c r="G563"/>
  <c r="G559"/>
  <c r="G562"/>
  <c r="G558"/>
  <c r="G999" i="62" l="1"/>
  <c r="G995"/>
  <c r="G998"/>
  <c r="G994"/>
  <c r="G1007"/>
  <c r="G1001"/>
  <c r="G997"/>
  <c r="G1000"/>
  <c r="G996"/>
  <c r="G565" i="63"/>
  <c r="H566"/>
  <c r="H568" s="1"/>
  <c r="H572" s="1"/>
  <c r="E6" i="61" s="1"/>
  <c r="G1002" i="62" l="1"/>
  <c r="H1003" s="1"/>
  <c r="H1005" s="1"/>
  <c r="H1009" s="1"/>
  <c r="E5" i="61" s="1"/>
  <c r="E15" s="1"/>
  <c r="E24" l="1"/>
  <c r="E23"/>
  <c r="E26"/>
  <c r="E18"/>
  <c r="E22"/>
  <c r="E31"/>
  <c r="E25"/>
  <c r="E21"/>
  <c r="E20"/>
  <c r="E19" l="1"/>
  <c r="E27" s="1"/>
  <c r="E29" s="1"/>
  <c r="E33" s="1"/>
  <c r="G521" i="59" l="1"/>
  <c r="G458"/>
  <c r="G390"/>
  <c r="G325"/>
  <c r="G259"/>
  <c r="G190"/>
  <c r="G123"/>
  <c r="G83"/>
  <c r="G88" i="57" l="1"/>
  <c r="G110" i="58"/>
  <c r="G109"/>
  <c r="G14" i="60"/>
  <c r="G15"/>
  <c r="G16"/>
  <c r="G17"/>
  <c r="G18"/>
  <c r="G19"/>
  <c r="G20"/>
  <c r="G21"/>
  <c r="G22"/>
  <c r="G23"/>
  <c r="G26"/>
  <c r="G27"/>
  <c r="G28"/>
  <c r="H36" s="1"/>
  <c r="G29"/>
  <c r="G30"/>
  <c r="G31"/>
  <c r="G32"/>
  <c r="G33"/>
  <c r="G34"/>
  <c r="G35"/>
  <c r="G38"/>
  <c r="G39"/>
  <c r="G40"/>
  <c r="G41"/>
  <c r="G42"/>
  <c r="G43"/>
  <c r="G44"/>
  <c r="G45"/>
  <c r="G46"/>
  <c r="G47"/>
  <c r="G50"/>
  <c r="G51"/>
  <c r="G52"/>
  <c r="H60" s="1"/>
  <c r="G53"/>
  <c r="G54"/>
  <c r="G55"/>
  <c r="G56"/>
  <c r="G57"/>
  <c r="G58"/>
  <c r="G59"/>
  <c r="G62"/>
  <c r="G63"/>
  <c r="G64"/>
  <c r="G65"/>
  <c r="G66"/>
  <c r="G67"/>
  <c r="G68"/>
  <c r="G69"/>
  <c r="G70"/>
  <c r="G71"/>
  <c r="G75"/>
  <c r="G76"/>
  <c r="G77"/>
  <c r="H81" s="1"/>
  <c r="G78"/>
  <c r="G79"/>
  <c r="G80"/>
  <c r="G81"/>
  <c r="G84"/>
  <c r="G85"/>
  <c r="G86"/>
  <c r="G87"/>
  <c r="H94" s="1"/>
  <c r="G88"/>
  <c r="G89"/>
  <c r="G90"/>
  <c r="G91"/>
  <c r="G92"/>
  <c r="G93"/>
  <c r="G96"/>
  <c r="G97"/>
  <c r="G98"/>
  <c r="G99"/>
  <c r="G100"/>
  <c r="G101"/>
  <c r="G102"/>
  <c r="G103"/>
  <c r="G104"/>
  <c r="G105"/>
  <c r="G109"/>
  <c r="G110"/>
  <c r="G111"/>
  <c r="G112"/>
  <c r="G113"/>
  <c r="G114"/>
  <c r="G115"/>
  <c r="G116"/>
  <c r="G117"/>
  <c r="G118"/>
  <c r="G119"/>
  <c r="G120"/>
  <c r="G121"/>
  <c r="G122"/>
  <c r="G125"/>
  <c r="G126"/>
  <c r="H135" s="1"/>
  <c r="G127"/>
  <c r="G128"/>
  <c r="G129"/>
  <c r="G130"/>
  <c r="G131"/>
  <c r="G132"/>
  <c r="G133"/>
  <c r="G134"/>
  <c r="G137"/>
  <c r="G138"/>
  <c r="G139"/>
  <c r="G140"/>
  <c r="H147" s="1"/>
  <c r="G141"/>
  <c r="G142"/>
  <c r="G143"/>
  <c r="G144"/>
  <c r="G145"/>
  <c r="G146"/>
  <c r="G149"/>
  <c r="G150"/>
  <c r="H159" s="1"/>
  <c r="G151"/>
  <c r="G152"/>
  <c r="G153"/>
  <c r="G154"/>
  <c r="G155"/>
  <c r="G156"/>
  <c r="G157"/>
  <c r="G158"/>
  <c r="G161"/>
  <c r="G162"/>
  <c r="G163"/>
  <c r="G164"/>
  <c r="H171" s="1"/>
  <c r="G165"/>
  <c r="G166"/>
  <c r="G167"/>
  <c r="G168"/>
  <c r="G169"/>
  <c r="G170"/>
  <c r="G173"/>
  <c r="G174"/>
  <c r="H183" s="1"/>
  <c r="G175"/>
  <c r="G176"/>
  <c r="G177"/>
  <c r="G178"/>
  <c r="G179"/>
  <c r="G180"/>
  <c r="G181"/>
  <c r="G182"/>
  <c r="G185"/>
  <c r="G186"/>
  <c r="G187"/>
  <c r="G188"/>
  <c r="G189"/>
  <c r="G190"/>
  <c r="G191"/>
  <c r="G192"/>
  <c r="G193"/>
  <c r="G194"/>
  <c r="G198"/>
  <c r="G199"/>
  <c r="H208" s="1"/>
  <c r="G200"/>
  <c r="G201"/>
  <c r="G202"/>
  <c r="G203"/>
  <c r="G204"/>
  <c r="G205"/>
  <c r="G206"/>
  <c r="G207"/>
  <c r="G210"/>
  <c r="G211"/>
  <c r="G212"/>
  <c r="G213"/>
  <c r="G214"/>
  <c r="G215"/>
  <c r="G216"/>
  <c r="G219"/>
  <c r="H233" s="1"/>
  <c r="G220"/>
  <c r="G221"/>
  <c r="G222"/>
  <c r="G223"/>
  <c r="G224"/>
  <c r="G225"/>
  <c r="G226"/>
  <c r="G227"/>
  <c r="G228"/>
  <c r="G229"/>
  <c r="G230"/>
  <c r="G231"/>
  <c r="G232"/>
  <c r="B219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10"/>
  <c r="B211" s="1"/>
  <c r="B212" s="1"/>
  <c r="B213" s="1"/>
  <c r="B214" s="1"/>
  <c r="B215" s="1"/>
  <c r="B216" s="1"/>
  <c r="B198"/>
  <c r="B199" s="1"/>
  <c r="B200" s="1"/>
  <c r="B201" s="1"/>
  <c r="B202" s="1"/>
  <c r="B203" s="1"/>
  <c r="B204" s="1"/>
  <c r="B205" s="1"/>
  <c r="B206" s="1"/>
  <c r="B207" s="1"/>
  <c r="B185"/>
  <c r="B186" s="1"/>
  <c r="B187" s="1"/>
  <c r="B188" s="1"/>
  <c r="B189" s="1"/>
  <c r="B190" s="1"/>
  <c r="B191" s="1"/>
  <c r="B192" s="1"/>
  <c r="B193" s="1"/>
  <c r="B194" s="1"/>
  <c r="B173"/>
  <c r="B174" s="1"/>
  <c r="B175" s="1"/>
  <c r="B176" s="1"/>
  <c r="B177" s="1"/>
  <c r="B178" s="1"/>
  <c r="B179" s="1"/>
  <c r="B180" s="1"/>
  <c r="B181" s="1"/>
  <c r="B182" s="1"/>
  <c r="B161"/>
  <c r="B162" s="1"/>
  <c r="B163" s="1"/>
  <c r="B164" s="1"/>
  <c r="B165" s="1"/>
  <c r="B166" s="1"/>
  <c r="B167" s="1"/>
  <c r="B168" s="1"/>
  <c r="B169" s="1"/>
  <c r="B170" s="1"/>
  <c r="B149"/>
  <c r="B150" s="1"/>
  <c r="B151" s="1"/>
  <c r="B152" s="1"/>
  <c r="B153" s="1"/>
  <c r="B154" s="1"/>
  <c r="B155" s="1"/>
  <c r="B156" s="1"/>
  <c r="B157" s="1"/>
  <c r="B158" s="1"/>
  <c r="B137"/>
  <c r="B138" s="1"/>
  <c r="B139" s="1"/>
  <c r="B140" s="1"/>
  <c r="B141" s="1"/>
  <c r="B142" s="1"/>
  <c r="B143" s="1"/>
  <c r="B144" s="1"/>
  <c r="B145" s="1"/>
  <c r="B146" s="1"/>
  <c r="B125"/>
  <c r="B126" s="1"/>
  <c r="B127" s="1"/>
  <c r="B128" s="1"/>
  <c r="B129" s="1"/>
  <c r="B130" s="1"/>
  <c r="B131" s="1"/>
  <c r="B132" s="1"/>
  <c r="B133" s="1"/>
  <c r="B134" s="1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6"/>
  <c r="B97" s="1"/>
  <c r="B98" s="1"/>
  <c r="B99" s="1"/>
  <c r="B100" s="1"/>
  <c r="B101" s="1"/>
  <c r="B102" s="1"/>
  <c r="B103" s="1"/>
  <c r="B104" s="1"/>
  <c r="B105" s="1"/>
  <c r="B84"/>
  <c r="B85" s="1"/>
  <c r="B86" s="1"/>
  <c r="B87" s="1"/>
  <c r="B88" s="1"/>
  <c r="B89" s="1"/>
  <c r="B90" s="1"/>
  <c r="B91" s="1"/>
  <c r="B92" s="1"/>
  <c r="B93" s="1"/>
  <c r="B75"/>
  <c r="B76" s="1"/>
  <c r="B77" s="1"/>
  <c r="B78" s="1"/>
  <c r="B79" s="1"/>
  <c r="B80" s="1"/>
  <c r="B49"/>
  <c r="B61" s="1"/>
  <c r="B62" s="1"/>
  <c r="B63" s="1"/>
  <c r="B64" s="1"/>
  <c r="B65" s="1"/>
  <c r="B66" s="1"/>
  <c r="B67" s="1"/>
  <c r="B68" s="1"/>
  <c r="B69" s="1"/>
  <c r="B70" s="1"/>
  <c r="B71" s="1"/>
  <c r="B50"/>
  <c r="B51" s="1"/>
  <c r="B52" s="1"/>
  <c r="B53" s="1"/>
  <c r="B54" s="1"/>
  <c r="B55" s="1"/>
  <c r="B56" s="1"/>
  <c r="B57" s="1"/>
  <c r="B58" s="1"/>
  <c r="B59" s="1"/>
  <c r="B38"/>
  <c r="B39"/>
  <c r="B40"/>
  <c r="B41" s="1"/>
  <c r="B42" s="1"/>
  <c r="B43" s="1"/>
  <c r="B44" s="1"/>
  <c r="B45" s="1"/>
  <c r="B46" s="1"/>
  <c r="B47" s="1"/>
  <c r="B26"/>
  <c r="B27" s="1"/>
  <c r="B28" s="1"/>
  <c r="B29" s="1"/>
  <c r="B30" s="1"/>
  <c r="B31" s="1"/>
  <c r="B32" s="1"/>
  <c r="B33" s="1"/>
  <c r="B34" s="1"/>
  <c r="B35" s="1"/>
  <c r="B14"/>
  <c r="B15" s="1"/>
  <c r="B16" s="1"/>
  <c r="B17" s="1"/>
  <c r="B18" s="1"/>
  <c r="B19" s="1"/>
  <c r="B20" s="1"/>
  <c r="B21" s="1"/>
  <c r="B22" s="1"/>
  <c r="B23" s="1"/>
  <c r="G13" i="59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8"/>
  <c r="G49"/>
  <c r="H81" s="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8"/>
  <c r="G119"/>
  <c r="G120"/>
  <c r="G121"/>
  <c r="G122"/>
  <c r="G124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6"/>
  <c r="G147"/>
  <c r="G148"/>
  <c r="G149"/>
  <c r="G150"/>
  <c r="G151"/>
  <c r="G152"/>
  <c r="G153"/>
  <c r="G154"/>
  <c r="G155"/>
  <c r="G156"/>
  <c r="G157"/>
  <c r="G160"/>
  <c r="G161"/>
  <c r="G162"/>
  <c r="G163"/>
  <c r="G164"/>
  <c r="G165"/>
  <c r="G166"/>
  <c r="G167"/>
  <c r="G170"/>
  <c r="G171"/>
  <c r="G172"/>
  <c r="G173"/>
  <c r="G174"/>
  <c r="G175"/>
  <c r="G176"/>
  <c r="G177"/>
  <c r="G180"/>
  <c r="G181"/>
  <c r="G182"/>
  <c r="G183"/>
  <c r="G184"/>
  <c r="G185"/>
  <c r="G186"/>
  <c r="G187"/>
  <c r="G188"/>
  <c r="G189"/>
  <c r="G191"/>
  <c r="G194"/>
  <c r="G195"/>
  <c r="G196"/>
  <c r="H211" s="1"/>
  <c r="G197"/>
  <c r="G198"/>
  <c r="G199"/>
  <c r="G200"/>
  <c r="G201"/>
  <c r="G202"/>
  <c r="G203"/>
  <c r="G204"/>
  <c r="G205"/>
  <c r="G206"/>
  <c r="G207"/>
  <c r="G208"/>
  <c r="G209"/>
  <c r="G210"/>
  <c r="G213"/>
  <c r="G214"/>
  <c r="G215"/>
  <c r="G216"/>
  <c r="G217"/>
  <c r="G218"/>
  <c r="G219"/>
  <c r="G220"/>
  <c r="G221"/>
  <c r="G222"/>
  <c r="G223"/>
  <c r="G224"/>
  <c r="G225"/>
  <c r="G226"/>
  <c r="G229"/>
  <c r="G230"/>
  <c r="G231"/>
  <c r="G232"/>
  <c r="G233"/>
  <c r="G234"/>
  <c r="G235"/>
  <c r="G236"/>
  <c r="G239"/>
  <c r="G240"/>
  <c r="G241"/>
  <c r="G242"/>
  <c r="G243"/>
  <c r="G244"/>
  <c r="G245"/>
  <c r="G246"/>
  <c r="G249"/>
  <c r="G250"/>
  <c r="G251"/>
  <c r="G252"/>
  <c r="G253"/>
  <c r="G254"/>
  <c r="G255"/>
  <c r="G256"/>
  <c r="G257"/>
  <c r="G258"/>
  <c r="G260"/>
  <c r="G263"/>
  <c r="G264"/>
  <c r="G265"/>
  <c r="G266"/>
  <c r="G267"/>
  <c r="G268"/>
  <c r="G269"/>
  <c r="G270"/>
  <c r="G271"/>
  <c r="G272"/>
  <c r="G273"/>
  <c r="G274"/>
  <c r="G275"/>
  <c r="G276"/>
  <c r="G277"/>
  <c r="G278"/>
  <c r="G281"/>
  <c r="G282"/>
  <c r="G283"/>
  <c r="G284"/>
  <c r="G285"/>
  <c r="G286"/>
  <c r="G287"/>
  <c r="G288"/>
  <c r="G289"/>
  <c r="G290"/>
  <c r="G291"/>
  <c r="G292"/>
  <c r="G293"/>
  <c r="G294"/>
  <c r="G295"/>
  <c r="G296"/>
  <c r="G299"/>
  <c r="H307" s="1"/>
  <c r="G300"/>
  <c r="G301"/>
  <c r="G302"/>
  <c r="G303"/>
  <c r="G304"/>
  <c r="G305"/>
  <c r="G306"/>
  <c r="G309"/>
  <c r="G310"/>
  <c r="G311"/>
  <c r="G312"/>
  <c r="G313"/>
  <c r="G314"/>
  <c r="G315"/>
  <c r="G316"/>
  <c r="G319"/>
  <c r="G320"/>
  <c r="G321"/>
  <c r="G322"/>
  <c r="G323"/>
  <c r="G324"/>
  <c r="G326"/>
  <c r="G329"/>
  <c r="G330"/>
  <c r="G331"/>
  <c r="G332"/>
  <c r="G333"/>
  <c r="G334"/>
  <c r="G335"/>
  <c r="G336"/>
  <c r="G337"/>
  <c r="G338"/>
  <c r="G339"/>
  <c r="G340"/>
  <c r="G341"/>
  <c r="G342"/>
  <c r="G345"/>
  <c r="G346"/>
  <c r="G347"/>
  <c r="G348"/>
  <c r="G349"/>
  <c r="G350"/>
  <c r="G351"/>
  <c r="G352"/>
  <c r="G353"/>
  <c r="G354"/>
  <c r="G355"/>
  <c r="G356"/>
  <c r="G357"/>
  <c r="G358"/>
  <c r="G361"/>
  <c r="G362"/>
  <c r="H369" s="1"/>
  <c r="G363"/>
  <c r="G364"/>
  <c r="G365"/>
  <c r="G366"/>
  <c r="G367"/>
  <c r="G368"/>
  <c r="G371"/>
  <c r="G372"/>
  <c r="G373"/>
  <c r="G374"/>
  <c r="G375"/>
  <c r="G376"/>
  <c r="G377"/>
  <c r="G378"/>
  <c r="G381"/>
  <c r="G382"/>
  <c r="G383"/>
  <c r="G384"/>
  <c r="G385"/>
  <c r="G386"/>
  <c r="G387"/>
  <c r="G388"/>
  <c r="G389"/>
  <c r="G391"/>
  <c r="G394"/>
  <c r="G395"/>
  <c r="G396"/>
  <c r="G397"/>
  <c r="G398"/>
  <c r="G399"/>
  <c r="G400"/>
  <c r="G401"/>
  <c r="G402"/>
  <c r="G403"/>
  <c r="G404"/>
  <c r="G405"/>
  <c r="G406"/>
  <c r="G407"/>
  <c r="G408"/>
  <c r="G411"/>
  <c r="H429" s="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31"/>
  <c r="G432"/>
  <c r="G433"/>
  <c r="G434"/>
  <c r="G435"/>
  <c r="G436"/>
  <c r="G437"/>
  <c r="G438"/>
  <c r="G441"/>
  <c r="G442"/>
  <c r="G443"/>
  <c r="G444"/>
  <c r="G445"/>
  <c r="G446"/>
  <c r="G447"/>
  <c r="G448"/>
  <c r="G451"/>
  <c r="G452"/>
  <c r="G453"/>
  <c r="G454"/>
  <c r="G455"/>
  <c r="G456"/>
  <c r="G457"/>
  <c r="G459"/>
  <c r="G462"/>
  <c r="G463"/>
  <c r="G464"/>
  <c r="G465"/>
  <c r="G466"/>
  <c r="G467"/>
  <c r="G468"/>
  <c r="G469"/>
  <c r="G470"/>
  <c r="G471"/>
  <c r="G472"/>
  <c r="G473"/>
  <c r="G476"/>
  <c r="G477"/>
  <c r="G478"/>
  <c r="H491" s="1"/>
  <c r="G479"/>
  <c r="G480"/>
  <c r="G481"/>
  <c r="G482"/>
  <c r="G483"/>
  <c r="G484"/>
  <c r="G485"/>
  <c r="G486"/>
  <c r="G487"/>
  <c r="G488"/>
  <c r="G489"/>
  <c r="G490"/>
  <c r="G493"/>
  <c r="G494"/>
  <c r="G495"/>
  <c r="G496"/>
  <c r="H501" s="1"/>
  <c r="G497"/>
  <c r="G498"/>
  <c r="G499"/>
  <c r="G500"/>
  <c r="G503"/>
  <c r="G504"/>
  <c r="G505"/>
  <c r="G506"/>
  <c r="G507"/>
  <c r="G508"/>
  <c r="G509"/>
  <c r="G510"/>
  <c r="G513"/>
  <c r="G514"/>
  <c r="G515"/>
  <c r="G516"/>
  <c r="G517"/>
  <c r="G518"/>
  <c r="G519"/>
  <c r="G520"/>
  <c r="G522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4"/>
  <c r="G545"/>
  <c r="H560" s="1"/>
  <c r="G546"/>
  <c r="G547"/>
  <c r="G548"/>
  <c r="G549"/>
  <c r="G550"/>
  <c r="G551"/>
  <c r="G552"/>
  <c r="G553"/>
  <c r="G554"/>
  <c r="G555"/>
  <c r="G556"/>
  <c r="G557"/>
  <c r="G558"/>
  <c r="G559"/>
  <c r="G562"/>
  <c r="G563"/>
  <c r="G564"/>
  <c r="G565"/>
  <c r="G566"/>
  <c r="G567"/>
  <c r="G568"/>
  <c r="G569"/>
  <c r="G572"/>
  <c r="G573"/>
  <c r="H580" s="1"/>
  <c r="G574"/>
  <c r="G575"/>
  <c r="G576"/>
  <c r="G577"/>
  <c r="G578"/>
  <c r="G579"/>
  <c r="G582"/>
  <c r="G583"/>
  <c r="H590" s="1"/>
  <c r="G584"/>
  <c r="G585"/>
  <c r="G586"/>
  <c r="G587"/>
  <c r="G588"/>
  <c r="G589"/>
  <c r="G592"/>
  <c r="G593"/>
  <c r="H605" s="1"/>
  <c r="G594"/>
  <c r="G595"/>
  <c r="G596"/>
  <c r="G597"/>
  <c r="G598"/>
  <c r="G599"/>
  <c r="G600"/>
  <c r="G601"/>
  <c r="G602"/>
  <c r="G603"/>
  <c r="G604"/>
  <c r="G607"/>
  <c r="G608"/>
  <c r="G609"/>
  <c r="G610"/>
  <c r="G611"/>
  <c r="G612"/>
  <c r="G613"/>
  <c r="G614"/>
  <c r="G615"/>
  <c r="G616"/>
  <c r="G617"/>
  <c r="G618"/>
  <c r="G619"/>
  <c r="G620"/>
  <c r="G621"/>
  <c r="G624"/>
  <c r="G625"/>
  <c r="G626"/>
  <c r="G627"/>
  <c r="G628"/>
  <c r="G629"/>
  <c r="G630"/>
  <c r="G631"/>
  <c r="G634"/>
  <c r="G635"/>
  <c r="H642" s="1"/>
  <c r="G636"/>
  <c r="G637"/>
  <c r="G638"/>
  <c r="G639"/>
  <c r="G640"/>
  <c r="G641"/>
  <c r="G646"/>
  <c r="G647"/>
  <c r="H652" s="1"/>
  <c r="G648"/>
  <c r="G649"/>
  <c r="G650"/>
  <c r="G651"/>
  <c r="G654"/>
  <c r="G655"/>
  <c r="G656"/>
  <c r="G657"/>
  <c r="H662" s="1"/>
  <c r="G658"/>
  <c r="G659"/>
  <c r="G660"/>
  <c r="G661"/>
  <c r="G664"/>
  <c r="G665"/>
  <c r="G666"/>
  <c r="G667"/>
  <c r="G668"/>
  <c r="G669"/>
  <c r="G670"/>
  <c r="G671"/>
  <c r="G674"/>
  <c r="G675"/>
  <c r="G676"/>
  <c r="G677"/>
  <c r="H680" s="1"/>
  <c r="G678"/>
  <c r="G679"/>
  <c r="G682"/>
  <c r="G683"/>
  <c r="G684"/>
  <c r="G685"/>
  <c r="G686"/>
  <c r="G687"/>
  <c r="G688"/>
  <c r="G689"/>
  <c r="G692"/>
  <c r="G693"/>
  <c r="G694"/>
  <c r="G695"/>
  <c r="G696"/>
  <c r="G699"/>
  <c r="G700"/>
  <c r="G701"/>
  <c r="G702"/>
  <c r="G703"/>
  <c r="G704"/>
  <c r="G705"/>
  <c r="G706"/>
  <c r="B47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699"/>
  <c r="B700" s="1"/>
  <c r="B701" s="1"/>
  <c r="B702" s="1"/>
  <c r="B703" s="1"/>
  <c r="B704" s="1"/>
  <c r="B705" s="1"/>
  <c r="B653"/>
  <c r="B663" s="1"/>
  <c r="B646"/>
  <c r="B647" s="1"/>
  <c r="B648" s="1"/>
  <c r="B649" s="1"/>
  <c r="B650" s="1"/>
  <c r="B651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G14" i="58"/>
  <c r="G15"/>
  <c r="G16"/>
  <c r="G17"/>
  <c r="H51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3"/>
  <c r="G54"/>
  <c r="G55"/>
  <c r="H64" s="1"/>
  <c r="G56"/>
  <c r="G57"/>
  <c r="G58"/>
  <c r="G59"/>
  <c r="G60"/>
  <c r="G61"/>
  <c r="G62"/>
  <c r="G63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90"/>
  <c r="G91"/>
  <c r="H102" s="1"/>
  <c r="G92"/>
  <c r="G93"/>
  <c r="G94"/>
  <c r="G95"/>
  <c r="G96"/>
  <c r="G97"/>
  <c r="G98"/>
  <c r="G99"/>
  <c r="G100"/>
  <c r="G101"/>
  <c r="G104"/>
  <c r="G105"/>
  <c r="G106"/>
  <c r="G107"/>
  <c r="G108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71"/>
  <c r="G172"/>
  <c r="G173"/>
  <c r="G174"/>
  <c r="G175"/>
  <c r="G176"/>
  <c r="G177"/>
  <c r="G178"/>
  <c r="G179"/>
  <c r="G180"/>
  <c r="G183"/>
  <c r="G184"/>
  <c r="G185"/>
  <c r="H194" s="1"/>
  <c r="G186"/>
  <c r="G187"/>
  <c r="G188"/>
  <c r="G189"/>
  <c r="G190"/>
  <c r="G191"/>
  <c r="G192"/>
  <c r="G193"/>
  <c r="G198"/>
  <c r="G199"/>
  <c r="H201" s="1"/>
  <c r="G200"/>
  <c r="G203"/>
  <c r="G204"/>
  <c r="G205"/>
  <c r="G206"/>
  <c r="G207"/>
  <c r="G210"/>
  <c r="G211"/>
  <c r="G212"/>
  <c r="G213"/>
  <c r="G214"/>
  <c r="G215"/>
  <c r="G218"/>
  <c r="G219"/>
  <c r="G222"/>
  <c r="G223"/>
  <c r="G224"/>
  <c r="G225"/>
  <c r="H228" s="1"/>
  <c r="G226"/>
  <c r="G227"/>
  <c r="G230"/>
  <c r="G231"/>
  <c r="G232"/>
  <c r="G233"/>
  <c r="G234"/>
  <c r="G235"/>
  <c r="G236"/>
  <c r="G237"/>
  <c r="G240"/>
  <c r="G241"/>
  <c r="G242"/>
  <c r="G243"/>
  <c r="G246"/>
  <c r="G247"/>
  <c r="H251" s="1"/>
  <c r="G248"/>
  <c r="G249"/>
  <c r="G250"/>
  <c r="G253"/>
  <c r="H259" s="1"/>
  <c r="G254"/>
  <c r="G255"/>
  <c r="G256"/>
  <c r="G257"/>
  <c r="G258"/>
  <c r="G261"/>
  <c r="G262"/>
  <c r="G263"/>
  <c r="G264"/>
  <c r="G265"/>
  <c r="G266"/>
  <c r="G269"/>
  <c r="G270"/>
  <c r="G274"/>
  <c r="H276" s="1"/>
  <c r="G275"/>
  <c r="G278"/>
  <c r="G279"/>
  <c r="G280"/>
  <c r="G281"/>
  <c r="G282"/>
  <c r="G285"/>
  <c r="G286"/>
  <c r="G287"/>
  <c r="G288"/>
  <c r="G291"/>
  <c r="G292"/>
  <c r="G293"/>
  <c r="G294"/>
  <c r="G297"/>
  <c r="G298"/>
  <c r="G299"/>
  <c r="G300"/>
  <c r="G303"/>
  <c r="G304"/>
  <c r="G305"/>
  <c r="G306"/>
  <c r="H307" s="1"/>
  <c r="G309"/>
  <c r="G310"/>
  <c r="G311"/>
  <c r="G312"/>
  <c r="G313"/>
  <c r="G317"/>
  <c r="G318"/>
  <c r="G319"/>
  <c r="G322"/>
  <c r="G323"/>
  <c r="G324"/>
  <c r="G325"/>
  <c r="G326"/>
  <c r="G327"/>
  <c r="G330"/>
  <c r="G331"/>
  <c r="G332"/>
  <c r="G333"/>
  <c r="G334"/>
  <c r="G337"/>
  <c r="G338"/>
  <c r="G339"/>
  <c r="G340"/>
  <c r="G341"/>
  <c r="G344"/>
  <c r="G345"/>
  <c r="H346" s="1"/>
  <c r="G348"/>
  <c r="G349"/>
  <c r="G350"/>
  <c r="G352"/>
  <c r="H354" s="1"/>
  <c r="G353"/>
  <c r="G356"/>
  <c r="G357"/>
  <c r="G358"/>
  <c r="G359"/>
  <c r="G362"/>
  <c r="G363"/>
  <c r="G364"/>
  <c r="G365"/>
  <c r="G366"/>
  <c r="G369"/>
  <c r="G370"/>
  <c r="G371"/>
  <c r="G372"/>
  <c r="G373"/>
  <c r="G374"/>
  <c r="G375"/>
  <c r="G376"/>
  <c r="G379"/>
  <c r="G380"/>
  <c r="G381"/>
  <c r="G382"/>
  <c r="G383"/>
  <c r="G384"/>
  <c r="G385"/>
  <c r="G386"/>
  <c r="G389"/>
  <c r="G390"/>
  <c r="G391"/>
  <c r="G392"/>
  <c r="G393"/>
  <c r="G397"/>
  <c r="G398"/>
  <c r="G399"/>
  <c r="G400"/>
  <c r="G401"/>
  <c r="G402"/>
  <c r="G403"/>
  <c r="G406"/>
  <c r="G407"/>
  <c r="G408"/>
  <c r="G409"/>
  <c r="G410"/>
  <c r="G411"/>
  <c r="G414"/>
  <c r="G415"/>
  <c r="H418" s="1"/>
  <c r="G416"/>
  <c r="G417"/>
  <c r="G418"/>
  <c r="G420"/>
  <c r="G421"/>
  <c r="G422"/>
  <c r="G423"/>
  <c r="G424"/>
  <c r="G425"/>
  <c r="G426"/>
  <c r="G429"/>
  <c r="G430"/>
  <c r="H432" s="1"/>
  <c r="G431"/>
  <c r="G434"/>
  <c r="G435"/>
  <c r="G436"/>
  <c r="G437"/>
  <c r="G438"/>
  <c r="G441"/>
  <c r="G442"/>
  <c r="G443"/>
  <c r="G444"/>
  <c r="G445"/>
  <c r="G448"/>
  <c r="G449"/>
  <c r="G450"/>
  <c r="G451"/>
  <c r="G452"/>
  <c r="G453"/>
  <c r="G456"/>
  <c r="H458" s="1"/>
  <c r="G457"/>
  <c r="G461"/>
  <c r="G462"/>
  <c r="G465"/>
  <c r="G466"/>
  <c r="G467"/>
  <c r="G468"/>
  <c r="G469"/>
  <c r="G470"/>
  <c r="G473"/>
  <c r="G474"/>
  <c r="G475"/>
  <c r="G476"/>
  <c r="G479"/>
  <c r="G480"/>
  <c r="G481"/>
  <c r="G482"/>
  <c r="G483"/>
  <c r="G484"/>
  <c r="G485"/>
  <c r="G488"/>
  <c r="G489"/>
  <c r="G490"/>
  <c r="G491"/>
  <c r="G492"/>
  <c r="G493"/>
  <c r="G494"/>
  <c r="G497"/>
  <c r="G498"/>
  <c r="G499"/>
  <c r="H505" s="1"/>
  <c r="G500"/>
  <c r="G501"/>
  <c r="G502"/>
  <c r="G503"/>
  <c r="G504"/>
  <c r="G508"/>
  <c r="G509"/>
  <c r="G510"/>
  <c r="G511"/>
  <c r="G512"/>
  <c r="G513"/>
  <c r="G514"/>
  <c r="G515"/>
  <c r="G516"/>
  <c r="G519"/>
  <c r="G520"/>
  <c r="G521"/>
  <c r="G522"/>
  <c r="G523"/>
  <c r="G524"/>
  <c r="G525"/>
  <c r="G528"/>
  <c r="G529"/>
  <c r="G530"/>
  <c r="G531"/>
  <c r="G532"/>
  <c r="G536"/>
  <c r="G537"/>
  <c r="G538"/>
  <c r="G539"/>
  <c r="G540"/>
  <c r="G543"/>
  <c r="H548" s="1"/>
  <c r="G544"/>
  <c r="G545"/>
  <c r="G546"/>
  <c r="G547"/>
  <c r="G550"/>
  <c r="G551"/>
  <c r="G552"/>
  <c r="G553"/>
  <c r="G554"/>
  <c r="G555"/>
  <c r="G558"/>
  <c r="G559"/>
  <c r="G560"/>
  <c r="G561"/>
  <c r="G562"/>
  <c r="G565"/>
  <c r="G566"/>
  <c r="G567"/>
  <c r="G568"/>
  <c r="G569"/>
  <c r="G572"/>
  <c r="G573"/>
  <c r="G574"/>
  <c r="G575"/>
  <c r="G576"/>
  <c r="G577"/>
  <c r="G579"/>
  <c r="G580"/>
  <c r="G581"/>
  <c r="G582"/>
  <c r="G583"/>
  <c r="G586"/>
  <c r="G587"/>
  <c r="G588"/>
  <c r="G589"/>
  <c r="G590"/>
  <c r="G593"/>
  <c r="G594"/>
  <c r="G597"/>
  <c r="G598"/>
  <c r="H600" s="1"/>
  <c r="G599"/>
  <c r="G602"/>
  <c r="G603"/>
  <c r="G607"/>
  <c r="G608"/>
  <c r="G609"/>
  <c r="G612"/>
  <c r="G613"/>
  <c r="G614"/>
  <c r="G615"/>
  <c r="G616"/>
  <c r="G617"/>
  <c r="G620"/>
  <c r="G621"/>
  <c r="G622"/>
  <c r="G623"/>
  <c r="G624"/>
  <c r="G625"/>
  <c r="G628"/>
  <c r="G629"/>
  <c r="G630"/>
  <c r="G633"/>
  <c r="G634"/>
  <c r="G635"/>
  <c r="G636"/>
  <c r="G640"/>
  <c r="G641"/>
  <c r="G642"/>
  <c r="G643"/>
  <c r="G644"/>
  <c r="G645"/>
  <c r="G646"/>
  <c r="G649"/>
  <c r="G650"/>
  <c r="G651"/>
  <c r="G652"/>
  <c r="G653"/>
  <c r="G654"/>
  <c r="G657"/>
  <c r="G658"/>
  <c r="H663" s="1"/>
  <c r="G659"/>
  <c r="G660"/>
  <c r="G661"/>
  <c r="G662"/>
  <c r="G665"/>
  <c r="G666"/>
  <c r="G667"/>
  <c r="G668"/>
  <c r="H672" s="1"/>
  <c r="G669"/>
  <c r="G670"/>
  <c r="G671"/>
  <c r="G674"/>
  <c r="G675"/>
  <c r="G678"/>
  <c r="G679"/>
  <c r="G680"/>
  <c r="G681"/>
  <c r="G682"/>
  <c r="G683"/>
  <c r="G684"/>
  <c r="G685"/>
  <c r="G689"/>
  <c r="G690"/>
  <c r="G691"/>
  <c r="G692"/>
  <c r="G693"/>
  <c r="G694"/>
  <c r="G695"/>
  <c r="G696"/>
  <c r="G697"/>
  <c r="G700"/>
  <c r="G701"/>
  <c r="G702"/>
  <c r="G703"/>
  <c r="G704"/>
  <c r="G705"/>
  <c r="G706"/>
  <c r="G707"/>
  <c r="G708"/>
  <c r="G711"/>
  <c r="G712"/>
  <c r="G713"/>
  <c r="G714"/>
  <c r="G715"/>
  <c r="G716"/>
  <c r="G717"/>
  <c r="G720"/>
  <c r="G721"/>
  <c r="G722"/>
  <c r="G725"/>
  <c r="G726"/>
  <c r="G727"/>
  <c r="H728" s="1"/>
  <c r="G730"/>
  <c r="G731"/>
  <c r="G732"/>
  <c r="G733"/>
  <c r="G736"/>
  <c r="G737"/>
  <c r="G738"/>
  <c r="G741"/>
  <c r="G742"/>
  <c r="G743"/>
  <c r="G744"/>
  <c r="G746"/>
  <c r="G747"/>
  <c r="G750"/>
  <c r="G751"/>
  <c r="G752"/>
  <c r="G753"/>
  <c r="G756"/>
  <c r="G757"/>
  <c r="G758"/>
  <c r="G761"/>
  <c r="G762"/>
  <c r="G765"/>
  <c r="G766"/>
  <c r="G769"/>
  <c r="G770"/>
  <c r="G771"/>
  <c r="G774"/>
  <c r="H776" s="1"/>
  <c r="G775"/>
  <c r="G779"/>
  <c r="G780"/>
  <c r="G781"/>
  <c r="G782"/>
  <c r="G784"/>
  <c r="G785"/>
  <c r="G786"/>
  <c r="G787"/>
  <c r="G788"/>
  <c r="G789"/>
  <c r="G792"/>
  <c r="G793"/>
  <c r="G794"/>
  <c r="G797"/>
  <c r="G798"/>
  <c r="G799"/>
  <c r="G800"/>
  <c r="G801"/>
  <c r="G804"/>
  <c r="G805"/>
  <c r="G806"/>
  <c r="G809"/>
  <c r="G810"/>
  <c r="G811"/>
  <c r="G815"/>
  <c r="G816"/>
  <c r="G817"/>
  <c r="G820"/>
  <c r="G821"/>
  <c r="G822"/>
  <c r="G823"/>
  <c r="G824"/>
  <c r="G825"/>
  <c r="G828"/>
  <c r="G829"/>
  <c r="G830"/>
  <c r="G833"/>
  <c r="G834"/>
  <c r="G835"/>
  <c r="G838"/>
  <c r="G839"/>
  <c r="G840"/>
  <c r="G843"/>
  <c r="H845" s="1"/>
  <c r="G844"/>
  <c r="G847"/>
  <c r="H849" s="1"/>
  <c r="G848"/>
  <c r="G851"/>
  <c r="G852"/>
  <c r="G856"/>
  <c r="G857"/>
  <c r="G858"/>
  <c r="G859"/>
  <c r="G862"/>
  <c r="G863"/>
  <c r="G864"/>
  <c r="H867" s="1"/>
  <c r="G865"/>
  <c r="G866"/>
  <c r="G869"/>
  <c r="G870"/>
  <c r="H872" s="1"/>
  <c r="G871"/>
  <c r="G874"/>
  <c r="G875"/>
  <c r="G876"/>
  <c r="G879"/>
  <c r="G880"/>
  <c r="G881"/>
  <c r="G882"/>
  <c r="H886" s="1"/>
  <c r="G883"/>
  <c r="G884"/>
  <c r="G885"/>
  <c r="G888"/>
  <c r="G889"/>
  <c r="G890"/>
  <c r="G891"/>
  <c r="G892"/>
  <c r="G895"/>
  <c r="G896"/>
  <c r="G897"/>
  <c r="G898"/>
  <c r="G899"/>
  <c r="G900"/>
  <c r="G901"/>
  <c r="G904"/>
  <c r="G905"/>
  <c r="G906"/>
  <c r="G909"/>
  <c r="G910"/>
  <c r="G911"/>
  <c r="G913"/>
  <c r="G914"/>
  <c r="G915"/>
  <c r="G918"/>
  <c r="G919"/>
  <c r="G920"/>
  <c r="G921"/>
  <c r="G924"/>
  <c r="G925"/>
  <c r="G926"/>
  <c r="G927"/>
  <c r="H929" s="1"/>
  <c r="G928"/>
  <c r="G931"/>
  <c r="G932"/>
  <c r="G933"/>
  <c r="G934"/>
  <c r="G935"/>
  <c r="G936"/>
  <c r="G937"/>
  <c r="G940"/>
  <c r="G941"/>
  <c r="H943" s="1"/>
  <c r="G942"/>
  <c r="G945"/>
  <c r="G946"/>
  <c r="G947"/>
  <c r="G948"/>
  <c r="G949"/>
  <c r="G950"/>
  <c r="G951"/>
  <c r="G952"/>
  <c r="G953"/>
  <c r="G954"/>
  <c r="G955"/>
  <c r="G956"/>
  <c r="G958"/>
  <c r="G959"/>
  <c r="G960"/>
  <c r="G961"/>
  <c r="G962"/>
  <c r="G963"/>
  <c r="G964"/>
  <c r="G967"/>
  <c r="G968"/>
  <c r="G969"/>
  <c r="G970"/>
  <c r="G971"/>
  <c r="G972"/>
  <c r="G973"/>
  <c r="G976"/>
  <c r="G977"/>
  <c r="G978"/>
  <c r="G979"/>
  <c r="G980"/>
  <c r="G981"/>
  <c r="G982"/>
  <c r="B976"/>
  <c r="B977" s="1"/>
  <c r="B978" s="1"/>
  <c r="B979" s="1"/>
  <c r="B980" s="1"/>
  <c r="B981" s="1"/>
  <c r="B982" s="1"/>
  <c r="B967"/>
  <c r="B968" s="1"/>
  <c r="B969" s="1"/>
  <c r="B970" s="1"/>
  <c r="B971" s="1"/>
  <c r="B972" s="1"/>
  <c r="B973" s="1"/>
  <c r="B958"/>
  <c r="B959" s="1"/>
  <c r="B960" s="1"/>
  <c r="B961" s="1"/>
  <c r="B962" s="1"/>
  <c r="B963" s="1"/>
  <c r="B964" s="1"/>
  <c r="B945"/>
  <c r="B946" s="1"/>
  <c r="B947" s="1"/>
  <c r="B948" s="1"/>
  <c r="B949" s="1"/>
  <c r="B950" s="1"/>
  <c r="B951" s="1"/>
  <c r="B952" s="1"/>
  <c r="B953" s="1"/>
  <c r="B954" s="1"/>
  <c r="B955" s="1"/>
  <c r="B940"/>
  <c r="B941" s="1"/>
  <c r="B942" s="1"/>
  <c r="B931"/>
  <c r="B932" s="1"/>
  <c r="B933" s="1"/>
  <c r="B934" s="1"/>
  <c r="B935" s="1"/>
  <c r="B936" s="1"/>
  <c r="B937" s="1"/>
  <c r="B924"/>
  <c r="B925" s="1"/>
  <c r="B926" s="1"/>
  <c r="B927" s="1"/>
  <c r="B928" s="1"/>
  <c r="B918"/>
  <c r="B919" s="1"/>
  <c r="B920" s="1"/>
  <c r="B921" s="1"/>
  <c r="B913"/>
  <c r="B914" s="1"/>
  <c r="B909"/>
  <c r="B910" s="1"/>
  <c r="B904"/>
  <c r="B905" s="1"/>
  <c r="B906" s="1"/>
  <c r="B895"/>
  <c r="B896" s="1"/>
  <c r="B897" s="1"/>
  <c r="B898" s="1"/>
  <c r="B899" s="1"/>
  <c r="B900" s="1"/>
  <c r="B901" s="1"/>
  <c r="B888"/>
  <c r="B889" s="1"/>
  <c r="B890" s="1"/>
  <c r="B891" s="1"/>
  <c r="B892" s="1"/>
  <c r="B879"/>
  <c r="B880" s="1"/>
  <c r="B881" s="1"/>
  <c r="B882" s="1"/>
  <c r="B883" s="1"/>
  <c r="B884" s="1"/>
  <c r="B885" s="1"/>
  <c r="B874"/>
  <c r="B875" s="1"/>
  <c r="B876" s="1"/>
  <c r="B869"/>
  <c r="B870" s="1"/>
  <c r="B871" s="1"/>
  <c r="B862"/>
  <c r="B863" s="1"/>
  <c r="B864" s="1"/>
  <c r="B865" s="1"/>
  <c r="B866" s="1"/>
  <c r="B856"/>
  <c r="B857" s="1"/>
  <c r="B858" s="1"/>
  <c r="B859" s="1"/>
  <c r="B851"/>
  <c r="B852" s="1"/>
  <c r="B847"/>
  <c r="B848" s="1"/>
  <c r="B843"/>
  <c r="B844" s="1"/>
  <c r="B838"/>
  <c r="B839" s="1"/>
  <c r="B840" s="1"/>
  <c r="B833"/>
  <c r="B834" s="1"/>
  <c r="B835" s="1"/>
  <c r="B828"/>
  <c r="B829" s="1"/>
  <c r="B830" s="1"/>
  <c r="B820"/>
  <c r="B821" s="1"/>
  <c r="B822" s="1"/>
  <c r="B823" s="1"/>
  <c r="B824" s="1"/>
  <c r="B825" s="1"/>
  <c r="B815"/>
  <c r="B816" s="1"/>
  <c r="B817" s="1"/>
  <c r="B809"/>
  <c r="B810" s="1"/>
  <c r="B811" s="1"/>
  <c r="B804"/>
  <c r="B805" s="1"/>
  <c r="B806" s="1"/>
  <c r="B797"/>
  <c r="B798" s="1"/>
  <c r="B799" s="1"/>
  <c r="B800" s="1"/>
  <c r="B801" s="1"/>
  <c r="B792"/>
  <c r="B793" s="1"/>
  <c r="B794" s="1"/>
  <c r="B784"/>
  <c r="B785" s="1"/>
  <c r="B786" s="1"/>
  <c r="B787" s="1"/>
  <c r="B788" s="1"/>
  <c r="B789" s="1"/>
  <c r="B779"/>
  <c r="B780" s="1"/>
  <c r="B781" s="1"/>
  <c r="B774"/>
  <c r="B775" s="1"/>
  <c r="B769"/>
  <c r="B770" s="1"/>
  <c r="B771" s="1"/>
  <c r="B765"/>
  <c r="B766" s="1"/>
  <c r="B761"/>
  <c r="B762" s="1"/>
  <c r="B756"/>
  <c r="B757" s="1"/>
  <c r="B758" s="1"/>
  <c r="B750"/>
  <c r="B751" s="1"/>
  <c r="B752" s="1"/>
  <c r="B753" s="1"/>
  <c r="B746"/>
  <c r="B747" s="1"/>
  <c r="B741"/>
  <c r="B742" s="1"/>
  <c r="B743" s="1"/>
  <c r="B736"/>
  <c r="B737" s="1"/>
  <c r="B738" s="1"/>
  <c r="B730"/>
  <c r="B731" s="1"/>
  <c r="B732" s="1"/>
  <c r="B733" s="1"/>
  <c r="B725"/>
  <c r="B726" s="1"/>
  <c r="B727" s="1"/>
  <c r="B720"/>
  <c r="B721" s="1"/>
  <c r="B722" s="1"/>
  <c r="B711"/>
  <c r="B712" s="1"/>
  <c r="B713" s="1"/>
  <c r="B714" s="1"/>
  <c r="B715" s="1"/>
  <c r="B716" s="1"/>
  <c r="B717" s="1"/>
  <c r="B700"/>
  <c r="B701" s="1"/>
  <c r="B702" s="1"/>
  <c r="B703" s="1"/>
  <c r="B704" s="1"/>
  <c r="B705" s="1"/>
  <c r="B706" s="1"/>
  <c r="B707" s="1"/>
  <c r="B708" s="1"/>
  <c r="B689"/>
  <c r="B690" s="1"/>
  <c r="B691" s="1"/>
  <c r="B692" s="1"/>
  <c r="B693" s="1"/>
  <c r="B694" s="1"/>
  <c r="B695" s="1"/>
  <c r="B696" s="1"/>
  <c r="B697" s="1"/>
  <c r="B678"/>
  <c r="B679" s="1"/>
  <c r="B680" s="1"/>
  <c r="B681" s="1"/>
  <c r="B682" s="1"/>
  <c r="B683" s="1"/>
  <c r="B684" s="1"/>
  <c r="B685" s="1"/>
  <c r="B674"/>
  <c r="B675" s="1"/>
  <c r="B665"/>
  <c r="B666" s="1"/>
  <c r="B667" s="1"/>
  <c r="B668" s="1"/>
  <c r="B669" s="1"/>
  <c r="B670" s="1"/>
  <c r="B671" s="1"/>
  <c r="B657"/>
  <c r="B658" s="1"/>
  <c r="B659" s="1"/>
  <c r="B660" s="1"/>
  <c r="B661" s="1"/>
  <c r="B662" s="1"/>
  <c r="B649"/>
  <c r="B650" s="1"/>
  <c r="B651" s="1"/>
  <c r="B652" s="1"/>
  <c r="B653" s="1"/>
  <c r="B654" s="1"/>
  <c r="B640"/>
  <c r="B641" s="1"/>
  <c r="B642" s="1"/>
  <c r="B643" s="1"/>
  <c r="B644" s="1"/>
  <c r="B645" s="1"/>
  <c r="B646" s="1"/>
  <c r="B633"/>
  <c r="B634" s="1"/>
  <c r="B635" s="1"/>
  <c r="B636" s="1"/>
  <c r="B628"/>
  <c r="B629" s="1"/>
  <c r="B630" s="1"/>
  <c r="B620"/>
  <c r="B621" s="1"/>
  <c r="B622" s="1"/>
  <c r="B623" s="1"/>
  <c r="B624" s="1"/>
  <c r="B625" s="1"/>
  <c r="B612"/>
  <c r="B613" s="1"/>
  <c r="B614" s="1"/>
  <c r="B615" s="1"/>
  <c r="B616" s="1"/>
  <c r="B617" s="1"/>
  <c r="B607"/>
  <c r="B608" s="1"/>
  <c r="B609" s="1"/>
  <c r="B602"/>
  <c r="B603" s="1"/>
  <c r="B597"/>
  <c r="B598" s="1"/>
  <c r="B599" s="1"/>
  <c r="B593"/>
  <c r="B594" s="1"/>
  <c r="B586"/>
  <c r="B587" s="1"/>
  <c r="B588" s="1"/>
  <c r="B589" s="1"/>
  <c r="B590" s="1"/>
  <c r="B579"/>
  <c r="B580" s="1"/>
  <c r="B581" s="1"/>
  <c r="B582" s="1"/>
  <c r="B583" s="1"/>
  <c r="B572"/>
  <c r="B573" s="1"/>
  <c r="B574" s="1"/>
  <c r="B575" s="1"/>
  <c r="B576" s="1"/>
  <c r="B565"/>
  <c r="B566" s="1"/>
  <c r="B567" s="1"/>
  <c r="B568" s="1"/>
  <c r="B569" s="1"/>
  <c r="B558"/>
  <c r="B559" s="1"/>
  <c r="B560" s="1"/>
  <c r="B561" s="1"/>
  <c r="B562" s="1"/>
  <c r="B550"/>
  <c r="B551" s="1"/>
  <c r="B552" s="1"/>
  <c r="B553" s="1"/>
  <c r="B554" s="1"/>
  <c r="B555" s="1"/>
  <c r="B543"/>
  <c r="B544" s="1"/>
  <c r="B545" s="1"/>
  <c r="B546" s="1"/>
  <c r="B547" s="1"/>
  <c r="B536"/>
  <c r="B537" s="1"/>
  <c r="B538" s="1"/>
  <c r="B539" s="1"/>
  <c r="B540" s="1"/>
  <c r="B528"/>
  <c r="B529" s="1"/>
  <c r="B530" s="1"/>
  <c r="B531" s="1"/>
  <c r="B532" s="1"/>
  <c r="B519"/>
  <c r="B520" s="1"/>
  <c r="B521" s="1"/>
  <c r="B522" s="1"/>
  <c r="B523" s="1"/>
  <c r="B524" s="1"/>
  <c r="B525" s="1"/>
  <c r="B508"/>
  <c r="B509" s="1"/>
  <c r="B510" s="1"/>
  <c r="B511" s="1"/>
  <c r="B512" s="1"/>
  <c r="B513" s="1"/>
  <c r="B514" s="1"/>
  <c r="B515" s="1"/>
  <c r="B516" s="1"/>
  <c r="B497"/>
  <c r="B498" s="1"/>
  <c r="B499" s="1"/>
  <c r="B500" s="1"/>
  <c r="B501" s="1"/>
  <c r="B502" s="1"/>
  <c r="B503" s="1"/>
  <c r="B504" s="1"/>
  <c r="B488"/>
  <c r="B489" s="1"/>
  <c r="B490" s="1"/>
  <c r="B491" s="1"/>
  <c r="B492" s="1"/>
  <c r="B493" s="1"/>
  <c r="B494" s="1"/>
  <c r="B479"/>
  <c r="B480" s="1"/>
  <c r="B481" s="1"/>
  <c r="B482" s="1"/>
  <c r="B483" s="1"/>
  <c r="B484" s="1"/>
  <c r="B485" s="1"/>
  <c r="B473"/>
  <c r="B474" s="1"/>
  <c r="B475" s="1"/>
  <c r="B476" s="1"/>
  <c r="B465"/>
  <c r="B466" s="1"/>
  <c r="B467" s="1"/>
  <c r="B468" s="1"/>
  <c r="B469" s="1"/>
  <c r="B470" s="1"/>
  <c r="B461"/>
  <c r="B462" s="1"/>
  <c r="B456"/>
  <c r="B457" s="1"/>
  <c r="B448"/>
  <c r="B449" s="1"/>
  <c r="B450" s="1"/>
  <c r="B451" s="1"/>
  <c r="B452" s="1"/>
  <c r="B453" s="1"/>
  <c r="B441"/>
  <c r="B442" s="1"/>
  <c r="B443" s="1"/>
  <c r="B444" s="1"/>
  <c r="B445" s="1"/>
  <c r="B434"/>
  <c r="B435" s="1"/>
  <c r="B436" s="1"/>
  <c r="B437" s="1"/>
  <c r="B438" s="1"/>
  <c r="B429"/>
  <c r="B430"/>
  <c r="B431" s="1"/>
  <c r="B420"/>
  <c r="B421" s="1"/>
  <c r="B422" s="1"/>
  <c r="B423" s="1"/>
  <c r="B424" s="1"/>
  <c r="B425" s="1"/>
  <c r="B426" s="1"/>
  <c r="B414"/>
  <c r="B415" s="1"/>
  <c r="B416" s="1"/>
  <c r="B417" s="1"/>
  <c r="B406"/>
  <c r="B407"/>
  <c r="B408" s="1"/>
  <c r="B409" s="1"/>
  <c r="B410" s="1"/>
  <c r="B411" s="1"/>
  <c r="B397"/>
  <c r="B398" s="1"/>
  <c r="B399" s="1"/>
  <c r="B400" s="1"/>
  <c r="B401" s="1"/>
  <c r="B402" s="1"/>
  <c r="B403" s="1"/>
  <c r="B389"/>
  <c r="B390" s="1"/>
  <c r="B391" s="1"/>
  <c r="B392" s="1"/>
  <c r="B393" s="1"/>
  <c r="B379"/>
  <c r="B380" s="1"/>
  <c r="B381" s="1"/>
  <c r="B382" s="1"/>
  <c r="B383" s="1"/>
  <c r="B384" s="1"/>
  <c r="B385" s="1"/>
  <c r="B386" s="1"/>
  <c r="B369"/>
  <c r="B370" s="1"/>
  <c r="B371" s="1"/>
  <c r="B372" s="1"/>
  <c r="B373" s="1"/>
  <c r="B374" s="1"/>
  <c r="B375" s="1"/>
  <c r="B376" s="1"/>
  <c r="B362"/>
  <c r="B363" s="1"/>
  <c r="B364" s="1"/>
  <c r="B365" s="1"/>
  <c r="B366" s="1"/>
  <c r="B356"/>
  <c r="B357" s="1"/>
  <c r="B358" s="1"/>
  <c r="B359" s="1"/>
  <c r="B352"/>
  <c r="B353" s="1"/>
  <c r="B348"/>
  <c r="B349" s="1"/>
  <c r="B344"/>
  <c r="B345" s="1"/>
  <c r="B337"/>
  <c r="B338" s="1"/>
  <c r="B339" s="1"/>
  <c r="B340" s="1"/>
  <c r="B341" s="1"/>
  <c r="B330"/>
  <c r="B331" s="1"/>
  <c r="B332" s="1"/>
  <c r="B333" s="1"/>
  <c r="B334" s="1"/>
  <c r="B322"/>
  <c r="B323" s="1"/>
  <c r="B324" s="1"/>
  <c r="B325" s="1"/>
  <c r="B326" s="1"/>
  <c r="B327" s="1"/>
  <c r="B317"/>
  <c r="B318" s="1"/>
  <c r="B319" s="1"/>
  <c r="B309"/>
  <c r="B310" s="1"/>
  <c r="B311" s="1"/>
  <c r="B312" s="1"/>
  <c r="B313" s="1"/>
  <c r="B303"/>
  <c r="B304" s="1"/>
  <c r="B305" s="1"/>
  <c r="B306" s="1"/>
  <c r="B297"/>
  <c r="B298" s="1"/>
  <c r="B299" s="1"/>
  <c r="B300" s="1"/>
  <c r="B291"/>
  <c r="B292" s="1"/>
  <c r="B293" s="1"/>
  <c r="B294" s="1"/>
  <c r="B285"/>
  <c r="B286" s="1"/>
  <c r="B287" s="1"/>
  <c r="B288" s="1"/>
  <c r="B278"/>
  <c r="B279" s="1"/>
  <c r="B280" s="1"/>
  <c r="B281" s="1"/>
  <c r="B282" s="1"/>
  <c r="B274"/>
  <c r="B275" s="1"/>
  <c r="B269"/>
  <c r="B270" s="1"/>
  <c r="B261"/>
  <c r="B262" s="1"/>
  <c r="B263" s="1"/>
  <c r="B264" s="1"/>
  <c r="B265" s="1"/>
  <c r="B266" s="1"/>
  <c r="B253"/>
  <c r="B254" s="1"/>
  <c r="B255" s="1"/>
  <c r="B256" s="1"/>
  <c r="B257" s="1"/>
  <c r="B258" s="1"/>
  <c r="B246"/>
  <c r="B247" s="1"/>
  <c r="B248" s="1"/>
  <c r="B249" s="1"/>
  <c r="B250" s="1"/>
  <c r="B240"/>
  <c r="B241" s="1"/>
  <c r="B242" s="1"/>
  <c r="B243" s="1"/>
  <c r="B230"/>
  <c r="B231" s="1"/>
  <c r="B232" s="1"/>
  <c r="B233" s="1"/>
  <c r="B234" s="1"/>
  <c r="B235" s="1"/>
  <c r="B236" s="1"/>
  <c r="B237" s="1"/>
  <c r="B222"/>
  <c r="B223" s="1"/>
  <c r="B224" s="1"/>
  <c r="B225" s="1"/>
  <c r="B226" s="1"/>
  <c r="B227" s="1"/>
  <c r="B218"/>
  <c r="B219" s="1"/>
  <c r="B210"/>
  <c r="B211" s="1"/>
  <c r="B212" s="1"/>
  <c r="B213" s="1"/>
  <c r="B214" s="1"/>
  <c r="B215" s="1"/>
  <c r="B203"/>
  <c r="B204" s="1"/>
  <c r="B205" s="1"/>
  <c r="B206" s="1"/>
  <c r="B207" s="1"/>
  <c r="B198"/>
  <c r="B199" s="1"/>
  <c r="B200" s="1"/>
  <c r="B183"/>
  <c r="B184" s="1"/>
  <c r="B185" s="1"/>
  <c r="B186" s="1"/>
  <c r="B187" s="1"/>
  <c r="B188" s="1"/>
  <c r="B189" s="1"/>
  <c r="B190" s="1"/>
  <c r="B191" s="1"/>
  <c r="B192" s="1"/>
  <c r="B193" s="1"/>
  <c r="B171"/>
  <c r="B172" s="1"/>
  <c r="B173" s="1"/>
  <c r="B174" s="1"/>
  <c r="B175" s="1"/>
  <c r="B176" s="1"/>
  <c r="B177" s="1"/>
  <c r="B178" s="1"/>
  <c r="B179" s="1"/>
  <c r="B180" s="1"/>
  <c r="B15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04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90"/>
  <c r="B91" s="1"/>
  <c r="B92" s="1"/>
  <c r="B93" s="1"/>
  <c r="B94" s="1"/>
  <c r="B95" s="1"/>
  <c r="B96" s="1"/>
  <c r="B97" s="1"/>
  <c r="B98" s="1"/>
  <c r="B99" s="1"/>
  <c r="B100" s="1"/>
  <c r="B101" s="1"/>
  <c r="B66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53"/>
  <c r="B54" s="1"/>
  <c r="B55" s="1"/>
  <c r="B56" s="1"/>
  <c r="B57" s="1"/>
  <c r="B58" s="1"/>
  <c r="B59" s="1"/>
  <c r="B60" s="1"/>
  <c r="B61" s="1"/>
  <c r="B62" s="1"/>
  <c r="B63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12" i="57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G12"/>
  <c r="G13"/>
  <c r="G14"/>
  <c r="G15"/>
  <c r="G16"/>
  <c r="G17"/>
  <c r="G18"/>
  <c r="G19"/>
  <c r="G20"/>
  <c r="G21"/>
  <c r="G22"/>
  <c r="G23"/>
  <c r="G24"/>
  <c r="G2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9"/>
  <c r="G50"/>
  <c r="G51"/>
  <c r="G52"/>
  <c r="G53"/>
  <c r="G54"/>
  <c r="G55"/>
  <c r="G56"/>
  <c r="G57"/>
  <c r="G58"/>
  <c r="G59"/>
  <c r="G60"/>
  <c r="G61"/>
  <c r="G62"/>
  <c r="G63"/>
  <c r="G65"/>
  <c r="G66"/>
  <c r="G67"/>
  <c r="H81" s="1"/>
  <c r="G68"/>
  <c r="G69"/>
  <c r="G70"/>
  <c r="G71"/>
  <c r="G72"/>
  <c r="G73"/>
  <c r="G74"/>
  <c r="G75"/>
  <c r="G76"/>
  <c r="G77"/>
  <c r="G78"/>
  <c r="G79"/>
  <c r="G80"/>
  <c r="G83"/>
  <c r="G84"/>
  <c r="G85"/>
  <c r="G86"/>
  <c r="G87"/>
  <c r="G89"/>
  <c r="G90"/>
  <c r="G91"/>
  <c r="G94"/>
  <c r="G95"/>
  <c r="G96"/>
  <c r="G97"/>
  <c r="G98"/>
  <c r="G99"/>
  <c r="G100"/>
  <c r="G101"/>
  <c r="G102"/>
  <c r="G103"/>
  <c r="G104"/>
  <c r="G105"/>
  <c r="B27"/>
  <c r="B48" s="1"/>
  <c r="B94"/>
  <c r="B95"/>
  <c r="B96" s="1"/>
  <c r="B97" s="1"/>
  <c r="B98" s="1"/>
  <c r="B99" s="1"/>
  <c r="B100" s="1"/>
  <c r="B101" s="1"/>
  <c r="B102" s="1"/>
  <c r="B103" s="1"/>
  <c r="B104" s="1"/>
  <c r="B105" s="1"/>
  <c r="G233" i="60"/>
  <c r="G218"/>
  <c r="G209"/>
  <c r="G208"/>
  <c r="G197"/>
  <c r="G196"/>
  <c r="G195"/>
  <c r="G184"/>
  <c r="G183"/>
  <c r="G172"/>
  <c r="G171"/>
  <c r="G160"/>
  <c r="G159"/>
  <c r="G148"/>
  <c r="G147"/>
  <c r="G136"/>
  <c r="G135"/>
  <c r="G124"/>
  <c r="G123"/>
  <c r="G108"/>
  <c r="G107"/>
  <c r="G106"/>
  <c r="G95"/>
  <c r="G94"/>
  <c r="G83"/>
  <c r="G82"/>
  <c r="G74"/>
  <c r="G73"/>
  <c r="G72"/>
  <c r="G61"/>
  <c r="G60"/>
  <c r="G49"/>
  <c r="G48"/>
  <c r="G37"/>
  <c r="G36"/>
  <c r="G24"/>
  <c r="G698" i="59"/>
  <c r="G697"/>
  <c r="G691"/>
  <c r="G690"/>
  <c r="G681"/>
  <c r="G680"/>
  <c r="G673"/>
  <c r="G672"/>
  <c r="G663"/>
  <c r="G662"/>
  <c r="G653"/>
  <c r="G652"/>
  <c r="G645"/>
  <c r="G644"/>
  <c r="G643"/>
  <c r="G642"/>
  <c r="G633"/>
  <c r="G632"/>
  <c r="G623"/>
  <c r="G622"/>
  <c r="G606"/>
  <c r="G605"/>
  <c r="G591"/>
  <c r="G590"/>
  <c r="G581"/>
  <c r="G580"/>
  <c r="G571"/>
  <c r="G570"/>
  <c r="G561"/>
  <c r="G560"/>
  <c r="G543"/>
  <c r="G542"/>
  <c r="G524"/>
  <c r="G523"/>
  <c r="G512"/>
  <c r="G511"/>
  <c r="G502"/>
  <c r="G501"/>
  <c r="G492"/>
  <c r="G491"/>
  <c r="G475"/>
  <c r="G474"/>
  <c r="G461"/>
  <c r="G460"/>
  <c r="G450"/>
  <c r="G449"/>
  <c r="G440"/>
  <c r="G439"/>
  <c r="G430"/>
  <c r="G429"/>
  <c r="G410"/>
  <c r="G409"/>
  <c r="G393"/>
  <c r="G392"/>
  <c r="G380"/>
  <c r="G379"/>
  <c r="G370"/>
  <c r="G369"/>
  <c r="G360"/>
  <c r="G359"/>
  <c r="G344"/>
  <c r="G343"/>
  <c r="G328"/>
  <c r="G327"/>
  <c r="G318"/>
  <c r="G317"/>
  <c r="G308"/>
  <c r="G307"/>
  <c r="G298"/>
  <c r="G297"/>
  <c r="G280"/>
  <c r="G279"/>
  <c r="G262"/>
  <c r="G261"/>
  <c r="G248"/>
  <c r="G247"/>
  <c r="G238"/>
  <c r="G237"/>
  <c r="G212"/>
  <c r="G211"/>
  <c r="G193"/>
  <c r="G192"/>
  <c r="G169"/>
  <c r="G168"/>
  <c r="G159"/>
  <c r="G158"/>
  <c r="G145"/>
  <c r="G144"/>
  <c r="G126"/>
  <c r="G125"/>
  <c r="G117"/>
  <c r="G116"/>
  <c r="G82"/>
  <c r="G81"/>
  <c r="G47"/>
  <c r="G46"/>
  <c r="G12"/>
  <c r="G11"/>
  <c r="G966" i="58"/>
  <c r="G965"/>
  <c r="G957"/>
  <c r="G944"/>
  <c r="G943"/>
  <c r="G939"/>
  <c r="G938"/>
  <c r="G930"/>
  <c r="G929"/>
  <c r="G923"/>
  <c r="G922"/>
  <c r="G917"/>
  <c r="G916"/>
  <c r="G912"/>
  <c r="G908"/>
  <c r="G907"/>
  <c r="G903"/>
  <c r="G902"/>
  <c r="G894"/>
  <c r="G893"/>
  <c r="G887"/>
  <c r="G886"/>
  <c r="G878"/>
  <c r="G877"/>
  <c r="G873"/>
  <c r="G872"/>
  <c r="G868"/>
  <c r="G867"/>
  <c r="G861"/>
  <c r="G860"/>
  <c r="G855"/>
  <c r="G854"/>
  <c r="G853"/>
  <c r="G850"/>
  <c r="G849"/>
  <c r="G846"/>
  <c r="G845"/>
  <c r="G842"/>
  <c r="G841"/>
  <c r="G837"/>
  <c r="G836"/>
  <c r="G832"/>
  <c r="G831"/>
  <c r="G827"/>
  <c r="G826"/>
  <c r="G819"/>
  <c r="G818"/>
  <c r="G814"/>
  <c r="G813"/>
  <c r="G812"/>
  <c r="G808"/>
  <c r="G807"/>
  <c r="G803"/>
  <c r="G802"/>
  <c r="G796"/>
  <c r="G795"/>
  <c r="G791"/>
  <c r="G790"/>
  <c r="G783"/>
  <c r="G778"/>
  <c r="G777"/>
  <c r="G776"/>
  <c r="G773"/>
  <c r="G772"/>
  <c r="G768"/>
  <c r="G767"/>
  <c r="G764"/>
  <c r="G763"/>
  <c r="G760"/>
  <c r="G759"/>
  <c r="G755"/>
  <c r="G754"/>
  <c r="G749"/>
  <c r="G748"/>
  <c r="G745"/>
  <c r="G740"/>
  <c r="G739"/>
  <c r="G735"/>
  <c r="G734"/>
  <c r="G729"/>
  <c r="G728"/>
  <c r="G724"/>
  <c r="G723"/>
  <c r="G719"/>
  <c r="G718"/>
  <c r="G710"/>
  <c r="G709"/>
  <c r="G699"/>
  <c r="G698"/>
  <c r="G688"/>
  <c r="G687"/>
  <c r="G686"/>
  <c r="G677"/>
  <c r="G676"/>
  <c r="G673"/>
  <c r="G672"/>
  <c r="G664"/>
  <c r="G663"/>
  <c r="G656"/>
  <c r="G655"/>
  <c r="G648"/>
  <c r="G647"/>
  <c r="G639"/>
  <c r="G638"/>
  <c r="G637"/>
  <c r="G632"/>
  <c r="G631"/>
  <c r="G627"/>
  <c r="G626"/>
  <c r="G619"/>
  <c r="G618"/>
  <c r="G611"/>
  <c r="G610"/>
  <c r="G606"/>
  <c r="G605"/>
  <c r="G604"/>
  <c r="G601"/>
  <c r="G600"/>
  <c r="G596"/>
  <c r="G595"/>
  <c r="G592"/>
  <c r="G591"/>
  <c r="G585"/>
  <c r="G584"/>
  <c r="G578"/>
  <c r="G571"/>
  <c r="G570"/>
  <c r="G564"/>
  <c r="G563"/>
  <c r="G557"/>
  <c r="G556"/>
  <c r="G549"/>
  <c r="G548"/>
  <c r="G542"/>
  <c r="G541"/>
  <c r="G535"/>
  <c r="G534"/>
  <c r="G533"/>
  <c r="G527"/>
  <c r="G526"/>
  <c r="G518"/>
  <c r="G517"/>
  <c r="G507"/>
  <c r="G506"/>
  <c r="G505"/>
  <c r="G496"/>
  <c r="G495"/>
  <c r="G487"/>
  <c r="G486"/>
  <c r="G478"/>
  <c r="G477"/>
  <c r="G472"/>
  <c r="G471"/>
  <c r="G464"/>
  <c r="G463"/>
  <c r="G460"/>
  <c r="G459"/>
  <c r="G458"/>
  <c r="G455"/>
  <c r="G454"/>
  <c r="G447"/>
  <c r="G446"/>
  <c r="G440"/>
  <c r="G439"/>
  <c r="G433"/>
  <c r="G432"/>
  <c r="G428"/>
  <c r="G427"/>
  <c r="G419"/>
  <c r="G413"/>
  <c r="G412"/>
  <c r="G405"/>
  <c r="G404"/>
  <c r="G396"/>
  <c r="G395"/>
  <c r="G394"/>
  <c r="G388"/>
  <c r="G387"/>
  <c r="G377"/>
  <c r="G367"/>
  <c r="G360"/>
  <c r="G354"/>
  <c r="G347"/>
  <c r="G346"/>
  <c r="G342"/>
  <c r="G335"/>
  <c r="G328"/>
  <c r="G320"/>
  <c r="G315"/>
  <c r="G314"/>
  <c r="G307"/>
  <c r="G302"/>
  <c r="G301"/>
  <c r="G295"/>
  <c r="G290"/>
  <c r="G289"/>
  <c r="G283"/>
  <c r="G277"/>
  <c r="G276"/>
  <c r="G271"/>
  <c r="G267"/>
  <c r="G259"/>
  <c r="G251"/>
  <c r="G244"/>
  <c r="G238"/>
  <c r="G228"/>
  <c r="G220"/>
  <c r="G216"/>
  <c r="G208"/>
  <c r="G201"/>
  <c r="G194"/>
  <c r="G182"/>
  <c r="G181"/>
  <c r="G170"/>
  <c r="G169"/>
  <c r="G150"/>
  <c r="G149"/>
  <c r="G103"/>
  <c r="G89"/>
  <c r="G88"/>
  <c r="G65"/>
  <c r="G64"/>
  <c r="G52"/>
  <c r="G51"/>
  <c r="G13"/>
  <c r="G12"/>
  <c r="B83" i="57"/>
  <c r="B84" s="1"/>
  <c r="B85" s="1"/>
  <c r="B86" s="1"/>
  <c r="B87" s="1"/>
  <c r="B88" s="1"/>
  <c r="B89" s="1"/>
  <c r="B90" s="1"/>
  <c r="B91" s="1"/>
  <c r="G82"/>
  <c r="G81"/>
  <c r="G47"/>
  <c r="G26"/>
  <c r="H195" i="60"/>
  <c r="H48"/>
  <c r="H123"/>
  <c r="H632" i="59"/>
  <c r="H449"/>
  <c r="H542"/>
  <c r="H460"/>
  <c r="H622"/>
  <c r="H706"/>
  <c r="H577" i="58"/>
  <c r="H404"/>
  <c r="H216"/>
  <c r="H88"/>
  <c r="H533"/>
  <c r="H826"/>
  <c r="H47" i="57"/>
  <c r="B28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H106" l="1"/>
  <c r="H877" i="58"/>
  <c r="H795"/>
  <c r="H759"/>
  <c r="H610"/>
  <c r="H584"/>
  <c r="H563"/>
  <c r="H541"/>
  <c r="H477"/>
  <c r="H394"/>
  <c r="H320"/>
  <c r="H295"/>
  <c r="H289"/>
  <c r="H63" i="57"/>
  <c r="H26"/>
  <c r="H108" s="1"/>
  <c r="H72" i="60"/>
  <c r="H235" s="1"/>
  <c r="H106"/>
  <c r="H218"/>
  <c r="H24"/>
  <c r="H922" i="58"/>
  <c r="H526"/>
  <c r="H454"/>
  <c r="H314"/>
  <c r="H92" i="57"/>
  <c r="B49"/>
  <c r="B50" s="1"/>
  <c r="B51" s="1"/>
  <c r="B52" s="1"/>
  <c r="B53" s="1"/>
  <c r="B54" s="1"/>
  <c r="B55" s="1"/>
  <c r="B56" s="1"/>
  <c r="B57" s="1"/>
  <c r="B58" s="1"/>
  <c r="B59" s="1"/>
  <c r="B60" s="1"/>
  <c r="B62" s="1"/>
  <c r="B6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H818" i="58"/>
  <c r="H591"/>
  <c r="H446"/>
  <c r="H367"/>
  <c r="H342"/>
  <c r="H301"/>
  <c r="H570" i="59"/>
  <c r="H690"/>
  <c r="B664"/>
  <c r="B665" s="1"/>
  <c r="B666" s="1"/>
  <c r="B667" s="1"/>
  <c r="B668" s="1"/>
  <c r="B669" s="1"/>
  <c r="B670" s="1"/>
  <c r="B671" s="1"/>
  <c r="B673"/>
  <c r="B654"/>
  <c r="B655" s="1"/>
  <c r="B656" s="1"/>
  <c r="B657" s="1"/>
  <c r="B658" s="1"/>
  <c r="B659" s="1"/>
  <c r="B660" s="1"/>
  <c r="B661" s="1"/>
  <c r="H672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H697"/>
  <c r="H511"/>
  <c r="H523"/>
  <c r="H474"/>
  <c r="H439"/>
  <c r="H409"/>
  <c r="H359"/>
  <c r="H343"/>
  <c r="H237"/>
  <c r="H158"/>
  <c r="H379"/>
  <c r="H317"/>
  <c r="H297"/>
  <c r="H279"/>
  <c r="H227"/>
  <c r="H192"/>
  <c r="H178"/>
  <c r="H144"/>
  <c r="B117"/>
  <c r="H392"/>
  <c r="H327"/>
  <c r="H46"/>
  <c r="H168"/>
  <c r="H261"/>
  <c r="H247"/>
  <c r="H116"/>
  <c r="H125"/>
  <c r="H831" i="58"/>
  <c r="H631"/>
  <c r="H841"/>
  <c r="H836"/>
  <c r="H812"/>
  <c r="H802"/>
  <c r="H790"/>
  <c r="H782"/>
  <c r="H772"/>
  <c r="H220"/>
  <c r="H983"/>
  <c r="H938"/>
  <c r="H556"/>
  <c r="H517"/>
  <c r="H486"/>
  <c r="H471"/>
  <c r="H439"/>
  <c r="H427"/>
  <c r="H412"/>
  <c r="H377"/>
  <c r="H328"/>
  <c r="H283"/>
  <c r="H238"/>
  <c r="H208"/>
  <c r="H181"/>
  <c r="H149"/>
  <c r="H739"/>
  <c r="H734"/>
  <c r="H718"/>
  <c r="H709"/>
  <c r="H686"/>
  <c r="H647"/>
  <c r="H637"/>
  <c r="H626"/>
  <c r="H807"/>
  <c r="H748"/>
  <c r="H974"/>
  <c r="H911"/>
  <c r="H860"/>
  <c r="H754"/>
  <c r="H570"/>
  <c r="H350"/>
  <c r="H335"/>
  <c r="H956"/>
  <c r="H763"/>
  <c r="H360"/>
  <c r="H965"/>
  <c r="H907"/>
  <c r="H853"/>
  <c r="H244"/>
  <c r="H744"/>
  <c r="H723"/>
  <c r="H618"/>
  <c r="H463"/>
  <c r="H267"/>
  <c r="H655"/>
  <c r="H495"/>
  <c r="H915"/>
  <c r="H893"/>
  <c r="H767"/>
  <c r="H676"/>
  <c r="H604"/>
  <c r="H595"/>
  <c r="H271"/>
  <c r="H169"/>
  <c r="H902"/>
  <c r="H698"/>
  <c r="H387"/>
  <c r="G119" i="57" l="1"/>
  <c r="G116"/>
  <c r="G118"/>
  <c r="G115"/>
  <c r="G114"/>
  <c r="G111"/>
  <c r="G124"/>
  <c r="G117"/>
  <c r="G113"/>
  <c r="G245" i="60"/>
  <c r="G243"/>
  <c r="G251"/>
  <c r="G244"/>
  <c r="G241"/>
  <c r="G238"/>
  <c r="G242"/>
  <c r="G246"/>
  <c r="G240"/>
  <c r="G112" i="57"/>
  <c r="B674" i="59"/>
  <c r="B675" s="1"/>
  <c r="B681"/>
  <c r="B682" s="1"/>
  <c r="B683" s="1"/>
  <c r="B684" s="1"/>
  <c r="B685" s="1"/>
  <c r="B686" s="1"/>
  <c r="B687" s="1"/>
  <c r="B688" s="1"/>
  <c r="B689" s="1"/>
  <c r="B126"/>
  <c r="B118"/>
  <c r="B119" s="1"/>
  <c r="B120" s="1"/>
  <c r="B121" s="1"/>
  <c r="B122" s="1"/>
  <c r="B123" s="1"/>
  <c r="B124" s="1"/>
  <c r="H708"/>
  <c r="G719" s="1"/>
  <c r="H985" i="58"/>
  <c r="G995" s="1"/>
  <c r="H120" i="57" l="1"/>
  <c r="H122" s="1"/>
  <c r="H126" s="1"/>
  <c r="G239" i="60"/>
  <c r="H247" s="1"/>
  <c r="H249" s="1"/>
  <c r="H253" s="1"/>
  <c r="B676" i="59"/>
  <c r="B677" s="1"/>
  <c r="B678" s="1"/>
  <c r="B679" s="1"/>
  <c r="B691"/>
  <c r="B692" s="1"/>
  <c r="B693" s="1"/>
  <c r="B694" s="1"/>
  <c r="B695" s="1"/>
  <c r="B696" s="1"/>
  <c r="B145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G714"/>
  <c r="G713"/>
  <c r="G724"/>
  <c r="G716"/>
  <c r="G711"/>
  <c r="G712" s="1"/>
  <c r="G718"/>
  <c r="G717"/>
  <c r="G715"/>
  <c r="G990" i="58"/>
  <c r="G988"/>
  <c r="G989" s="1"/>
  <c r="G991"/>
  <c r="G994"/>
  <c r="G996"/>
  <c r="G1002"/>
  <c r="G992"/>
  <c r="G993"/>
  <c r="B146" i="59" l="1"/>
  <c r="B147" s="1"/>
  <c r="B148" s="1"/>
  <c r="B149" s="1"/>
  <c r="B150" s="1"/>
  <c r="B151" s="1"/>
  <c r="B152" s="1"/>
  <c r="B153" s="1"/>
  <c r="B154" s="1"/>
  <c r="B155" s="1"/>
  <c r="B156" s="1"/>
  <c r="B157" s="1"/>
  <c r="B159"/>
  <c r="H720"/>
  <c r="H722" s="1"/>
  <c r="H726" s="1"/>
  <c r="H998" i="58"/>
  <c r="H1000" s="1"/>
  <c r="H1004" s="1"/>
  <c r="B160" i="59" l="1"/>
  <c r="B161" s="1"/>
  <c r="B162" s="1"/>
  <c r="B163" s="1"/>
  <c r="B164" s="1"/>
  <c r="B165" s="1"/>
  <c r="B166" s="1"/>
  <c r="B167" s="1"/>
  <c r="B169"/>
  <c r="B170" l="1"/>
  <c r="B171" s="1"/>
  <c r="B172" s="1"/>
  <c r="B173" s="1"/>
  <c r="B174" s="1"/>
  <c r="B175" s="1"/>
  <c r="B176" s="1"/>
  <c r="B177" s="1"/>
  <c r="B179"/>
  <c r="B193" l="1"/>
  <c r="B180"/>
  <c r="B181" s="1"/>
  <c r="B182" s="1"/>
  <c r="B183" s="1"/>
  <c r="B184" s="1"/>
  <c r="B185" s="1"/>
  <c r="B186" s="1"/>
  <c r="B187" s="1"/>
  <c r="B188" s="1"/>
  <c r="B189" s="1"/>
  <c r="B190" s="1"/>
  <c r="B191" s="1"/>
  <c r="B212" l="1"/>
  <c r="B194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28" l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9" l="1"/>
  <c r="B230" s="1"/>
  <c r="B231" s="1"/>
  <c r="B232" s="1"/>
  <c r="B233" s="1"/>
  <c r="B234" s="1"/>
  <c r="B235" s="1"/>
  <c r="B236" s="1"/>
  <c r="B238"/>
  <c r="B248" l="1"/>
  <c r="B239"/>
  <c r="B240" s="1"/>
  <c r="B241" s="1"/>
  <c r="B242" s="1"/>
  <c r="B243" s="1"/>
  <c r="B244" s="1"/>
  <c r="B245" s="1"/>
  <c r="B246" s="1"/>
  <c r="B262" l="1"/>
  <c r="B249"/>
  <c r="B250" s="1"/>
  <c r="B251" s="1"/>
  <c r="B252" s="1"/>
  <c r="B253" s="1"/>
  <c r="B254" s="1"/>
  <c r="B255" s="1"/>
  <c r="B256" s="1"/>
  <c r="B257" s="1"/>
  <c r="B258" s="1"/>
  <c r="B259" s="1"/>
  <c r="B260" s="1"/>
  <c r="B263" l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80"/>
  <c r="B281" l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8"/>
  <c r="B299" l="1"/>
  <c r="B300" s="1"/>
  <c r="B301" s="1"/>
  <c r="B302" s="1"/>
  <c r="B303" s="1"/>
  <c r="B304" s="1"/>
  <c r="B305" s="1"/>
  <c r="B306" s="1"/>
  <c r="B308"/>
  <c r="B309" l="1"/>
  <c r="B310" s="1"/>
  <c r="B311" s="1"/>
  <c r="B312" s="1"/>
  <c r="B313" s="1"/>
  <c r="B314" s="1"/>
  <c r="B315" s="1"/>
  <c r="B316" s="1"/>
  <c r="B318"/>
  <c r="B319" l="1"/>
  <c r="B320" s="1"/>
  <c r="B321" s="1"/>
  <c r="B322" s="1"/>
  <c r="B323" s="1"/>
  <c r="B324" s="1"/>
  <c r="B325" s="1"/>
  <c r="B326" s="1"/>
  <c r="B328"/>
  <c r="B344" l="1"/>
  <c r="B329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5" l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60"/>
  <c r="B361" l="1"/>
  <c r="B362" s="1"/>
  <c r="B363" s="1"/>
  <c r="B364" s="1"/>
  <c r="B365" s="1"/>
  <c r="B366" s="1"/>
  <c r="B367" s="1"/>
  <c r="B368" s="1"/>
  <c r="B370"/>
  <c r="B371" l="1"/>
  <c r="B372" s="1"/>
  <c r="B373" s="1"/>
  <c r="B374" s="1"/>
  <c r="B375" s="1"/>
  <c r="B376" s="1"/>
  <c r="B377" s="1"/>
  <c r="B378" s="1"/>
  <c r="B380"/>
  <c r="B381" l="1"/>
  <c r="B382" s="1"/>
  <c r="B383" s="1"/>
  <c r="B384" s="1"/>
  <c r="B385" s="1"/>
  <c r="B386" s="1"/>
  <c r="B387" s="1"/>
  <c r="B388" s="1"/>
  <c r="B389" s="1"/>
  <c r="B390" s="1"/>
  <c r="B391" s="1"/>
  <c r="B393"/>
  <c r="B394" l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10"/>
  <c r="B411" l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30"/>
  <c r="B431" l="1"/>
  <c r="B432" s="1"/>
  <c r="B433" s="1"/>
  <c r="B434" s="1"/>
  <c r="B435" s="1"/>
  <c r="B436" s="1"/>
  <c r="B437" s="1"/>
  <c r="B438" s="1"/>
  <c r="B440"/>
  <c r="B441" l="1"/>
  <c r="B442" s="1"/>
  <c r="B443" s="1"/>
  <c r="B444" s="1"/>
  <c r="B445" s="1"/>
  <c r="B446" s="1"/>
  <c r="B447" s="1"/>
  <c r="B448" s="1"/>
  <c r="B450"/>
  <c r="B461" l="1"/>
  <c r="B451"/>
  <c r="B452" s="1"/>
  <c r="B453" s="1"/>
  <c r="B454" s="1"/>
  <c r="B455" s="1"/>
  <c r="B456" s="1"/>
  <c r="B457" s="1"/>
  <c r="B458" s="1"/>
  <c r="B459" s="1"/>
  <c r="B475" l="1"/>
  <c r="B462"/>
  <c r="B463" s="1"/>
  <c r="B464" s="1"/>
  <c r="B465" s="1"/>
  <c r="B466" s="1"/>
  <c r="B467" s="1"/>
  <c r="B468" s="1"/>
  <c r="B469" s="1"/>
  <c r="B470" s="1"/>
  <c r="B471" s="1"/>
  <c r="B472" s="1"/>
  <c r="B473" s="1"/>
  <c r="B476" l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2"/>
  <c r="B493" l="1"/>
  <c r="B494" s="1"/>
  <c r="B495" s="1"/>
  <c r="B496" s="1"/>
  <c r="B497" s="1"/>
  <c r="B498" s="1"/>
  <c r="B499" s="1"/>
  <c r="B500" s="1"/>
  <c r="B502"/>
  <c r="B512" l="1"/>
  <c r="B503"/>
  <c r="B504" s="1"/>
  <c r="B505" s="1"/>
  <c r="B506" s="1"/>
  <c r="B507" s="1"/>
  <c r="B508" s="1"/>
  <c r="B509" s="1"/>
  <c r="B510" s="1"/>
  <c r="B524" l="1"/>
  <c r="B513"/>
  <c r="B514" s="1"/>
  <c r="B515" s="1"/>
  <c r="B516" s="1"/>
  <c r="B517" s="1"/>
  <c r="B518" s="1"/>
  <c r="B519" s="1"/>
  <c r="B520" s="1"/>
  <c r="B521" s="1"/>
  <c r="B522" s="1"/>
  <c r="B543" l="1"/>
  <c r="B525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61" l="1"/>
  <c r="B544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2" l="1"/>
  <c r="B563" s="1"/>
  <c r="B564" s="1"/>
  <c r="B565" s="1"/>
  <c r="B566" s="1"/>
  <c r="B567" s="1"/>
  <c r="B568" s="1"/>
  <c r="B569" s="1"/>
  <c r="B571"/>
  <c r="B572" l="1"/>
  <c r="B573" s="1"/>
  <c r="B574" s="1"/>
  <c r="B575" s="1"/>
  <c r="B576" s="1"/>
  <c r="B577" s="1"/>
  <c r="B578" s="1"/>
  <c r="B579" s="1"/>
  <c r="B581"/>
  <c r="B591" l="1"/>
  <c r="B582"/>
  <c r="B583" s="1"/>
  <c r="B584" s="1"/>
  <c r="B585" s="1"/>
  <c r="B586" s="1"/>
  <c r="B587" s="1"/>
  <c r="B588" s="1"/>
  <c r="B589" s="1"/>
  <c r="B592" l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6"/>
  <c r="B607" l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3"/>
  <c r="B624" l="1"/>
  <c r="B625" s="1"/>
  <c r="B626" s="1"/>
  <c r="B627" s="1"/>
  <c r="B628" s="1"/>
  <c r="B629" s="1"/>
  <c r="B630" s="1"/>
  <c r="B631" s="1"/>
  <c r="B633"/>
  <c r="B634" s="1"/>
  <c r="B635" s="1"/>
  <c r="B636" s="1"/>
  <c r="B637" s="1"/>
  <c r="B638" s="1"/>
  <c r="B639" s="1"/>
  <c r="B640" s="1"/>
  <c r="B641" s="1"/>
</calcChain>
</file>

<file path=xl/sharedStrings.xml><?xml version="1.0" encoding="utf-8"?>
<sst xmlns="http://schemas.openxmlformats.org/spreadsheetml/2006/main" count="6260" uniqueCount="1839">
  <si>
    <t>Dirección Técnica</t>
  </si>
  <si>
    <t>No.</t>
  </si>
  <si>
    <t>PARTIDAS</t>
  </si>
  <si>
    <t>SUB-TOTAL</t>
  </si>
  <si>
    <t>CANT.</t>
  </si>
  <si>
    <t>Gastos Administrativos</t>
  </si>
  <si>
    <t>Transporte</t>
  </si>
  <si>
    <t>Imprevistos</t>
  </si>
  <si>
    <t>TOTAL
RD$</t>
  </si>
  <si>
    <t>UD</t>
  </si>
  <si>
    <t>P.U.</t>
  </si>
  <si>
    <t>OFICINA DE INGENIEROS SUPERVISORES DE OBRAS DEL ESTADO ADSCRITA AL PODER EJECUTIVO</t>
  </si>
  <si>
    <t>m3</t>
  </si>
  <si>
    <t>Gls</t>
  </si>
  <si>
    <t>EQUIPOS:</t>
  </si>
  <si>
    <t>PA</t>
  </si>
  <si>
    <t>*</t>
  </si>
  <si>
    <t>Lbs</t>
  </si>
  <si>
    <t>BAÑOS</t>
  </si>
  <si>
    <t>Mano de obra</t>
  </si>
  <si>
    <t>Cemento PVC</t>
  </si>
  <si>
    <t>PL</t>
  </si>
  <si>
    <t>Miscelaneos</t>
  </si>
  <si>
    <t>Suministro de Señalización</t>
  </si>
  <si>
    <t>Ejecución de Prueba</t>
  </si>
  <si>
    <t>Slide Bracket</t>
  </si>
  <si>
    <t>Mano de Obra de Instalación</t>
  </si>
  <si>
    <t>Adaptadores</t>
  </si>
  <si>
    <t>Salidas de pared de Oxigeno</t>
  </si>
  <si>
    <t>UNID</t>
  </si>
  <si>
    <t>Uso de grúa</t>
  </si>
  <si>
    <t>Estudio y Diseño</t>
  </si>
  <si>
    <t>Nombre del Contratista:</t>
  </si>
  <si>
    <t>Misceláneos</t>
  </si>
  <si>
    <t>GASTOS GENERALES</t>
  </si>
  <si>
    <t>Seguros y Fianzas (Según Facturas)</t>
  </si>
  <si>
    <t>Liquidación y Prestaciones Laborales</t>
  </si>
  <si>
    <t>Supervisión e Inspección de Obras</t>
  </si>
  <si>
    <t>Publicidad</t>
  </si>
  <si>
    <t>ITBIS de la Dirección Técnica</t>
  </si>
  <si>
    <t xml:space="preserve">TOTAL GENERAL </t>
  </si>
  <si>
    <t>PLANTA DE TRATAMIENTO</t>
  </si>
  <si>
    <t>Fecha: 19 de Febrero del 2019</t>
  </si>
  <si>
    <t>SUMINISTRO E INSTALACIONES DE REDES Y DATA</t>
  </si>
  <si>
    <t>SISTEMA CAMARA DE SEGURIDAD</t>
  </si>
  <si>
    <t>NVR de 32 canales, 2 interfaces</t>
  </si>
  <si>
    <t>Camara de video Vigilancia bullet exterior 3 megapixeles</t>
  </si>
  <si>
    <t>Camara de video Vigilancia HD de interior, tipo DOMO 3 Megapixeles</t>
  </si>
  <si>
    <t>Disco duro de 2TB</t>
  </si>
  <si>
    <t>Patch pannel 18 puertos Cat 5</t>
  </si>
  <si>
    <t>Manejador de cables de 2U</t>
  </si>
  <si>
    <t>Cable UTP Cat.6 Red (Caja de 100pl)</t>
  </si>
  <si>
    <t>SISTEMA DE MEGAFONÍA O MUSICA AMBIENTAL</t>
  </si>
  <si>
    <t>Bocina plafon IC60T</t>
  </si>
  <si>
    <t>Matrix Controller</t>
  </si>
  <si>
    <t>Matrix Router</t>
  </si>
  <si>
    <t>Matrix Call station</t>
  </si>
  <si>
    <t>Matrix Call station extension</t>
  </si>
  <si>
    <t>Matrix Call station kit</t>
  </si>
  <si>
    <t>End-of-Line Slave Module</t>
  </si>
  <si>
    <t>Multiplayer 4 MP3 CD/USB/SD Denon</t>
  </si>
  <si>
    <t xml:space="preserve">Protector de pico de voltage </t>
  </si>
  <si>
    <t>Rack metálico para equipos 24spc</t>
  </si>
  <si>
    <t>Rollo cable UTP Cat 6 UTP</t>
  </si>
  <si>
    <t>Rollo cable Bocina No. 14</t>
  </si>
  <si>
    <t>Rollo cable microfono Horizon</t>
  </si>
  <si>
    <t>Programación sistema de audio</t>
  </si>
  <si>
    <t>Tubería + accesorios (conectores, adaptadores, registros)</t>
  </si>
  <si>
    <t>Instalación y entrenamiento</t>
  </si>
  <si>
    <t>SISTEMA CONTROL DE ACCESO</t>
  </si>
  <si>
    <t>Controladores de multipuerta K2604</t>
  </si>
  <si>
    <t xml:space="preserve">P225XSF IO Prox  Reader , XSF </t>
  </si>
  <si>
    <t>E-941SA-300 Magnetic door lock-3 30 12VDC, IN/Outdoors US</t>
  </si>
  <si>
    <t xml:space="preserve">E-941S300R/ZQ Z brackets for 300LB </t>
  </si>
  <si>
    <t>Braket Lock L180</t>
  </si>
  <si>
    <t>Braket Magnetico Z180</t>
  </si>
  <si>
    <t>P20DYE Thin IoPROX PROXIMIT CARD</t>
  </si>
  <si>
    <t>Fargo printer PRINTS 100 Cards 051704 Solo</t>
  </si>
  <si>
    <t xml:space="preserve">Micro server HP Proliant ML , MLG8-4 </t>
  </si>
  <si>
    <t>Programa Para Control de acceso.</t>
  </si>
  <si>
    <t>Power Supply  de 12 Voltios  10 Amps</t>
  </si>
  <si>
    <t>Rollos de cable  #18/2 , 500PL</t>
  </si>
  <si>
    <t xml:space="preserve">DATA </t>
  </si>
  <si>
    <t>Cable UTP CAT#6</t>
  </si>
  <si>
    <t>24-port Gigabit Switch</t>
  </si>
  <si>
    <t>Rack de pared 24U</t>
  </si>
  <si>
    <t>Rack de pared 12U</t>
  </si>
  <si>
    <t>Pacht Panel 12 PORT.</t>
  </si>
  <si>
    <t>Bracket</t>
  </si>
  <si>
    <t xml:space="preserve">Pacht Cord </t>
  </si>
  <si>
    <t>Cajas de Fibra Óptica</t>
  </si>
  <si>
    <t>Fibra Optico</t>
  </si>
  <si>
    <t>Cajas de Fibra Optica LC a ST</t>
  </si>
  <si>
    <t>Jack RJ45 Hembra</t>
  </si>
  <si>
    <t>Jack RJ45 Macho</t>
  </si>
  <si>
    <t>Mano de Obra</t>
  </si>
  <si>
    <t>SISTEMA LLAMADO DE ENFERMERA (28 CAMAS)</t>
  </si>
  <si>
    <t>Unidad de Control  Principal 6850/6851</t>
  </si>
  <si>
    <t>Gabinete del Equipo Central</t>
  </si>
  <si>
    <t>Satélite consola maestra enfermera</t>
  </si>
  <si>
    <t>Placa de parad para consola maestra de enfermera</t>
  </si>
  <si>
    <t>Luz Led de techo</t>
  </si>
  <si>
    <t>SUB-TOTAL  INSTALACIONES ELECTRICA</t>
  </si>
  <si>
    <t>SUMINISTRO E INSTALACIONES ELECTRICAS</t>
  </si>
  <si>
    <t>INSTALACION ELECTRICA</t>
  </si>
  <si>
    <t>PR-202</t>
  </si>
  <si>
    <t>SO2-MT</t>
  </si>
  <si>
    <t>SS1-101</t>
  </si>
  <si>
    <t>HA-100B</t>
  </si>
  <si>
    <t>Conductor AAAC 2/0 AWG ANAHEIM</t>
  </si>
  <si>
    <t>Cable URD # 2 -33% concéntrico</t>
  </si>
  <si>
    <t>Cable #2 de cobre 7 hilos desnudo para sistema de tierra</t>
  </si>
  <si>
    <t>Conector Ampac 1/0-#2</t>
  </si>
  <si>
    <t>Conector Ampac con Estribo 2/0</t>
  </si>
  <si>
    <t>Fusibles 12 A</t>
  </si>
  <si>
    <t xml:space="preserve">Grapa Terminal  #2 </t>
  </si>
  <si>
    <t xml:space="preserve">Terminal p/exterior #2 </t>
  </si>
  <si>
    <t>Elbow Conector</t>
  </si>
  <si>
    <t>Cut Out de 200 Amp</t>
  </si>
  <si>
    <t>Pararrayos de 9 Kv</t>
  </si>
  <si>
    <t>Curva de PVC de 3"</t>
  </si>
  <si>
    <t>Adaptador PVC de 3"</t>
  </si>
  <si>
    <t>Condulet de 3"</t>
  </si>
  <si>
    <t>Curva IMC de 3"</t>
  </si>
  <si>
    <t>Soporte trifásico para Cable URD</t>
  </si>
  <si>
    <t>Anclaje de Tuberia en poste</t>
  </si>
  <si>
    <t>Diseño y tramitación de planos a Ede Norte</t>
  </si>
  <si>
    <t xml:space="preserve">Mano de Obra </t>
  </si>
  <si>
    <t>Cable # 1/0 AWG</t>
  </si>
  <si>
    <t>Electrodo de Aterrizaje de 3/4" x 10'</t>
  </si>
  <si>
    <t>Soldadura exotermica</t>
  </si>
  <si>
    <t>Conector de doble ojo # 1/0 AWG</t>
  </si>
  <si>
    <t>Tornillo de acero Inoxidable de 1/2" x 2 1/2" completo</t>
  </si>
  <si>
    <t>Aditivo GEL para mejorar condicion de resistividad del terreno 25LB</t>
  </si>
  <si>
    <t>Barra master ground de (12 x 4)</t>
  </si>
  <si>
    <t xml:space="preserve">Hoyo de 4'' para Electro de tierra </t>
  </si>
  <si>
    <t>Planta de Emergencia de 400 KW/500KVA-480/27Vac, 60Hz. 3F, Estandar</t>
  </si>
  <si>
    <t>Encloused Breaker con MB-650 A/3</t>
  </si>
  <si>
    <t>Main Breaker P. 650A/3</t>
  </si>
  <si>
    <t>Insterruptor de Transferencia Automatica de 650 A/3</t>
  </si>
  <si>
    <t>UPS-35 KVA; 120/208Vac.</t>
  </si>
  <si>
    <t>UPS-25 KVA; 120/208Vac.</t>
  </si>
  <si>
    <t>UPS-10 KVA; 120/208Vac.</t>
  </si>
  <si>
    <t>Bay-Pass de 80 A/3</t>
  </si>
  <si>
    <t>Bay-Pass de 100 A/3</t>
  </si>
  <si>
    <t>Bay-Pass de 30 A/3</t>
  </si>
  <si>
    <t>Bay-Pass de 650 A/3, RCM</t>
  </si>
  <si>
    <t>Recetaculo movil compuesto por: MB 650A/3,  50 PL Alimentadores Eléctrico desde RM a ByPASS compuesto por: 12 #3/0 THHN (4*F), 3 #3/0 THHN (N) y 2 #3/0 THHN (T) Y 30 PL Alimentadores Eléctrico desde ByPASS a ENCLOUSER DE Pta Elec. compuesto por:   12 #3/0 THHN (4*F), 3 #3/0 THHN (N) y 2 #3/0 THHN (T) en tuberia de 3'' PVC/IMC. Registro, letras, barras, esparragos, conectores, tarrugos, varios.</t>
  </si>
  <si>
    <t>Insonorización de caseta de planta</t>
  </si>
  <si>
    <t xml:space="preserve">TR-SECO de 112.50 KVA 480/120-208Vac. </t>
  </si>
  <si>
    <t xml:space="preserve">TR-SECO de 45 KVA 480/120-208Vac. </t>
  </si>
  <si>
    <t>Servicio de Grua</t>
  </si>
  <si>
    <t>PD (QUIR. CE-B) 3F, 6 espacios, con Barra de 125 Amp./3P, Compuesto por: 2 Bk 30A/3, y 0 espacios libre.</t>
  </si>
  <si>
    <t>PANEL BOARD (INTERNAMIENTO) 3F, 15 espacios, con Barra de 150 Amp./3P, Compuesto por: MBP 100A/3, 4 Bk 30A/3, y 3 espacios libre.</t>
  </si>
  <si>
    <t>PANEL BOARD (AREA QUIR.) 3F, 15 espacios, con Barra de 150 Amp./3P, Compuesto por: MBP 75A/3,  2 Bk 20A/3, 2 Bk 30A/3, y 3 espacios libre.</t>
  </si>
  <si>
    <t>PD (EMERG./CONSULTA. CE-B) 3F, 6 espacios, con Barra de 125 Amp./3P, Compuesto por: 2 Bk 30A/3, y 0 espacios libre.</t>
  </si>
  <si>
    <t xml:space="preserve"> PANEL BOARD (UG-CE-A) 3F, 27 espacios, con Barra de 400 Amp./3P, Compuesto por: MBP 310A/3, 1 Bk 20A/3, 2 Bk 30A/3, 2 Bk 40A/3 1 Bk 60A/3, 1 Bk 75A/3, 1 Bk 125A/3 y 3 espacios libre.</t>
  </si>
  <si>
    <t xml:space="preserve"> PANEL BOARD (UG-CE-B) 3F, 27 espacios, con Barra de 400 Amp./3P, Compuesto por: MBP 310A/3, 3 Bk 30A/3, 1 Bk 40A/3 3 Bk 60A/3, 1 Bk 125A/3 y 3 espacios libre.</t>
  </si>
  <si>
    <t xml:space="preserve"> PANEL BOARD (BOMBAS H2O) 3F, 9 espacios, con Barra de 125 Amp./3P, Compuesto por: MBP 40A/3, 2 Bk 20A/3 y 3 espacios libre.</t>
  </si>
  <si>
    <t xml:space="preserve"> PANEL BOARD (BOMBAS CONTRA INC.) 3F, 9 espacios, con Barra de 125 Amp./3P, Compuesto por: MBP 40A/3, 2 Bk 20A/3 y 3 espacios libre.</t>
  </si>
  <si>
    <t xml:space="preserve"> PANEL BOARD (COMP. y BOMBA DE GM.) 3F, 9 espacios, con Barra de 125 Amp./3P, Compuesto por: MBP 40A/3, 2 Bk 20A/3 y 3 espacios libre.</t>
  </si>
  <si>
    <t xml:space="preserve"> PANEL BOARD (UG-CE-P) 3F, 12 espacios, con Barra de 175 Amp./3P, Compuesto por: MBP 130A/3, 1 Bk 20A/3, 2 Bk 30A/3, 2 Bk 40A/3 1 Bk 60A/3, 1 Bk 75A/3, 1 Bk 125A/3 y 3 espacios libre.</t>
  </si>
  <si>
    <t>Alimentador desde TR-500 kVA a ITA ,compuesto por: 12 #3/0 (4xF) THHN,, 3 #3/0 (N) AWG THHN, 2 #3/0 (T) AWG THHN, en tubería 2 IMC 3"</t>
  </si>
  <si>
    <t>Alimentador desde ITA a GENERADOR ELEC. - compuesto por:12 #3/0 (4xF) THHN,, 3 #3/0 (N) AWG THHN, 2 #3/0 (T) AWG THHN, en tubería 2 EMT 3"</t>
  </si>
  <si>
    <t>Alimentador desde. ITA  a  PBPcompuesto por: 12 #3/0 (4xF) THHN,, 3 #3/0 (N) AWG THHN, 2 #3/0 (T) AWG THHN, en tubería 2 EMT 3"</t>
  </si>
  <si>
    <t>Alimentador desde  PBP a PB VRF, compuesto por: 3 #3/0 (F) AWG, THHN, 1 #6 (N) AWG THHN, 1 #2 (T) AWG THHN,en tubería PCV/IMC 2"</t>
  </si>
  <si>
    <t>Alimentador desde   TR-112.5 SECO 1 a PB-UPS compuesto por: 3 #3/0 (F) AWG, THHN, 1 #2/0 (N) AWG THHN, 1 #1/0 (T) AWG THHN, tubería EMT 3"</t>
  </si>
  <si>
    <t>Alimentador desde   TR-112.5 SECO 2 a PB-UG-CE-A compuesto por: 3 #3/0 (F) AWG, THHN, 1 #2/0 (N) AWG THHN, 1 #1/0 (T) AWG THHN, tubería EMT 3"</t>
  </si>
  <si>
    <t>Alimentador desde TR-112.5 SECO 3 a PB-UG-CE-B compuesto por:  3 #3/0 (F) AWG, THHN, 1 #1/0 (N) AWG THHN, 1 #1/0 (T) AWG THHN, tubería EMT 3"</t>
  </si>
  <si>
    <t>Alimentador desde PBP a TR SECO 4 compuesto por: 3 #6 (F) AWG, 1 #10 (T) AWG THHN, tubería EMT 1 1/2"</t>
  </si>
  <si>
    <t>Alimentador desde TR SECO 4 a PB-C compuesto por: 3 #1/0 (F) AWG,  1 #2 (N) AWG THHN, 1 #4 (T) AWG THHN, tubería EMT 2"</t>
  </si>
  <si>
    <t>Alimentador desde PBP a PD CASETA CONTRAL INCENDIOS compuesto por: 3 #8 (F) AWG,  1 #10 (N) AWG THHN, 1 #12 (T) AWG THHN, tubería EMT 1"</t>
  </si>
  <si>
    <t>Alimentador desde PB-UPS a PANEL BOARD QUIROFANOS 10.0KVA compuesto por: 3# 2 (F) AWG, THHN, 1 #4 (N) AWG THHN, 1 #6 (T) AWG THHN, tubería EMT 2"</t>
  </si>
  <si>
    <t>Alimentador desde PB-UPS a PANEL BOARD INTERNAMIENTO 35.0KVA compuesto por: 3# 1/0 (F) AWG, THHN, 1 #2 (N) AWG THHN, 1 # 4 (T) AWG THHN, tubería EMT 3"</t>
  </si>
  <si>
    <t>Alimentador desde PB-UPS a PANEL BOARD QUIRURGICO 25.0KVA compuesto por: 3# 6 (F) AWG, THHN, 1 #8 (N) AWG THHN, 1 #10 (T) AWG THHN, tubería EMT 1 1/2"</t>
  </si>
  <si>
    <t>Alimentador desde PB-UPS a PANEL BOARD EMERG./CONSULTA 10.0KVA compuesto por: 3# 6 (F) AWG, THHN, 1 #8 (N) AWG THHN, 1 #10 (T) AWG THHN, tubería EMT 1 1/2"</t>
  </si>
  <si>
    <t>Alimentador desde PB-UG 3 a PD 22.96KVA compuesto por: 3# 6 (F) AWG, THHN, 1 #8 (N) AWG THHN, 1 #10 (T) AWG THHN, tubería EMT 1 1/4"</t>
  </si>
  <si>
    <t>Alimentador desde PB-UG 3 a PD 21.33KVA compuesto por: 3# 6 (F) AWG, THHN, 1 #8 (N) AWG THHN, 1 #10 (T) AWG THHN, tubería EMT 1 1/4"</t>
  </si>
  <si>
    <t>Alimentador desde PB-UG 3 a BOMBA VACIO compuesto por: 3# 6 (F) AWG, THHN, 1 #8 (N) AWG THHN, 1 #10 (T) AWG THHN, tubería EMT 1 1/4"</t>
  </si>
  <si>
    <t>Alimentador desde PB-UG 3 a PD 32.0KVAcompuesto por: 3# 6 (F) AWG, THHN, 1 #8 (N) AWG THHN, 1 #10 (T) AWG THHN, tubería EMT 1 1/4"</t>
  </si>
  <si>
    <t>Alimentador desde PB-UG 3 a COMPRESOR DE AIRE compuesto por: 3# 3/0 (F) AWG, THHN, 1 #2/0 (N) AWG THHN, 1 #2 (T) AWG THHN, tubería EMT 1 3/4"</t>
  </si>
  <si>
    <t>Alimentador desde TR-112.5 SECO 3 a PD-A compuesto por:  3 #8 (F) AWG, THHN, 1 #10 (N) AWG THHN, 1 #12 (T) AWG THHN, tubería IMC 1"</t>
  </si>
  <si>
    <t>Alimentador desde TR-112.5 SECO 3 a PD-B compuesto por:  3 #8 (F) AWG, THHN, 1 #10 (N) AWG THHN, 1 #12 (T) AWG THHN, tubería IMC 1"</t>
  </si>
  <si>
    <t>Alimentador desde TR-112.5 SECO 3 a PD-C compuesto por:  3 #8 (F) AWG, THHN, 1 #10 (N) AWG THHN, 1 #12 (T) AWG THHN, tubería IMC 1"</t>
  </si>
  <si>
    <t>Alimentador desde TR-112.5 SECO 3 a Rx. compuesto por:  3 #3/0 (F) AWG, THHN, 1 #2/0 (N) AWG THHN, 1 #2 (T) AWG THHN, tubería IMC 2"</t>
  </si>
  <si>
    <t>Alimentador desde PB INTERNAMIENTO a PD-A. compuesto por:  3 #8 (F) AWG, THHN, 1 #10 (N) AWG THHN, 1 #12 (T) AWG THHN, tubería EMT 3/4"</t>
  </si>
  <si>
    <t>Alimentador desde PB INTERNAMIENTO a PD-B. compuesto por:  3 #8 (F) AWG, THHN, 1 #10 (N) AWG THHN, 1 #12 (T) AWG THHN, tubería EMT 3/4"</t>
  </si>
  <si>
    <t>Alimentador desde PB INTERNAMIENTO a PD-C. compuesto por:  3 #8 (F) AWG, THHN, 1 #10 (N) AWG THHN, 1 #12 (T) AWG THHN, tubería EMT 3/4"</t>
  </si>
  <si>
    <t>Alimentador desde PB INTERNAMIENTO a PD-D. compuesto por:  3 #8 (F) AWG, THHN, 1 #10 (N) AWG THHN, 1 #12 (T) AWG THHN, tubería EMT 3/4"</t>
  </si>
  <si>
    <t>Alimentador desde PB QUIRURGICO a PD-E. compuesto por:  3 #10 (F) AWG, THHN, 1 #12 (N) AWG THHN, 1 #12 (T) AWG THHN, tubería EMT 3/4"</t>
  </si>
  <si>
    <t>Alimentador desde PB QUIRURGICO a PD-F. compuesto por:  3 #10 (F) AWG, THHN, 1 #12 (N) AWG THHN, 1 #12 (T) AWG THHN, tubería EMT 3/4"</t>
  </si>
  <si>
    <t>Alimentador desde PB QUIRURGICO a PD-G. compuesto por:  3 #8 (F) AWG, THHN, 1 #10 (N) AWG THHN, 1 #12 (T) AWG THHN, tubería EMT 3/4"</t>
  </si>
  <si>
    <t>Alimentador desde PB QUIRURGICO a PD-H. compuesto por:  3 #8 (F) AWG, THHN, 1 #10 (N) AWG THHN, 1 #12 (T) AWG THHN, tubería EMT 3/4"</t>
  </si>
  <si>
    <t>Alimentador desde PB EMERG./CONSULTA a PD-I. compuesto por:  3 #8 (F) AWG, THHN, 1 #10 (N) AWG THHN, 1 #12 (T) AWG THHN, tubería EMT 3/4"</t>
  </si>
  <si>
    <t>Alimentador desde PB EMERG./CONSULTA a PD-J. compuesto por:  3 #8 (F) AWG, THHN, 1 #10 (N) AWG THHN, 1 #12 (T) AWG THHN, tubería EMT 3/4"</t>
  </si>
  <si>
    <t>Alimentador desde PB-A a PLA ,compuesto por: 3 #6 (F) THHN,, 1 #8 (N) AWG THHN, 1 #10 (T) AWG THHN, en tubería 1 PCV/IMC/EMT 2"</t>
  </si>
  <si>
    <t>Alimentador desde PB-A a PTA, compuesto por: 3 #2 (F) THHN,, 1 #4 (N) AWG THHN, 1 #6 (T) AWG THHN, en tubería 1 PCV/IMC/EMT 2"</t>
  </si>
  <si>
    <t>Alimentador desde PB-A a Rx. compuesto por:  3 #2/0 (F) AWG, THHN, 1 #2 (T) AWG THHN, tubería EMT 2"</t>
  </si>
  <si>
    <t>Alimentador desde PB-C a P ILUM EXT, compuesto por: 3 #10 (F) THHN,, 1 #12 (N) AWG THHN, 1 #12 (T) AWG THHN, en tubería 1 PCV/IMC/EMT 3/4"</t>
  </si>
  <si>
    <t>Alimentador desde PB-B a PEQ, compuesto por: 3 #1/0 (F) THHN,, 1 #2 (N) AWG THHN, 1 #4 (T) AWG THHN, en tubería 1 PCV/IMC/EMT 3"</t>
  </si>
  <si>
    <t>Alimentador desde PB-B a PLB, compuesto por: 3 #4 (F) THHN,, 1 #6 (N) AWG THHN, 1 #8 (T) AWG THHN, en tubería 1 PCV/IMC/EMT 2"</t>
  </si>
  <si>
    <t>PD (PLA) 3F, 36 espacios, con Barra de 125 Amp./3P, Compuesto por: 26 Bk 20A/1, y 10 espacios libre.</t>
  </si>
  <si>
    <t>PD (PTA) 3F, 42 espacios, con Barra de 125 Amp./3P, Compuesto por: 40 Bk 20A/1, y 2 espacios libre.</t>
  </si>
  <si>
    <t>PD (PEQ) 3F, 42 espacios, con Barra de 225 Amp./3P, Compuesto por: 6 Bk 20A/1,  5 Bk 20A/2, 8 Bk 20A/3 y 2 espacios libre.</t>
  </si>
  <si>
    <t>PD (PLB) 3F, 36 espacios, con Barra de 125 Amp./3P, Compuesto por: 28 Bk 20A/1, y 8 espacios libre.</t>
  </si>
  <si>
    <t>PD (PTB) 3F, 36 espacios, con Barra de 125 Amp./3P, Compuesto por: 30 Bk 20A/1, y 6 espacios libre.</t>
  </si>
  <si>
    <t>PD (P ILUM. EXT.) 3F, 12 espacios, con Barra de 125 Amp./3P, Compuesto por: 8 Bk 15A/1 y 4 espacios libre.</t>
  </si>
  <si>
    <t>PD (PD VIH) 3F, 24 espacios, con Barra de 125 Amp./3P, Compuesto por: 2 Bk 15A/1,  2 Bk 20A/1, 4 Bk 20A/2, 1 Bk 30A/2 y 6 espacios libre.</t>
  </si>
  <si>
    <t>PD (PD TB) 3F, 30 espacios, con Barra de 125 Amp./3P, Compuesto por: 3 Bk 15A/1,  7 Bk 20A/1, 4 Bk 20A/2, 1 Bk 30A/2 y 10 espacios libre.</t>
  </si>
  <si>
    <t>Alimentador a  P A/A - H, compuesto por: 3 #8 (F) AWG, THHN, 1 #10 (T) AWG, THHN en tubería PCV/EMT 1 1/4"</t>
  </si>
  <si>
    <t>Alimentador a  P A/A - A, compuesto por: 3 #8 (F) AWG, THHN, 1 #10 (T) AWG, THHN en tubería PCV/EMT 1 1/4"</t>
  </si>
  <si>
    <t>Alimentador a P A/A - B , compuesto por: 3 #8 (F) AWG, THHN, 1 #10 (T) AWG, THHN en tubería PCV/EMT 1 1/4"</t>
  </si>
  <si>
    <t>Alimentador a P A/A - C, compuesto por: 3 #8 (F) AWG, THHN, 1 #10 (T) AWG, THHN en tubería PCV/EMT 1 1/4"</t>
  </si>
  <si>
    <t>Alimentador a  P A/A - D, compuesto por: 3 #8 (F) AWG, THHN, 1 #10 (T) AWG, THHN en tubería PCV/EMT 1 1/4"</t>
  </si>
  <si>
    <t>Alimentador a P A/A - E, compuesto por: 3 #8 (F) AWG, THHN, 1 #10 (T) AWG, THHN en tubería PCV/EMT 1 1/4"</t>
  </si>
  <si>
    <t>Alimentador a P A/A - F, compuesto por: 3 #8 (F) AWG, THHN, 1 #10 (T) AWG, THHN en tubería PCV/EMT 1 1/4"</t>
  </si>
  <si>
    <t>Alimentador a P A/A - G, compuesto por: 3 #8 (F) AWG, THHN, 1 #10 (T) AWG, THHN en tubería PCV/EMT 1 1/4"</t>
  </si>
  <si>
    <t>Alimentador a P.B. VRF, compuesto por: 6 #2 (2*F) AWG, THHN, 2 #6 (T) AWG, THHN en tubería PCV/EMT 2 1/2"</t>
  </si>
  <si>
    <t>Alimentador a P A/A Q, compuesto por: 3 #4 (F) AWG, THHN, 1 #8 (T) AWG, THHN en tubería PCV/EMT 1 1/2"</t>
  </si>
  <si>
    <t xml:space="preserve">EMERGENCIA </t>
  </si>
  <si>
    <t>SALIDAS</t>
  </si>
  <si>
    <t>Salidas Ojo de Buey de 6" C/bombillo bajo consumo de 23W</t>
  </si>
  <si>
    <t>Salida de Interruptor simple</t>
  </si>
  <si>
    <t>Salida TC-120Vac. (0.40m) Polarizado, uso gral.</t>
  </si>
  <si>
    <t>Salida TC-120Vac. (0.40m) Polarizado, UPS.</t>
  </si>
  <si>
    <t xml:space="preserve">Salida de Data </t>
  </si>
  <si>
    <t>Salida TC-120Vac. (1.40m) Polarizado, uso gral.</t>
  </si>
  <si>
    <t>Salida TC-120Vac. (1.40m) Polarizado, UPS.</t>
  </si>
  <si>
    <t xml:space="preserve">Salida de Interruptor simple </t>
  </si>
  <si>
    <t>CIRUGIA</t>
  </si>
  <si>
    <t>ESCLUSA</t>
  </si>
  <si>
    <t xml:space="preserve">ESTERILIZACION </t>
  </si>
  <si>
    <t xml:space="preserve">CONTROL DE ENTREGAS - ALMACEN ESTERIL </t>
  </si>
  <si>
    <t>LAVADO Y DESCONTAMINACION - AUTOCLAVES</t>
  </si>
  <si>
    <t xml:space="preserve">DESCONTAMINACION </t>
  </si>
  <si>
    <t xml:space="preserve">ENJUAGUE MATERIAL SUCIO - PASILLO SUCIO </t>
  </si>
  <si>
    <t>PASILLO BLANCO</t>
  </si>
  <si>
    <t>PASILLO GRIS</t>
  </si>
  <si>
    <t>PASILLO FARMACIA - MORGUE</t>
  </si>
  <si>
    <t>UCI NEONATAL (2 UNIDADES)</t>
  </si>
  <si>
    <t xml:space="preserve">Salida de Luz de Noche </t>
  </si>
  <si>
    <t>ADAPTACION NEONATAL</t>
  </si>
  <si>
    <t>Salida para luz de noche</t>
  </si>
  <si>
    <t xml:space="preserve">POST - OPERATORIO (2 CAMAS) - BAÑO - ESTACION DE ENFERMERIA </t>
  </si>
  <si>
    <t>FARMACIA</t>
  </si>
  <si>
    <t>UCI</t>
  </si>
  <si>
    <t>ESTACION DE ENFERMERIA</t>
  </si>
  <si>
    <t>UCI (1 CAMA) 3 UNIDADES</t>
  </si>
  <si>
    <t>VESTIDOR/ESCLUSA ALMACEN - BAÑO</t>
  </si>
  <si>
    <t xml:space="preserve">MORGUE </t>
  </si>
  <si>
    <t>ESTAR MEDICO - BAÑO</t>
  </si>
  <si>
    <t>SALA DE ESPERA - INFORMACIÓN</t>
  </si>
  <si>
    <t xml:space="preserve">SEGURIDAD </t>
  </si>
  <si>
    <t xml:space="preserve">J.C.E. </t>
  </si>
  <si>
    <t>CUARTO ELECTRICO</t>
  </si>
  <si>
    <t>LABORATORIO</t>
  </si>
  <si>
    <t xml:space="preserve">SALA DE ESPERA </t>
  </si>
  <si>
    <t>Salida de Interruptor doble</t>
  </si>
  <si>
    <t xml:space="preserve">FACTURACION - ENTREGA DE RESULTADOS - ENCARGADO UNIDAD </t>
  </si>
  <si>
    <t>TOMA DE MUESTRAS - BAÑO</t>
  </si>
  <si>
    <t>QUIMICA SANGUINEA</t>
  </si>
  <si>
    <t>ORINA Y HECES</t>
  </si>
  <si>
    <t>BACTERIOLOGIA - ALMACEN</t>
  </si>
  <si>
    <t>IMÁGENES</t>
  </si>
  <si>
    <t>RAYOS X (EQUIPO DE TECHO) - SALA DE INTERPRETACION - COMANDO CONTROL - BAÑO</t>
  </si>
  <si>
    <t>Salida TC-120Vac. (1.40m) Polarizado, UPS</t>
  </si>
  <si>
    <t>SONOGRAFIA (2) - BAÑO</t>
  </si>
  <si>
    <t xml:space="preserve">AUTORIZACION </t>
  </si>
  <si>
    <t xml:space="preserve">AREA ADMINISTRATIVA </t>
  </si>
  <si>
    <t>RECEPCION - SALA DE ESPERA</t>
  </si>
  <si>
    <t>SUB - DIRECTOR - AUXILIARES</t>
  </si>
  <si>
    <t xml:space="preserve">DIRECTOR - CLOSET - BAÑO </t>
  </si>
  <si>
    <t>OFICINA 1 (5 CUBICULOS)</t>
  </si>
  <si>
    <t>OFICINA 2</t>
  </si>
  <si>
    <t>OFICINA 3</t>
  </si>
  <si>
    <t>OFICINA 4</t>
  </si>
  <si>
    <t>OFICINA 5</t>
  </si>
  <si>
    <t>BAÑO</t>
  </si>
  <si>
    <t>KITCHENETT</t>
  </si>
  <si>
    <t>PASILLO ADMINISTRACION</t>
  </si>
  <si>
    <t>VACUNA</t>
  </si>
  <si>
    <t>SALA DE ESPERA - BAÑOS (2)</t>
  </si>
  <si>
    <t>RECEPCION - ARCHIVOS</t>
  </si>
  <si>
    <t>ENCARGADO - BAÑO</t>
  </si>
  <si>
    <t xml:space="preserve">TOMA DE MUESTRA </t>
  </si>
  <si>
    <t>LAVADO DE TERMOS - REFRIGERACION</t>
  </si>
  <si>
    <t>CONSULTORIOS</t>
  </si>
  <si>
    <t>CONSULTORIO DE PEDIATRIA (2) - BAÑO</t>
  </si>
  <si>
    <t>CONSULTORIO ADULTO 3</t>
  </si>
  <si>
    <t>CONSULTORIO ADULTO 2</t>
  </si>
  <si>
    <t>CONSULTORIO DE GINECO-ADULTO 1</t>
  </si>
  <si>
    <t>PASILLO DE CONSULTA</t>
  </si>
  <si>
    <t>CONSULTORIO DE ODONTOLOGIA - BAÑO - ESTERILIZACION</t>
  </si>
  <si>
    <t>HOSPITALIZACION</t>
  </si>
  <si>
    <t xml:space="preserve">HOSPITALIZACION (12 HABITACIONES DE 2 CAMAS C/U - BAÑO) </t>
  </si>
  <si>
    <t>Salida de luz de noche (0.40m)</t>
  </si>
  <si>
    <t>Salida de TV</t>
  </si>
  <si>
    <t xml:space="preserve">HOSPITALIZACION PEDIATRICA (2 HABITACIONES DE 2 CAMAS C/U - BAÑO) </t>
  </si>
  <si>
    <t xml:space="preserve">ALMACEN DE EQUIPOS </t>
  </si>
  <si>
    <t xml:space="preserve">MEDICAMENTOS </t>
  </si>
  <si>
    <t xml:space="preserve">DESCANSO MEDICO </t>
  </si>
  <si>
    <t>PASILLO GENERAL UCI - ESCALERA - SALA DE ESPERA</t>
  </si>
  <si>
    <t>BAÑOS (2)</t>
  </si>
  <si>
    <t>HABITACIONES MEDICOS (2)</t>
  </si>
  <si>
    <t>SALA DE ESPERA (FRENTE A PRE-OPERATORIO)</t>
  </si>
  <si>
    <t>CUARTO DE LIMPIEZA</t>
  </si>
  <si>
    <t xml:space="preserve">PASILLO GENERAL HOSPITALIZACION </t>
  </si>
  <si>
    <t xml:space="preserve">NUTRICION </t>
  </si>
  <si>
    <t>COMEDOR EMPLEADOS</t>
  </si>
  <si>
    <t>AREA DE COCCION - PREPARACION DE BANDEJAS - PREPARACION DE CARNES Y AVES - PREPARACION DE VEGETALES Y VIVERES</t>
  </si>
  <si>
    <t>Salida TC-Trifásico</t>
  </si>
  <si>
    <t>LAVADO DE VAJILLAS - LAVADO DE OLLAS</t>
  </si>
  <si>
    <t>OFICINA NUTRICIONISTA</t>
  </si>
  <si>
    <t>CAMARAS DE CONGELACION (2)</t>
  </si>
  <si>
    <t>RECIBO DE ALIMENTOS - DESPENSA SECA</t>
  </si>
  <si>
    <t>LAVANDERÍA</t>
  </si>
  <si>
    <t>ALMACEN DE ROPA LIMPIA</t>
  </si>
  <si>
    <t xml:space="preserve">                                                         </t>
  </si>
  <si>
    <t>AREA LIMPIA</t>
  </si>
  <si>
    <t>LLEGADA DE ROPA SUCIA</t>
  </si>
  <si>
    <t>BAÑOS/VESTIDORES EMPLEADOS (2)</t>
  </si>
  <si>
    <t>CUARTO DE DATA</t>
  </si>
  <si>
    <t>CONTROL DE ENTREGAS - DEPOSITO DE MEDICINAS</t>
  </si>
  <si>
    <t>PASILLO (SALIDA DE ROPA LIMPIA - LLEGADA ROPA SUCIA - CONTROL DE ACCESO EMPLEADOS)</t>
  </si>
  <si>
    <t>PASILLO GENERAL (SALIDAS DE EMERGENCIAS)</t>
  </si>
  <si>
    <t>TB</t>
  </si>
  <si>
    <t>SALA DE ESPERA-BAÑOS</t>
  </si>
  <si>
    <t>Salida de Interruptor sencillo</t>
  </si>
  <si>
    <t>Salida TC-120Vac. (0.40m) Polarizado</t>
  </si>
  <si>
    <t>ADMISION</t>
  </si>
  <si>
    <t>Salida TC-UPS  (0.40m) Polarizado</t>
  </si>
  <si>
    <t>Salida de Data</t>
  </si>
  <si>
    <t>ARCHIVO</t>
  </si>
  <si>
    <t>DEP. MEDICAMENTOS</t>
  </si>
  <si>
    <t>Salida TC-120Vac. (1.40m) Polarizado</t>
  </si>
  <si>
    <t>OFICINA</t>
  </si>
  <si>
    <t>CONSULTORIO TB (BAÑO)</t>
  </si>
  <si>
    <t>COCINA</t>
  </si>
  <si>
    <t>PASILLO</t>
  </si>
  <si>
    <t>VIH</t>
  </si>
  <si>
    <t>CONSULTORIO (BAÑO)</t>
  </si>
  <si>
    <t>UTILERIA-SALA DE CHARLA</t>
  </si>
  <si>
    <t>CASETA BOMBA</t>
  </si>
  <si>
    <t>Salida luz cenital</t>
  </si>
  <si>
    <t>Salida de interruptor sencillo</t>
  </si>
  <si>
    <t>Salida de TC110v</t>
  </si>
  <si>
    <t>Salida para conexión de bomba de agua en registro metálico 4x4x4 mas panel de 4 circuitos y breakers doble de 30 amp.</t>
  </si>
  <si>
    <t>Acometida  desde  PBP @  caseta  de bomba de agua, compuesto por: 3 #8 (F) AWG,  1 #10 (N) AWG THHN, 1 #12 (T) AWG THHN, tubería PVC 1"</t>
  </si>
  <si>
    <t>Misceláneos:</t>
  </si>
  <si>
    <t>Suministro  y colocación  bomba  de 7.5hp  (Mayer  o similar),con doble tiro de seleccion y arrancador magnetico.</t>
  </si>
  <si>
    <t>Suministro y colocación tanque hidroneumático  de 120gls</t>
  </si>
  <si>
    <t>Conexión a cisterna en tubería Ø1" PVC de presión</t>
  </si>
  <si>
    <t xml:space="preserve">Piezas especiales,válvulas de paso y otras </t>
  </si>
  <si>
    <t>CASETA GASES MEDICOS</t>
  </si>
  <si>
    <t>Salida para conexión de bomba de agua en registro metálico 6x6x4 mas panel de 4 circuitos y breakers doble de 30 amp.</t>
  </si>
  <si>
    <t>Acometida  desde  PBP  a  CASETA DE GM., compuesto por: 3 #4 (F) AWG,  1 #8 (N) AWG THHN, 1 #10 (T) AWG THHN, tubería EMT 1 1/2"</t>
  </si>
  <si>
    <t>Salida para conexión de bombas de agua en registro metálico 6x6x4 mas panel de 12 circuitos y 2 breakers doble de 30 amp.</t>
  </si>
  <si>
    <t>Acometida  desde  PBP., compuesto por: 3 #4 (F) AWG,  1 #8 (N) AWG THHN, 1 #10 (T) AWG THHN, tubería EMT 1 1/2"</t>
  </si>
  <si>
    <t xml:space="preserve">ILUMINACION AREA EXTERIOR </t>
  </si>
  <si>
    <t>Salida de luz cenital  en pared.</t>
  </si>
  <si>
    <t>Cable de vinil 10/3</t>
  </si>
  <si>
    <t>Sistema de Control de encendido automatico 120/208VAC,30AMP.NEMA3R</t>
  </si>
  <si>
    <t>Registros eléctricos (6" X 6" X 4")</t>
  </si>
  <si>
    <t>SUMINISTRO E INSTALACION CLIMATIZACION</t>
  </si>
  <si>
    <t>CLIMATIZACION</t>
  </si>
  <si>
    <t>Sistema de ductos para extracción e inyección de aire</t>
  </si>
  <si>
    <t>Termostato Digital, sensor de HR</t>
  </si>
  <si>
    <t>Suministro e instalación de Banco de resistencia de 5 Kw con sus sistemas de control y protección para controlar la humedad relativa</t>
  </si>
  <si>
    <t>Cable UTP C-6</t>
  </si>
  <si>
    <t xml:space="preserve">Planchas de ducteria P3 </t>
  </si>
  <si>
    <t>Filtro HEPA 99.99% eficiencia</t>
  </si>
  <si>
    <t xml:space="preserve">Filtro final de 90% de eficiencia </t>
  </si>
  <si>
    <t>Rejilla porta Prefiltro de retorno de 30% de eficiencia, carbon activado</t>
  </si>
  <si>
    <t>Soporte para ducto P3</t>
  </si>
  <si>
    <t>Perfiles</t>
  </si>
  <si>
    <t>Bayonetas</t>
  </si>
  <si>
    <t>Cemento P3</t>
  </si>
  <si>
    <t>Barras roscada</t>
  </si>
  <si>
    <t xml:space="preserve">Expanciones </t>
  </si>
  <si>
    <t>Angulares</t>
  </si>
  <si>
    <t>Varilla de plata 15%</t>
  </si>
  <si>
    <t xml:space="preserve">Goma aislante </t>
  </si>
  <si>
    <t>Tuberia de Cobre Ø15.9</t>
  </si>
  <si>
    <t>Tuberia de Cobre Ø9.53</t>
  </si>
  <si>
    <t>Codo</t>
  </si>
  <si>
    <t>Coupling</t>
  </si>
  <si>
    <t>Codos PVC 3/4</t>
  </si>
  <si>
    <t>Tee PVC 3/4</t>
  </si>
  <si>
    <t xml:space="preserve">Adaptador PVC Macho 3/4 </t>
  </si>
  <si>
    <t xml:space="preserve">Cemento PVC </t>
  </si>
  <si>
    <t>Desconectivo 40A/2</t>
  </si>
  <si>
    <t>Base Unidad Condensadora</t>
  </si>
  <si>
    <t>Unidad Interior 4TVC0024B1000AA-Fan Coil</t>
  </si>
  <si>
    <t>Desconectivo 10A/2</t>
  </si>
  <si>
    <t>Desconectivo 85A/3</t>
  </si>
  <si>
    <t>TUBERIAS Y ASCESORIOS</t>
  </si>
  <si>
    <t>Tubo de Cobre Ø34.9</t>
  </si>
  <si>
    <t>Tubo de Cobre Ø31.8</t>
  </si>
  <si>
    <t>Tubo de Cobre Ø28.6</t>
  </si>
  <si>
    <t>Tubo de Cobre Ø22.2</t>
  </si>
  <si>
    <t>Tubo de Cobre Ø19.1</t>
  </si>
  <si>
    <t>Tubo de Cobre Ø15.9</t>
  </si>
  <si>
    <t>Tubo de Cobre Ø12.7</t>
  </si>
  <si>
    <t>Tubo de Cobre Ø9.53</t>
  </si>
  <si>
    <t>Ramal TRDK314HP-BRANCH</t>
  </si>
  <si>
    <t>Ramal TRDK225HP-BRANCH</t>
  </si>
  <si>
    <t>Ramal TRDK112HP-BRANCH</t>
  </si>
  <si>
    <t>Ramal TRDK056HP-BRANCH</t>
  </si>
  <si>
    <t>Ramal TRDK002HP-BRANCH</t>
  </si>
  <si>
    <t>SISTEMA DE DUCTERIA</t>
  </si>
  <si>
    <t>Planchas p3</t>
  </si>
  <si>
    <t>Perfiles invisibles</t>
  </si>
  <si>
    <t>Barra roscada</t>
  </si>
  <si>
    <t>Tarugos HDI 1/4</t>
  </si>
  <si>
    <t>Tuercas 1/4 + arandelas</t>
  </si>
  <si>
    <t>Cintas p3</t>
  </si>
  <si>
    <t>Cemento p3</t>
  </si>
  <si>
    <t>Difusor AM 12"x12"</t>
  </si>
  <si>
    <t>Rejilla porta filtro (Retorno) 14"x14"</t>
  </si>
  <si>
    <t>SISTEMA DE CONTROL</t>
  </si>
  <si>
    <t>Alambre blindado 12/3 shielded</t>
  </si>
  <si>
    <t>Tuberia conduit para canalizar cable blindado</t>
  </si>
  <si>
    <t>Correítas plásticas</t>
  </si>
  <si>
    <t>Conectores curvos 3/4''</t>
  </si>
  <si>
    <t>Conectores rectos 3/4''</t>
  </si>
  <si>
    <t>Cajas 2 x 4 c/tapa</t>
  </si>
  <si>
    <t>SISTEMA DE DRENAJE</t>
  </si>
  <si>
    <t>Tubo pvc 3/4 X 20</t>
  </si>
  <si>
    <t>Codos pvc 3/4</t>
  </si>
  <si>
    <t>Tee pvc 3/4</t>
  </si>
  <si>
    <t>Aislamiento para drenaje</t>
  </si>
  <si>
    <t>Abrazadera 3/4</t>
  </si>
  <si>
    <t>Tarugo HDI 5/16 - tornillo</t>
  </si>
  <si>
    <t>Unidad Interior 4TVC0018B1000AA-Fan Coil</t>
  </si>
  <si>
    <t>Unidad Interior 4TVC0042B1000AA-Cassette</t>
  </si>
  <si>
    <t>Unidad Interior 4TVC0036B1000AA-Cassette</t>
  </si>
  <si>
    <t>Unidad Interior 4TVC0024B1000AA-Consola</t>
  </si>
  <si>
    <t>Unidad Interior 4TVC0018B1000AA-Cassette</t>
  </si>
  <si>
    <t>Desconectivo 65A/3</t>
  </si>
  <si>
    <t>Tubo de Cobre Ø25.4</t>
  </si>
  <si>
    <t>Difusor AM 10"x10"</t>
  </si>
  <si>
    <t>Rejilla porta filtro (Retorno) 13"x12"</t>
  </si>
  <si>
    <t>Unidad Interior 4TVC0036B1000AA-Fan Coil</t>
  </si>
  <si>
    <t>Unidad Interior 4TVC0030B1000AA-Fan Coil</t>
  </si>
  <si>
    <t>Unidad Interior 4TVC0012B1000AA-Fan Coil</t>
  </si>
  <si>
    <t>Unidad Interior 4TVC0024B1000AA-Cassette</t>
  </si>
  <si>
    <t>Desconectivo 80A/3</t>
  </si>
  <si>
    <t>Tubo de Cobre Ø6.35</t>
  </si>
  <si>
    <t>Difusor AM 08"x08"</t>
  </si>
  <si>
    <t>Rejilla porta filtro (Retorno) 17"x16"</t>
  </si>
  <si>
    <t>Rejilla porta filtro (Retorno) 16"x15"</t>
  </si>
  <si>
    <t>Rejilla porta filtro (Retorno) 12"x10"</t>
  </si>
  <si>
    <t>Desconectivo 40A/3</t>
  </si>
  <si>
    <t>GRUPO E</t>
  </si>
  <si>
    <t>Unidad Interior 4TVC0054B1000AA-Fan Coil</t>
  </si>
  <si>
    <t>Unidad Interior 4TVC0048B1000AA-Fan Coil</t>
  </si>
  <si>
    <t>Desconectivo 70A/3</t>
  </si>
  <si>
    <t>Rejilla porta filtro (Retorno) 20"x18"</t>
  </si>
  <si>
    <t>Rejilla porta filtro (Retorno) 19"x18"</t>
  </si>
  <si>
    <t>GRUPO F1</t>
  </si>
  <si>
    <t>GRUPO F</t>
  </si>
  <si>
    <t>GRUPO G</t>
  </si>
  <si>
    <t xml:space="preserve">UNIDADES INDEPENDIENTES </t>
  </si>
  <si>
    <t>Desconectivo 15A/2</t>
  </si>
  <si>
    <t>Desconectivo 20A/2</t>
  </si>
  <si>
    <t>CONSULTA</t>
  </si>
  <si>
    <t>Desconectivo 30A/2</t>
  </si>
  <si>
    <t>ADMINISTRACION</t>
  </si>
  <si>
    <t>OTRAS AREAS</t>
  </si>
  <si>
    <t>EXTRACTORES</t>
  </si>
  <si>
    <t>Extractor  de 75 CFM con sus respectivos materiales gastables de instalación</t>
  </si>
  <si>
    <t>Extractor  de 120 CFM con sus respectivos materiales gastables de instalación</t>
  </si>
  <si>
    <t>Extractor  de 200 CFM con sus respectivos materiales gastables de instalación</t>
  </si>
  <si>
    <t>Extractor  de 215 CFM con sus respectivos materiales gastables de instalación</t>
  </si>
  <si>
    <t>Extractor  de 380 CFM con sus respectivos materiales gastables de instalación</t>
  </si>
  <si>
    <t>SUB-TOTAL CLIMATIZACION</t>
  </si>
  <si>
    <t>SUMINISTRO E INSTALACION GASES MEDICOS</t>
  </si>
  <si>
    <t>GASES MEDICOS</t>
  </si>
  <si>
    <t>EMERGENCIA</t>
  </si>
  <si>
    <t>Salidas de pared Aire Medicinal</t>
  </si>
  <si>
    <t>Salidas de pared Vacio</t>
  </si>
  <si>
    <t>Fluxómetro 0-15 Lpm, DISS Oxigeno</t>
  </si>
  <si>
    <t>Fluxómetro 0-15 Lpm, DISS Aire</t>
  </si>
  <si>
    <t>Regulador de Vacío</t>
  </si>
  <si>
    <t>Botellas Colectoras de Succión 1000CC</t>
  </si>
  <si>
    <t>Fluxómetro 0-15 Lpm, DISS Aire Medicinal</t>
  </si>
  <si>
    <t xml:space="preserve">INTERNAMIENTO </t>
  </si>
  <si>
    <t>Salidas de techo Oxigeno</t>
  </si>
  <si>
    <t>Salidas de techo de Aire Medicinal</t>
  </si>
  <si>
    <t>Salidas de techo Vacio</t>
  </si>
  <si>
    <t xml:space="preserve">Torre vertical </t>
  </si>
  <si>
    <t>CUIDADOS INTENSIVOS</t>
  </si>
  <si>
    <t>Caja de Válvulas de Tres gases (O2 /Air/Vac)</t>
  </si>
  <si>
    <t>Alarma de Tres gases (O2 /Air/Vac)</t>
  </si>
  <si>
    <t xml:space="preserve">Bomba de vacio 5 HP, Horizontal tank mounted duplex, Design Capacity 43.2 SCFM @ 19'' Hg / capacity of each pump, Tank Size 120 (gallons), 2 Qty of Motors, System Model Number S500B-T2. Cumple con los estándares NFPA® 99. </t>
  </si>
  <si>
    <t>Tubería rígida de cobre de 1/2´´ tipo L</t>
  </si>
  <si>
    <t>Tubería rígida de cobre de 3/4´´ tipo L</t>
  </si>
  <si>
    <t>Tubería rígida de cobre de 7/8´´ tipo L</t>
  </si>
  <si>
    <t>Tubería rígida de cobre de 5/8´´ tipo L</t>
  </si>
  <si>
    <t>Tubería rígida de cobre de 2-1/8´´ Tipo L</t>
  </si>
  <si>
    <t>Tubería rígida de cobre de 1-5/8´´ Tipo L</t>
  </si>
  <si>
    <t>Tubería rígida de cobre de 1-1/8´´ Tipo L</t>
  </si>
  <si>
    <t>Misceláneos de Instalación (tee, codos, niples, coupling, ect.)</t>
  </si>
  <si>
    <t>Suministro de Sistema de Soportería</t>
  </si>
  <si>
    <t>Suministros de otros accesorios (plata, tubos, pvc,O2, ect.)</t>
  </si>
  <si>
    <t>Limpieza final y Continua</t>
  </si>
  <si>
    <t>Panel de control inteligente</t>
  </si>
  <si>
    <t>Estación manual</t>
  </si>
  <si>
    <t>Mini módulo de monitoreo</t>
  </si>
  <si>
    <t>Detectores de humo fotoeléctricos</t>
  </si>
  <si>
    <t>Detectores de humo Termico</t>
  </si>
  <si>
    <t>Luz estroboscópica con sirena P2R</t>
  </si>
  <si>
    <t>Cable sólido 18/2 FLP para incendio (Rollo de 500pl)</t>
  </si>
  <si>
    <t>Cable sólido 22/4 FLP para incendio (Rollo de 500pl)</t>
  </si>
  <si>
    <t>Materiales varios para instalación</t>
  </si>
  <si>
    <t>Programacion e Instalación</t>
  </si>
  <si>
    <t>PR-101</t>
  </si>
  <si>
    <t>Poste de HA-40 800DAN</t>
  </si>
  <si>
    <t>Unidades de Aires Acondicionados de 12,000 BTU, tipo SPLIT, con sus respectivos materiales gastables de instalación; "ENCARGADO"</t>
  </si>
  <si>
    <t>Unidades de Aires Acondicionados de 12,000 BTU, tipo SPLIT, con sus respectivos materiales gastables de instalación; "TOMA DE MUESTRA"</t>
  </si>
  <si>
    <t>Unidades de Aires Acondicionados de 18,000 BTU, tipo CASSETTE, con sus respectivos materiales gastables de instalación; "SALA DE ESPERA, REGISTRO"</t>
  </si>
  <si>
    <t>Unidades de Aires Acondicionados de 24,000 BTU, tipo SPLIT, con sus respectivos materiales gastables de instalación; CONSULTORIO ADULTO 1</t>
  </si>
  <si>
    <t>Unidades de Aires Acondicionados de 18,000 BTU, tipo SPLIT, con sus respectivos materiales gastables de instalación; CONSULTORIO ADULTO 2</t>
  </si>
  <si>
    <t>Unidades de Aires Acondicionados de 18,000 BTU, tipo SPLIT, con sus respectivos materiales gastables de instalación; CONSULTORIO ADULTO 3</t>
  </si>
  <si>
    <t>Unidades de Aires Acondicionados de 18,000 BTU, tipo SPLIT, con sus respectivos materiales gastables de instalación; CONSULTORIO PEDIATRIA 1</t>
  </si>
  <si>
    <t>Unidades de Aires Acondicionados de 18,000 BTU, tipo SPLIT, con sus respectivos materiales gastables de instalación; CONSULTORIO PEDIATRIA 2</t>
  </si>
  <si>
    <t>Unidades de Aires Acondicionados de 12,000 BTU, tipo SPLIT, con sus respectivos materiales gastables de instalación; "SUB-DIRECTOR"</t>
  </si>
  <si>
    <t>Unidades de Aires Acondicionados de 12,000 BTU, tipo SPLIT, con sus respectivos materiales gastables de instalación; "DIRECTOR"</t>
  </si>
  <si>
    <t>Unidades de Aires Acondicionados de 12,000 BTU, tipo SPLIT, con sus respectivos materiales gastables de instalación; "OFICINA SIN NOMBRAR"</t>
  </si>
  <si>
    <t>Unidades de Aires Acondicionados de 12,000 BTU, tipo SPLIT, con sus respectivos materiales gastables de instalación; "SEGURIDAD"</t>
  </si>
  <si>
    <t>Unidades de Aires Acondicionados de 12,000 BTU, tipo SPLIT, con sus respectivos materiales gastables de instalación; "CUARTO DE DATA"</t>
  </si>
  <si>
    <t>Unidades de Aires Acondicionados de 12,000 BTU, tipo SPLIT, con sus respectivos materiales gastables de instalación; "ESTAR MEDICO"</t>
  </si>
  <si>
    <t>Unidades de Aires Acondicionados de 12,000 BTU, tipo SPLIT, con sus respectivos materiales gastables de instalación; "ENCARGADO UCI"</t>
  </si>
  <si>
    <t>Unidades de Aires Acondicionados de 36,000 BTU, tipo Fan Coil (Unidad condensadora de 3.0 TON) con sus respectivas ducterías en p-3 y materiales gastables de instalación; "LABORATORIO DE TB"</t>
  </si>
  <si>
    <t>Unidades de Aires Acondicionados de 24,000 BTU, tipo Fan Coil (Unidad condensadora de 2.0 TON) con sus respectivas ducterías en p-3 y materiales gastables de instalación; "CONSULTORIO DE TB"</t>
  </si>
  <si>
    <t>Unidades de Aires Acondicionados de 12,000 BTU, tipo Fan Coil (Unidad condensadora de 1.0 TON) con sus respectivas ducterías en p-3 y materiales gastables de instalación; "OFICINA"</t>
  </si>
  <si>
    <t>Unidades de Aires Acondicionados de 12,000 BTU, tipo Fan Coil (Unidad condensadora de 1.0 TON) con sus respectivas ducterías en p-3 y materiales gastables de instalación; "DEP. MEDICAMENTOS"</t>
  </si>
  <si>
    <t>Unidades de Aires Acondicionados de 18,000 BTU, tipo Fan Coil (Unidad condensadora de 1.5 TON) con sus respectivas ducterías en p-3 y materiales gastables de instalación; "PASILLO"</t>
  </si>
  <si>
    <t>Unidades de Aires Acondicionados de 12,000 BTU, tipo SPLIT, con sus respectivos materiales gastables de instalación; "SALA DE CHARLA"</t>
  </si>
  <si>
    <t>Unidades de Aires Acondicionados de 18,000 BTU, tipo SPLIT, con sus respectivos materiales gastables de instalación; "CONSULTORIO"</t>
  </si>
  <si>
    <t>Unidades de Aires Acondicionados de 24,000 BTU, tipo CASSETTE, con sus respectivos materiales gastables de instalación; "SALA DE ESPERA"</t>
  </si>
  <si>
    <t xml:space="preserve">Suministro e instalacion de extractor tipo hongo para cocina con su ducteria y materiales de instalacion </t>
  </si>
  <si>
    <t xml:space="preserve">Gabinete de 16 de pared </t>
  </si>
  <si>
    <t>Patch Cord de 3'  Cat 5</t>
  </si>
  <si>
    <t>Alimentador desde PRP a PTB, compuesto por: 3 #4 (F) THHN,, 1 #6 (N) AWG THHN, 1 #8 (T) AWG THHN, en tubería 1 PCV/IMC/EMT 2"</t>
  </si>
  <si>
    <t>Instalación, programación y puesta a punto</t>
  </si>
  <si>
    <t>Mano de Obra Instalación.</t>
  </si>
  <si>
    <t>Instalación de los sistema y puesta en funcionamiento</t>
  </si>
  <si>
    <t>Certificación</t>
  </si>
  <si>
    <t>Estación de Paciente para la cama (Timbre)</t>
  </si>
  <si>
    <t xml:space="preserve">Cordon de 10' para estación de paciente la cama </t>
  </si>
  <si>
    <t>MEDIA TENSION:</t>
  </si>
  <si>
    <t>Estructura MT-323, alimentación con derivación 3F</t>
  </si>
  <si>
    <t xml:space="preserve">Estructura MT-301, </t>
  </si>
  <si>
    <t xml:space="preserve">Estructura MT-316, </t>
  </si>
  <si>
    <t>Conector Ampac 2/0</t>
  </si>
  <si>
    <t>Estructura MT-208/C,Protección Trifasica Con Cut-Out de 200 A</t>
  </si>
  <si>
    <t xml:space="preserve">Tubo de 3" IMC </t>
  </si>
  <si>
    <t xml:space="preserve">Tubo PVC de 3" </t>
  </si>
  <si>
    <t>Excavación.</t>
  </si>
  <si>
    <t>Excavación de zanja primaria (45 x 1.20 x 1.00) mts</t>
  </si>
  <si>
    <t>Excavación de zanja secundaria (58 x 1.20 x 1.00) mts</t>
  </si>
  <si>
    <t>Registro (1.00 x 1.00 x 1.20) mts</t>
  </si>
  <si>
    <t>SISTEMA DE ATERRIZAJE:</t>
  </si>
  <si>
    <t>Registro de medición de tierra de 0.50 x 0.50</t>
  </si>
  <si>
    <t>Escalera de acceso a subestación de 500KVA, normativa CTE tipo Gato.</t>
  </si>
  <si>
    <t>Suministro e Instalación de Tanque de conbustible de 500 gal.</t>
  </si>
  <si>
    <t>Suministro e Instalación de Tanque de reserva de 90 gal.</t>
  </si>
  <si>
    <t>PANELES PRICIPALES:</t>
  </si>
  <si>
    <t>PANEL BOARD PRINCIPAL 3F, 30 espacios, con Barra en cobre de 800 Amp./3P, Compuesto por: MBP 650A/3, 3 Bk 40A/3, 1 Bk 60A/3, 3 Bk 130A/3, 1 Bk 185A/3  y 2 espacios trifasico disponibles.</t>
  </si>
  <si>
    <t>PANEL BOARD (UPS-CE-B) 3F, 15 espacios, con Barra de 400 Amp./3P, Compuesto por: MBP 310A/3, 2 Bk 50A/3, 1 Bk 70A/3, 1 Bk 100A/3 y 3 espacios libre.</t>
  </si>
  <si>
    <t>ALIMENTADORES:</t>
  </si>
  <si>
    <t>PANELES DE DISTRIBUCION:</t>
  </si>
  <si>
    <t>Panel de distribución (PD-A) 3F, 18 espacios, con Barra de 125 Amp./3P, Compuesto por: 8 Bk 20A/1, y 10 espacios libre.</t>
  </si>
  <si>
    <t>Panel de distribución (PD-B) 3F, 18 espacios, con Barra de 125 Amp./3P, Compuesto por: 7 Bk 20A/1, 2 Bk 15A/1 y 9 espacios libre.</t>
  </si>
  <si>
    <t>Panel de distribución (PD-C) 3F, 18 espacios, con Barra de 125 Amp./3P, Compuesto por: 10 Bk 20A/1, 2 Bk 15A/1, y 6 espacios libre.</t>
  </si>
  <si>
    <t>Panel de distribución (PD-D) 3F, 18 espacios, con Barra de 125 Amp./3P, Compuesto por: 8 Bk 20A/1, y 10 espacios libre.</t>
  </si>
  <si>
    <t>Panel de distribución (PD-E) 3F, 12 espacios, con Barra de 125 Amp./3P, Compuesto por: 6 Bk 20A/1, y 6 espacios libre.</t>
  </si>
  <si>
    <t>Panel de distribución (PD-F) 3F, 12 espacios, con Barra de 125 Amp./3P, Compuesto por: 7 Bk 20A/1, y 5 espacios libre.</t>
  </si>
  <si>
    <t>Panel de distribución (PD-G) 3F, 12 espacios, con Barra de 125 Amp./3P, Compuesto por: 6 Bk 20A/1, y 6 espacios libre.</t>
  </si>
  <si>
    <t>Panel de distribución (PD-H) 3F, 12 espacios, con Barra de 125 Amp./3P, Compuesto por: 5 Bk 20A/1, y 7 espacios libre.</t>
  </si>
  <si>
    <t>Panel de distribución (PD-I) 3F, 12 espacios, con Barra de 125 Amp./3P, Compuesto por: 5 Bk 20A/1, y 7 espacios libre.</t>
  </si>
  <si>
    <t>Panel de distribución (PD-J) 3F, 12 espacios, con Barra de 125 Amp./3P, Compuesto por: 5 Bk 20A/1, y 7 espacios libre.</t>
  </si>
  <si>
    <t>PANELES DE DISTRIBUCION Y BOARD DE CLIMATIZACION:</t>
  </si>
  <si>
    <t>Panel distribución 3F, 24 espacios, P A/A - H  con Barra de 150 Amp./3P, Compuesto por: 5 Bk 20A/2, 1 Bk 30A/2, 1 Bk 15A/2, y 8 espacios libre.</t>
  </si>
  <si>
    <t>Panel distribución 3F, 30 espacios, P A/A - A con Barra de 225 Amp./3P, Compuesto por: , 12 Bk 10A/2, y 6 espacios libre.</t>
  </si>
  <si>
    <t>Panel distribución 3F, 24 espacios, P A/A - B con Barra de 150 Amp./3P, Compuesto por: 6 Bk 10A/2, 2 Bk 15A/2, 1 Bk 20A/2, y 6 espacios libre.</t>
  </si>
  <si>
    <t>Panel distribución 3F, 30 espacios, P A/A - C con Barra de 225 Amp./3P, Compuesto por: 12 Bk 15A/2, y 6 espacios libre.</t>
  </si>
  <si>
    <t>Panel distribución 3F, 42 espacios, P A/A - D con Barra de 225 Amp./3P, Compuesto por: 7 Bk 15A/2, 7 Bk 10A/2,  y 14 espacios libre.</t>
  </si>
  <si>
    <t>Panel distribución 3F, 24 espacios, P A/A - E con Barra de 150 Amp./3P, Compuesto por: 8 Bk 10A/2, y 8 espacios libre.</t>
  </si>
  <si>
    <t>Panel distribución 3F, 42 espacios, P A/A - F con Barra de 225 Amp./3P, Compuesto por: 16 Bk 15A/2, y 10 espacios libre.</t>
  </si>
  <si>
    <t>Panel distribución 3F, 24 espacios, P A/A - G con Barra de 150 Amp./3P, Compuesto por: 2 Bk 15A/2, 6 Bk 10A/2, y 8 espacios libre.</t>
  </si>
  <si>
    <t>Panel distribución 3F, 30 espacios, P .B. VRF con Barra de 225 Amp./3P, Compuesto por: 3 Bk 20A/3, 3 Bk 30A/3, 2 Bk 40A/3, y 6 espacios libre.</t>
  </si>
  <si>
    <t>ALIMENTADORES Y DUCTERIA PARA CLIMATIZACION:</t>
  </si>
  <si>
    <t>SALA DE ESPERA - BAÑOS:</t>
  </si>
  <si>
    <t>FACTURACION/ SEGUROS/ ADMISION:</t>
  </si>
  <si>
    <t>TRIAJE:</t>
  </si>
  <si>
    <t>BAÑO:</t>
  </si>
  <si>
    <t>EMERGENCIA PEDIATRICA (2 CAMAS) - 2 ESTACIONES DE NEBULIZACION -  BAÑO:</t>
  </si>
  <si>
    <t>OBSERVACION (4 CAMAS) - ESTACION DE 
ENFERMERIA (TRABAJO LIMPIO - SUCIO):</t>
  </si>
  <si>
    <t>NEBULIZACION (6 ESTACIONES):</t>
  </si>
  <si>
    <t>SALA DE YESO:</t>
  </si>
  <si>
    <t>CURA:</t>
  </si>
  <si>
    <t>SALA DE REANIMACION TRAUMA SHOCK (1 Cama):</t>
  </si>
  <si>
    <t>PASILLO GENERAL EMERGENCIA:</t>
  </si>
  <si>
    <t>ESCLUSA:</t>
  </si>
  <si>
    <t>PRE - OPERATORIO (2 CAMAS) - BAÑO - LAVADO:</t>
  </si>
  <si>
    <t>BAÑOS - VESTIDORES:</t>
  </si>
  <si>
    <t>LAVATORIOS:</t>
  </si>
  <si>
    <t>ATENCION AL RECIEN NACIDO:</t>
  </si>
  <si>
    <t>QUIROFANOS (2 UNIDADES):</t>
  </si>
  <si>
    <t>SALA DE PARTOS:</t>
  </si>
  <si>
    <t>SISTEMA DE DETECCIÓN DE INCENDIO:</t>
  </si>
  <si>
    <t>OBSERVACION ADULTOS (4 CAMAS):</t>
  </si>
  <si>
    <t>EMERGENCIA PEDIATRICA (2 CAMAS):</t>
  </si>
  <si>
    <t>TRAUMA SHOCK (1 CAMA):</t>
  </si>
  <si>
    <t>NEBULIZACION (6 CUBICULOS):</t>
  </si>
  <si>
    <t>CURACION (1 CAMA):</t>
  </si>
  <si>
    <t>RAYOS X:</t>
  </si>
  <si>
    <t>HOSPITALIZACION (2 CAMAS) - 12 UNIDADES:</t>
  </si>
  <si>
    <t>HOSPITALIZACION PEDIATRICA (2 CAMAS) - 2 UNIDADES:</t>
  </si>
  <si>
    <t>SALA DE PARTO:</t>
  </si>
  <si>
    <t>PRE - OPERATORIO (2 CAMAS):</t>
  </si>
  <si>
    <t>POST- OPERATORIO (2 CAMAS):</t>
  </si>
  <si>
    <t>UCI NEONATAL (2 CUNAS):</t>
  </si>
  <si>
    <t>NEONATO (4 CUNAS):</t>
  </si>
  <si>
    <t>ATENCION AL RECIEN NACIDO (1 CUNA):</t>
  </si>
  <si>
    <t>UCI (1 CAMA) 3 UNIDADES:</t>
  </si>
  <si>
    <t>Manifold de Aire, header 6 x 6</t>
  </si>
  <si>
    <t>Manifold de oxigeno gaseoso, Header bar 6 x 6</t>
  </si>
  <si>
    <t>MISELANEOS DE INSTALACION:</t>
  </si>
  <si>
    <t>SALA DE  PARTO 5.0 TON:</t>
  </si>
  <si>
    <t>Suministro de sistema de extracción de 135 CFM para extraer al exterior aire climatizado</t>
  </si>
  <si>
    <t>Lampara Ultra Violeta 22 x 4 x 4</t>
  </si>
  <si>
    <t xml:space="preserve">Tubo semipresión  PVC 3/4, </t>
  </si>
  <si>
    <t>Tapón PVC 3/4</t>
  </si>
  <si>
    <t>QUIROFANO 1, 5.0 TON:</t>
  </si>
  <si>
    <t>Rejilla porta Prefiltro de retorno de 30% de eficiencia, carbón activado</t>
  </si>
  <si>
    <t>Tuberia de Cobre Ø 15.9</t>
  </si>
  <si>
    <t>Tuberia de Cobre Ø 9.53</t>
  </si>
  <si>
    <t>Tubo semipresión  PVC 3/4"</t>
  </si>
  <si>
    <t>Codos PVC 3/4"</t>
  </si>
  <si>
    <t>Tee PVC 3/4"</t>
  </si>
  <si>
    <t>Tapón PVC 3/4"</t>
  </si>
  <si>
    <t>Adaptador PVC Macho 3/4"</t>
  </si>
  <si>
    <t>QUIROFANO 2, 5.5 TON:</t>
  </si>
  <si>
    <t>Suministro de sistema de extracción de 150 CFM para extraer al exterior aire climatizado</t>
  </si>
  <si>
    <t>Tuberia de Cobre Ø 19.1</t>
  </si>
  <si>
    <t>GRUPO A:</t>
  </si>
  <si>
    <t>TUBERIAS Y ASCESORIOS:</t>
  </si>
  <si>
    <t>Tubo de Cobre Ø 34.9</t>
  </si>
  <si>
    <t>Tubo de Cobre Ø 31.8</t>
  </si>
  <si>
    <t>Tubo de Cobre Ø 28.6</t>
  </si>
  <si>
    <t>Tubo de Cobre Ø 22.2</t>
  </si>
  <si>
    <t>Tubo de Cobre Ø 19.1</t>
  </si>
  <si>
    <t>Tubo de Cobre Ø 15.9</t>
  </si>
  <si>
    <t>Tubo de Cobre Ø 12.7</t>
  </si>
  <si>
    <t>Tubo de Cobre Ø 9.53</t>
  </si>
  <si>
    <t>SISTEMA DE DUCTERIA:</t>
  </si>
  <si>
    <t>Difusor AM 12" x 12"</t>
  </si>
  <si>
    <t>Rejilla porta filtro (Retorno) 14" x 14"</t>
  </si>
  <si>
    <t>SISTEMA DE CONTROL:</t>
  </si>
  <si>
    <t>SISTEMA DE DRENAJE:</t>
  </si>
  <si>
    <t>Tubo PVC 3/4" x 20</t>
  </si>
  <si>
    <t>Abrazadera 3/4"</t>
  </si>
  <si>
    <t>GRUPO B:</t>
  </si>
  <si>
    <t>Tubo de Cobre Ø 25.4</t>
  </si>
  <si>
    <t>Difusor AM 10" x 10"</t>
  </si>
  <si>
    <t>Rejilla porta filtro (Retorno) 13" x 12"</t>
  </si>
  <si>
    <t>GRUPO C:</t>
  </si>
  <si>
    <t>Tubo de Cobre Ø 6.35</t>
  </si>
  <si>
    <t>Rejilla porta filtro (Retorno) 17" x 16"</t>
  </si>
  <si>
    <t>Rejilla porta filtro (Retorno) 16" x 15"</t>
  </si>
  <si>
    <t>Rejilla porta filtro (Retorno) 12" x 10"</t>
  </si>
  <si>
    <t>GRUPO D:</t>
  </si>
  <si>
    <t>MONITOR HD, 1080P 24Pulg</t>
  </si>
  <si>
    <t>Salida TC-120Vac. (0.40m) Polarizado, uso gral. Grado Hospitalario</t>
  </si>
  <si>
    <t>Salida TC-120Vac. (0.40m) Polarizado, UPS.Grado Hospitalario</t>
  </si>
  <si>
    <t>Salida TC-120Vac. (1.40m) Polarizado, uso gral. Grado Hospitalario</t>
  </si>
  <si>
    <t>Salida TC-120Vac. (0.40m) Polarizado, UPS. Grado Hospitalario</t>
  </si>
  <si>
    <t>Salida TC-120Vac. (1.40m) Polarizado, UPS. Grado Hospitalario</t>
  </si>
  <si>
    <t>Salida TC-120Vac. (0.40m) Polarizado, UPS.  Grado Hospitalario</t>
  </si>
  <si>
    <t>Salida TC-120Vac. (0.40m) Polarizado, uso gral.Grado Hospitalario</t>
  </si>
  <si>
    <t>Salida TC-120Vac. (1.40m) Polarizado, uso gral.Grado Hospitalario</t>
  </si>
  <si>
    <t>Salida TC-120Vac. (1.40m) Polarizado, UPS Grado Hospitalario</t>
  </si>
  <si>
    <t>Salida TC-120Vac. (0.40m) Polarizado Grado Hospitalario</t>
  </si>
  <si>
    <t>Salida TC-120Vac. (1.40m) Polarizado Grado Hospitalario</t>
  </si>
  <si>
    <t>Salida TC-UPS  (0.40m) PolarizadoGrado Hospitalario</t>
  </si>
  <si>
    <t>Suministro e instalacion de Lampara tipo cobra 150 watt en perfil cuadrado 4" x 4" x 20' (doble lampara).</t>
  </si>
  <si>
    <t>Suministro e instalacion de Lampara tipo cobra 150 watt en perfil cuadrado 4" x 4" x 20' (Una lampara).</t>
  </si>
  <si>
    <t>Sistema de Aislamiento</t>
  </si>
  <si>
    <t>Sistema de Soportería</t>
  </si>
  <si>
    <t>Valvula tipo bola con puerto completo, extenciones en tuberias de cobre K, manijas de bloqueo cuerpo de bronce y manometro de presion o vacio en cada valvula. Esta debe cumplir con lo establecido en la NFPA 99</t>
  </si>
  <si>
    <t>Compresor de Aire 5.0 HP duplex, Duplex Tank-Mounted Oilless NFPA Medical Scroll Air Compressor System. Includes..- (2) 5 HP scroll compressors, each with capacity 16.4 scfm @ 50 psi delivery pressure- 80 gallón horizontal ASME coded corrossionresistantlined receiver tank- UL listed NEMA enclosed medical control panel- Dual dessicant dryers with dual line regulatedfilter bank, with CO monitor and dew point monitor3 phase, 60 Hz, 230 volt eléctrica.</t>
  </si>
  <si>
    <t>Barra Abrazadera, Barra Enrrocada, Coupling EMT, Conector recto EMT, Tubo EMT, RECTANGULAR, REGISTROS.</t>
  </si>
  <si>
    <t>Switch POE 24 puertos + 3 Gigabit</t>
  </si>
  <si>
    <t xml:space="preserve">UPS PW 9130 3.5 KVA o mayor, Duracion 15 Min, con pila Interna </t>
  </si>
  <si>
    <t>UPS  3.5 KVA o mayor</t>
  </si>
  <si>
    <t>LOTE C</t>
  </si>
  <si>
    <t>LOTE D</t>
  </si>
  <si>
    <t>LOTE E</t>
  </si>
  <si>
    <t>LOTE F</t>
  </si>
  <si>
    <t>Transformador 500 KVA tipo PAD MOUNTED, RF, 7.2/12.5 KV- 480/277 Vac., Regulacion esp. +/-15%.</t>
  </si>
  <si>
    <t>Alimentador desde  PBP a TR-112.5 SECO 1 CE-B, compuesto por:   3 #2/0 (F) AWG, THHN, 1 #2 (T) AWG THHN,en tubería PCV/EMT 3"</t>
  </si>
  <si>
    <t>Alimentador desde  PBP a TR-112.5 SECO 2 CE-A, compuesto por:   3 #2/0 (F) AWG, THHN, 1 #2 (T) AWG THHN,en tubería PCV/EMT 3"</t>
  </si>
  <si>
    <t>Alimentador desde  PBP a TR-112.5 SECO 3 CE-B, compuesto por:   3 #2/0 (F) AWG, THHN, 1 #2 (T) AWG THHN,en tubería PCV/EMT 3"</t>
  </si>
  <si>
    <t>Paneles Aislados (IPS) para QUIROFANOS, 5.0 KVA, I Fase, 120/240 V Nema 1, 4h, N/S, con 8 Brakers Dobles Termomagneticos 20 Amp. Monitor de falla, Panel anunciación y barra de tierra, Cert. UL.</t>
  </si>
  <si>
    <t>Alimentador desde PB-C a PD TB, compuesto por: 3 #4 (F) THHN,, 1 #2 (N) AWG THHN, 1 #4 (T) AWG THHN1 #6 , en tubería 1 PCV/IMC/EMT 1 1/2"</t>
  </si>
  <si>
    <t>Alimentador desde PB-C a PD VIH, compuesto por: 3 #2 (F) THHN,, 1 #4 (N) AWG THHN, 1 #6 (T) AWG THHN, en tubería 1 PCV/IMC/EMT 1"</t>
  </si>
  <si>
    <t>Lampara LED de cabecera</t>
  </si>
  <si>
    <t>Salida de TC Especial 4.5 KW</t>
  </si>
  <si>
    <t>Salida de TC Especial 1.5 KW</t>
  </si>
  <si>
    <t>Salida de TC Especial 2.0 KW</t>
  </si>
  <si>
    <t>Salida de TC  Especial 1.5 KW</t>
  </si>
  <si>
    <t>Salida de  TC Especial 2.0 KW</t>
  </si>
  <si>
    <t>Salida de TC Especial 0.5KW</t>
  </si>
  <si>
    <t>Salida de TC Especial</t>
  </si>
  <si>
    <t xml:space="preserve">Salida de TC Especial </t>
  </si>
  <si>
    <t>Salida de  TC  especial</t>
  </si>
  <si>
    <t>Salida de TC Especial 0.6KW</t>
  </si>
  <si>
    <t>Salida de TC Especial 650W</t>
  </si>
  <si>
    <t>Salida de TC Especial 680W</t>
  </si>
  <si>
    <t>Salida de TC Especial de 3HP</t>
  </si>
  <si>
    <t>Salida de TC Especial 0.5HP</t>
  </si>
  <si>
    <t>Salida de TC Especial 7.5HP</t>
  </si>
  <si>
    <t>Salida de TC Especial 500W</t>
  </si>
  <si>
    <t>Salida de  TC  Especial 3 kw</t>
  </si>
  <si>
    <t>Unidad Exterior 252,000 BTU, VRF 480Vac, 3F 60Hz. Ref. 410.</t>
  </si>
  <si>
    <t xml:space="preserve">Unidad Exterior 288,000 BTU, VRF 480Vac, 60Hz. Ref. 410 . </t>
  </si>
  <si>
    <t xml:space="preserve">Unidad Exterior 210,000 BTU, VRF 480Vac, 60Hz. Ref. 410 . </t>
  </si>
  <si>
    <t xml:space="preserve">Unidad Exterior 108,000 BTU, VRF 480Vac, 60Hz. Ref. 410 . </t>
  </si>
  <si>
    <t xml:space="preserve">Unidad Exterior 216,000 BTU, VRF 480Vac, 60Hz. Ref. 410 . </t>
  </si>
  <si>
    <t xml:space="preserve">Unidad Exterior 132,000 BTU, VRF 480Vac, 60Hz. Ref. 410 . </t>
  </si>
  <si>
    <t>Unidad Manejadora convencional  de 5.0 TON , 220V,  60Hz.</t>
  </si>
  <si>
    <t>Suministro de sistema (unidad de climatización convencional)  de 400 CFM para inyección de aire fresco al retorno de la unidad principal</t>
  </si>
  <si>
    <t xml:space="preserve">Unidad Manejadora  convencional de 5.0 TON , 220V,  60Hz, . </t>
  </si>
  <si>
    <t xml:space="preserve">Unidad Exterior 294,000 BTU, VRF 480Vac, 60Hz. Ref. 410 . </t>
  </si>
  <si>
    <t>Salida Lámpara LED  P/tipo Panel, 2x2 38W/80-240V/60Hz/6000K-7000K, BLANCO FRIO</t>
  </si>
  <si>
    <t>Salida Lámpara LED Antivádalica 658x95 (mm) 56W/2 Tubos/120-277/60Hz/IP65</t>
  </si>
  <si>
    <t>PRESUPUESTO PARA LA CONSTRUCCIÓN DEL HOSPITAL VILLA HERMOSA, PROV. LA ROMANA, R.D.</t>
  </si>
  <si>
    <t>PRESUPUESTO</t>
  </si>
  <si>
    <t>TOTAL GENERAL</t>
  </si>
  <si>
    <t>PRESUPUESTO PARA LA CONSTRUCCIÓN DEL HOSPITAL MUNICIPAL VILLA HERMOSA, PROV. LA ROMANA, R.D.</t>
  </si>
  <si>
    <t>LOTE A</t>
  </si>
  <si>
    <t>Fecha: 08 de Abril del 2019</t>
  </si>
  <si>
    <t>Ubicación: Villa Hermosa</t>
  </si>
  <si>
    <t>Localización: Prov. La Romana, R.D.</t>
  </si>
  <si>
    <t>OBRA CIVIL Y ARQUITECTONICA</t>
  </si>
  <si>
    <t>CAMPAMENTO:</t>
  </si>
  <si>
    <t>Cierre perimetral del área a construir en madera y zinc</t>
  </si>
  <si>
    <t>ML</t>
  </si>
  <si>
    <t>Puerta de acceso de planchas de aluzinc</t>
  </si>
  <si>
    <t>Baños portátiles para obra y campamento ( 4 baños standard y 2 vip)</t>
  </si>
  <si>
    <t>MES</t>
  </si>
  <si>
    <t>Instalaciones eléctricas provisionales de campamento</t>
  </si>
  <si>
    <t>Instalaciones Electricas Provisionales Internas</t>
  </si>
  <si>
    <t>Alquiler furgón almacenamiento de materiales de 20 pies</t>
  </si>
  <si>
    <t>Oficina furgón de 40 pies</t>
  </si>
  <si>
    <t>Construcción de pozo para utilización de agua de 14" encamisado en tubo de PVC de 12", incluye bomba sumergible de 2 hp con accesorios</t>
  </si>
  <si>
    <t/>
  </si>
  <si>
    <t>PRELIMINARES:</t>
  </si>
  <si>
    <t>Levantamiento topográfico (incluye Edificacion, vias, parqueos, edificios externos y area recreativa)</t>
  </si>
  <si>
    <t>M2</t>
  </si>
  <si>
    <t>Letrero en obra (12' x 24')</t>
  </si>
  <si>
    <t>Replanteo</t>
  </si>
  <si>
    <t>VIAS Y PARQUEOS:</t>
  </si>
  <si>
    <t xml:space="preserve">Suministro de material de relleno de granzote para conformación de vias y parqueos </t>
  </si>
  <si>
    <t>M3</t>
  </si>
  <si>
    <t>Compactación de material de relleno de granzote</t>
  </si>
  <si>
    <t>M3C</t>
  </si>
  <si>
    <t>Suministro de material de relleno de caliche para conformación de vias y parqueos</t>
  </si>
  <si>
    <t>Compactación de material de caliche</t>
  </si>
  <si>
    <t>Relleno de material subgranular de baja plasticidad</t>
  </si>
  <si>
    <t>Bote de material A 5.00 Kms</t>
  </si>
  <si>
    <t>M3E-HECT</t>
  </si>
  <si>
    <t>DEMOLICIONES:</t>
  </si>
  <si>
    <t>DEMOLICION SOLAR 1:</t>
  </si>
  <si>
    <t xml:space="preserve">Corte y desmonte de arboles </t>
  </si>
  <si>
    <t>Arboles</t>
  </si>
  <si>
    <t>Demolición de muros casa principal</t>
  </si>
  <si>
    <t>Demolición de losa casa principal</t>
  </si>
  <si>
    <t>Demolición de piso casa principal</t>
  </si>
  <si>
    <t>Demolición de tanque elevado</t>
  </si>
  <si>
    <t>Desmonte de techo de aluzinc</t>
  </si>
  <si>
    <t>Demolición de verja</t>
  </si>
  <si>
    <t>DEMOLICIÓN POCILGA:</t>
  </si>
  <si>
    <t xml:space="preserve">Demolición de piso </t>
  </si>
  <si>
    <t xml:space="preserve">Demolición de muros </t>
  </si>
  <si>
    <t>DEMOLICIÓN BAÑO EXTERIOR:</t>
  </si>
  <si>
    <t>DEMOLICION SOLAR 2:</t>
  </si>
  <si>
    <t>Demolición de losa</t>
  </si>
  <si>
    <t>Demolición de bancos en L sin espaldar (muros de bloques y losas) (banco grises)</t>
  </si>
  <si>
    <t>MOVIMIENTO DE TIERRAS:</t>
  </si>
  <si>
    <t>Limpieza y desbroce incluye bote</t>
  </si>
  <si>
    <t>Excavacion (profundidad de desplante= 2.40 m)</t>
  </si>
  <si>
    <t>Relleno compactado bajo platea h= 1.40m (Factor de Espongamiento, 25%)</t>
  </si>
  <si>
    <t>Relleno Compactado para piso sobre platea h= 0.55m (Factor de Espongamiento, 25%)</t>
  </si>
  <si>
    <t>Bote de material excavado, incluye capa vegetal (Factor de Abultamiento, 20%)</t>
  </si>
  <si>
    <t>Fumigación contra termitas</t>
  </si>
  <si>
    <t>Excavación de zapata de muros en roca</t>
  </si>
  <si>
    <t>EDIFICIO PRINCIPAL</t>
  </si>
  <si>
    <t xml:space="preserve">Replanteo </t>
  </si>
  <si>
    <t>HORMIGON ARMADO  :</t>
  </si>
  <si>
    <t>Platea (Hormigón Industrial 280 kg / cm2)</t>
  </si>
  <si>
    <t>Hormigón de limpieza e= 5 cm 140 kg/cm²</t>
  </si>
  <si>
    <t>Hormigon en Platea (h= 45cm) (280 kg/cm²)</t>
  </si>
  <si>
    <t xml:space="preserve">Zapatas de Columnas 
Asumir solo acero ya que esta embebida en platea </t>
  </si>
  <si>
    <t>Zapata de Columna C1, C22, C66, C87, C92 (2.90 x 2.90) mts</t>
  </si>
  <si>
    <t>Zapata de Columna C2, C3 (2.50 x 2.50) mts</t>
  </si>
  <si>
    <t>Zapata de Columna C4, C12, C65, C67, C70, C86 (2.30 x 2.30) mts</t>
  </si>
  <si>
    <t>Zapata de Columna C5, C6, C7, C8, C9, C32, C41, C42, C46, C54, C68, C71 (2.10 x 2.10) mts</t>
  </si>
  <si>
    <t>Zapata de Columna C11, C43, C90, C93 (3.10 x 3.10) mts</t>
  </si>
  <si>
    <t>Zapata de Columna C13 (1.70 x 1.70) mts</t>
  </si>
  <si>
    <t>Zapata de Columna C14, C39 (1.70 x 1.70) mts</t>
  </si>
  <si>
    <t>Zapata de Columna C15, C75 (1.50 x 1.50) mts</t>
  </si>
  <si>
    <t>Zapata de Columna C16, C17, C18, C19, C34, C36, C37 (1.30 x 1.30) mts</t>
  </si>
  <si>
    <t>Zapata de Columna C20, C60 (1.30 x 1.30) mts</t>
  </si>
  <si>
    <t>Zapata de Columna C21 (1.65 x 2.45) mts</t>
  </si>
  <si>
    <t>Zapata de Columna C23 (2.95 x 2.95) mts</t>
  </si>
  <si>
    <t>Zapata de Columna C24, C25, C33, C47, C76 (1.90 x 1.90) mts</t>
  </si>
  <si>
    <t>Zapata de Columna C26, C55 (1.70 x 1.70) mts</t>
  </si>
  <si>
    <t>Zapata de Columna C27 (1.50 x 1.50) mts</t>
  </si>
  <si>
    <t>Zapata de Columna C28, C29, C30, C31 (1.50 x 1.50) mts</t>
  </si>
  <si>
    <t>Zapata de Columna C35, C61 (1.30 x 1.30) mts</t>
  </si>
  <si>
    <t>Zapata de Columna C38 (1.50 x 1.50) mts</t>
  </si>
  <si>
    <t>Zapata de Columna C40, C48, C49, C50, C51 (1.70 x 1.70) mts</t>
  </si>
  <si>
    <t>Zapata de Columna C44 (3.55 x 3.55) mts</t>
  </si>
  <si>
    <t>Zapata de Columna C45, C69, C85 (2.75 x 2.75) mts</t>
  </si>
  <si>
    <t>Zapata de Columna C52, C74, C84 (2.55 x 2.55) mts</t>
  </si>
  <si>
    <t>Zapata de Columna C53 (1.40 x 1.40) mts</t>
  </si>
  <si>
    <t>Zapata de Columna C56 (1.30 x 1.30) mts</t>
  </si>
  <si>
    <t>Zapata de Columna C57 (1.95 x 1.95) mts</t>
  </si>
  <si>
    <t>Zapata de Columna C58 (1.20 x 1.20) mts</t>
  </si>
  <si>
    <t>Zapata de Columna C59, C73 (1.30 x 1.30) mts</t>
  </si>
  <si>
    <t>Zapata de Columna C62 (1.95 x 1.95) mts</t>
  </si>
  <si>
    <t>Zapata de Columna C63 (1.30 x 1.30) mts</t>
  </si>
  <si>
    <t>Zapata de Columna C64 (1.40 x 1.40) mts</t>
  </si>
  <si>
    <t>Zapata de Columna C72, C80 (3.25 x 3.25) mts</t>
  </si>
  <si>
    <t>Zapata de Columna C81 (2.40 x 2.40) mts</t>
  </si>
  <si>
    <t>Zapata de Columna C82 (2.20 x 2.20) mts</t>
  </si>
  <si>
    <t>Zapata de Columna C83 (3.65 x 3.65) mts</t>
  </si>
  <si>
    <t>Zapata de Columna C91 (2.70 x 2.70) mts</t>
  </si>
  <si>
    <t>Zapata de Columna C94 (3.05 x 3.05) mts</t>
  </si>
  <si>
    <t>Zapata de Columna C95 (2.95 x 2.95) mts</t>
  </si>
  <si>
    <t>Zapata de Columna C96 (2.90 x 2.10) mts</t>
  </si>
  <si>
    <t>Zapata de Columna C97, C98 (2.85 x 2.85) mts</t>
  </si>
  <si>
    <t>Zapata de Columna C99 (2.90 x 2.30) mts</t>
  </si>
  <si>
    <t>Zapata de Columna C102 (3.05 x 2.15) mts</t>
  </si>
  <si>
    <t>Zapata de Columna C103 (2.30 x 3.10) mts</t>
  </si>
  <si>
    <t>Zapata de Columna C10 C100 (4.65 x 2.50) mts</t>
  </si>
  <si>
    <t>Hormigón de Columna (Hormigón Industrial 280 kg/cm2) NNT 3.65 mts</t>
  </si>
  <si>
    <t>Columna C1, C3, C14, C24 (0.40 x 0.40) mts</t>
  </si>
  <si>
    <t>Columna C2, C11, C12, C13, C22, C41, C43 (0.40 x 0.40) mts</t>
  </si>
  <si>
    <t>Columna C4, C15, C25, C40 (0.40 x 0.40) mts</t>
  </si>
  <si>
    <t>Columna C5, C16, C26, C39, C55, C56, C75, C76 (0.40 x 0.40) mts</t>
  </si>
  <si>
    <t>Columna C6, C86, C87, C92, C93 (0.40 x 0.40) mts</t>
  </si>
  <si>
    <t>Columna C7, C8, C9, C17, C18, C19, C21, C27, C28, C29, C30, C31, C32, C33, C37, C38, C54, C96, C99, C102 (0.40 x 0.40) mts</t>
  </si>
  <si>
    <t>Columna C10, C100 (0.40 x 0.40) mts</t>
  </si>
  <si>
    <t>Columna C20, C34, C35, C36, C53 (0.40 x 0.40) mts</t>
  </si>
  <si>
    <t>Columna C23 (0.45 x 0.45) mts</t>
  </si>
  <si>
    <t>Columna C42 (0.40 x 0.40) mts</t>
  </si>
  <si>
    <t>Columna C44 (0.45 x 0.45) mts</t>
  </si>
  <si>
    <t>Columna C45 (0.45 x 0.45) mts</t>
  </si>
  <si>
    <t>Columna C46 (0.40 x 0.40) mts</t>
  </si>
  <si>
    <t>Columna C47, C48, C49 (0.40 x 0.40) mts</t>
  </si>
  <si>
    <t>Columna C50, C51 (0.40 x 0.40) mts</t>
  </si>
  <si>
    <t>Columna C52 (0.45 x 0.45) mts</t>
  </si>
  <si>
    <t>Columna C57, C74 (0.45 x 0.45) mts</t>
  </si>
  <si>
    <t>Columna C58 (0.40 x 0.40) mts</t>
  </si>
  <si>
    <t>Columna C59, C61 (0.40 x 0.40) mts</t>
  </si>
  <si>
    <t>Columna C60 (0.40 x 0.40) mts</t>
  </si>
  <si>
    <t>Columna C62, C69 (0.45 x 0.45) mts</t>
  </si>
  <si>
    <t>Columna C63 (0.40 x 0.40) mts</t>
  </si>
  <si>
    <t>Columna C64, C65 (0.40 x 0.40) mts</t>
  </si>
  <si>
    <t>Columna C66, C68 (0.40 x 0.40) mts</t>
  </si>
  <si>
    <t>Columna C67 (0.40 x 0.40) mts</t>
  </si>
  <si>
    <t>Columna C70, C71 (0.40 x 0.40) mts</t>
  </si>
  <si>
    <t>Columna C72 (0.55 x 0.55) mts</t>
  </si>
  <si>
    <t>Columna C73 (0.40 x 0.40) mts</t>
  </si>
  <si>
    <t>Columna C80, C94 (0.55 x 0.55) mts</t>
  </si>
  <si>
    <t>Columna C81 (0.50 x 0.50) mts</t>
  </si>
  <si>
    <t>Columna C82 (0.50 x 0.50) mts</t>
  </si>
  <si>
    <t>Columna C83 (0.55 x 0.55) mts</t>
  </si>
  <si>
    <t>Columna C84, C85 (0.45 x 0.45) mts</t>
  </si>
  <si>
    <t>Columna C90, C91 (0.40 x 0.40) mts</t>
  </si>
  <si>
    <t>Columna C95, C97 (0.55 x 0.55) mts</t>
  </si>
  <si>
    <t>Columna C98 (0.55 x 0.55) mts</t>
  </si>
  <si>
    <t>Columna C103 (0.40 x 0.40) mts</t>
  </si>
  <si>
    <t>Hormigón de Columna (Hormigón Industrial 280 kg/cm2) NNT 4.90 mts</t>
  </si>
  <si>
    <t>Cepos de Columnas</t>
  </si>
  <si>
    <t>Hormigón en Vigas (Hormigón Industrial 280 kg/cm2) NNT 3.65 mts</t>
  </si>
  <si>
    <t>Dintel (0.15 x 0.20) mts, Hormigón Industrial 280 kg/cm2</t>
  </si>
  <si>
    <t>Viga de amarre (0.15 x 0.20) mts, Hormigón Industrial 280 kg/cm2</t>
  </si>
  <si>
    <t>Viga pórtico 01 (0.25 x 0.45) mts, Hormigón Industrial 280 kg/cm2</t>
  </si>
  <si>
    <t>Viga pórtico 02 (0.25 x 0.45) mts, Hormigón Industrial 280 kg/cm2</t>
  </si>
  <si>
    <t>Viga pórtico 03 (0.25 x 0.45) mts , Hormigón Industrial 280 kg/cm2</t>
  </si>
  <si>
    <t>Viga pórtico 04 (0.25 x 0.45) mts, Hormigón Industrial 280 kg/cm2</t>
  </si>
  <si>
    <t>Viga pórtico 05 (0.25 x 0.45) mts, Hormigón Industrial 280 kg/cm2</t>
  </si>
  <si>
    <t>Viga pórtico 06 (0.25 x 0.45) mts, Hormigón Industrial 280 kg/cm2</t>
  </si>
  <si>
    <t>Viga pórtico 07 (0.25 x 0.45) mts, Hormigón Industrial 280 kg/cm2</t>
  </si>
  <si>
    <t>Viga pórtico 08 (0.25 x 0.45) mts, Hormigón Industrial 280 kg/cm2</t>
  </si>
  <si>
    <t>Viga pórtico 09 (0.25 x 0.45) mts, Hormigón Industrial 280 kg/cm2</t>
  </si>
  <si>
    <t>Viga pórtico 10 (0.25 x 0.45) mts, Hormigón Industrial 280 kg/cm2</t>
  </si>
  <si>
    <t>Viga pórtico 11 (0.25 x 0.45) mts, Hormigón Industrial 280 kg/cm2</t>
  </si>
  <si>
    <t>Viga pórtico 12 (0.25 x 0.45) mts, Hormigón Industrial 280 kg/cm2</t>
  </si>
  <si>
    <t>Viga pórtico 13 (0.25 x 0.45) mts, Hormigón Industrial 280 kg/cm2</t>
  </si>
  <si>
    <t>Viga pórtico 14 (0.25 x 0.45) mts, Hormigón Industrial 280 kg/cm2</t>
  </si>
  <si>
    <t>Viga pórtico 15 (0.25 x 0.45) mts, Hormigón Industrial 280 kg/cm2</t>
  </si>
  <si>
    <t>Viga pórtico 16 (0.25 x 0.45) mts, Hormigón Industrial 280 kg/cm2</t>
  </si>
  <si>
    <t>Viga pórtico 17 (0.25 x 0.45) mts, Hormigón Industrial 280 kg/cm2</t>
  </si>
  <si>
    <t>Viga pórtico 18 (0.25 x 0.45) mts, Hormigón Industrial 280 kg/cm2</t>
  </si>
  <si>
    <t>Viga pórtico 19 (0.25 x 0.45) mts, Hormigón Industrial 280 kg/cm2</t>
  </si>
  <si>
    <t>Viga pórtico 20 (0.25 x 0.45) mts, Hormigón Industrial 280 kg/cm2</t>
  </si>
  <si>
    <t>Viga pórtico 21 (0.25 x 0.45) mts, Hormigón Industrial 280 kg/cm2</t>
  </si>
  <si>
    <t>Viga pórtico 22 (0.25 x 0.45) mts, Hormigón Industrial 280 kg/cm2</t>
  </si>
  <si>
    <t>Viga pórtico 23 (0.25 x 0.45) mts, Hormigón Industrial 280 kg/cm2</t>
  </si>
  <si>
    <t>Viga pórtico 24 (0.25 x 0.45) mts, Hormigón Industrial 280 kg/cm2</t>
  </si>
  <si>
    <t>Viga pórtico 25 (0.25 x 0.45) mts, Hormigón Industrial 280 kg/cm2</t>
  </si>
  <si>
    <t>Viga pórtico 26 (0.25 x 0.45) mts, Hormigón Industrial 280 kg/cm2</t>
  </si>
  <si>
    <t>Viga pórtico 27 (0.25 x 0.45) mts, Hormigón Industrial 280 kg/cm2</t>
  </si>
  <si>
    <t>Viga pórtico 28 (0.25 x 0.45) mts, Hormigón Industrial 280 kg/cm2</t>
  </si>
  <si>
    <t>Viga pórtico 29 (0.25 x 0.45) mts, Hormigón Industrial 280 kg/cm2</t>
  </si>
  <si>
    <t>Viga pórtico 30 (0.25 x 0.45) mts, Hormigón Industrial 280 kg/cm2</t>
  </si>
  <si>
    <t>Viga pórtico 31 (0.25 x 0.45) mts, Hormigón Industrial 280 kg/cm2</t>
  </si>
  <si>
    <t>Viga pórtico 32 (0.25 x 0.45) mts, Hormigón Industrial 280 kg/cm2</t>
  </si>
  <si>
    <t>Viga pórtico 33 (0.25 x 0.45) mts, Hormigón Industrial 280 kg/cm2</t>
  </si>
  <si>
    <t>Hormigón en Vigas (Hormigón Industrial 280 kg/cm2) NNT 4.90 mts</t>
  </si>
  <si>
    <t>Viga pórtico 1(2) (0.25 x 0.45) mts, Hormigón Industrial 280 kg/cm2</t>
  </si>
  <si>
    <t>Viga pórtico 2(2) (0.25 x 0.45) mts, Hormigón Industrial 280 kg/cm2</t>
  </si>
  <si>
    <t>Viga pórtico 3(2) (0.25 x 0.45) mts, Hormigón Industrial 280 kg/cm2</t>
  </si>
  <si>
    <t>Viga pórtico 4(2) (0.25 x 0.45) mts, Hormigón Industrial 280 kg/cm2</t>
  </si>
  <si>
    <t>Viga pórtico 5(2) (0.25 x 0.45) mts, Hormigón Industrial 280 kg/cm2</t>
  </si>
  <si>
    <t>Viga pórtico 6(2) (0.25 x 0.45) mts, Hormigón Industrial 280 kg/cm2</t>
  </si>
  <si>
    <t>Viga pórtico 7(2) (0.25 x 0.45) mts, Hormigón Industrial 280 kg/cm2</t>
  </si>
  <si>
    <t>Viga pórtico 8(2) (0.25 x 0.45) mts, Hormigón Industrial 280 kg/cm2</t>
  </si>
  <si>
    <t>Viga pórtico 9(2) (0.25 x 0.45) mts, Hormigón Industrial 280 kg/cm2</t>
  </si>
  <si>
    <t>Viga pórtico 10(2) (0.25 x 0.45) mts, Hormigón Industrial 280 kg/cm2</t>
  </si>
  <si>
    <t>Viga pórtico 11(2) (0.25 x 0.45) mts, Hormigón Industrial 280 kg/cm2</t>
  </si>
  <si>
    <t>Viga pórtico 12(2) (0.25 x 0.45) mts, Hormigón Industrial 280 kg/cm2</t>
  </si>
  <si>
    <t>Viga pórtico 13(2) (0.25 x 0.45) mts, Hormigón Industrial 280 kg/cm2</t>
  </si>
  <si>
    <t>Viga pórtico 14(2) (0.25 x 0.45) mts, Hormigón Industrial 280 kg/cm2</t>
  </si>
  <si>
    <t>Viga pórtico 15(2) (0.25 x 0.45) mts, Hormigón Industrial 280 kg/cm2</t>
  </si>
  <si>
    <t>Viga pórtico 16(2) (0.25 x 0.45) mts, Hormigón Industrial 280 kg/cm2</t>
  </si>
  <si>
    <t>Losas</t>
  </si>
  <si>
    <t>Losa de techo (esp.= 0.15 mts, Hormigón Industrial 280 kg/cm2)</t>
  </si>
  <si>
    <t xml:space="preserve">Junta de Expansión Vertical y Horizontal </t>
  </si>
  <si>
    <t>Pasantes Eléctricos en Vigas 3"</t>
  </si>
  <si>
    <t>Pasantes Ventilaciones en Losa 3"</t>
  </si>
  <si>
    <t>Pasantes Pluviales 5"</t>
  </si>
  <si>
    <t>ESTRUCTURAS METÁLICAS:</t>
  </si>
  <si>
    <t>Vigas Principales W 12 X 50 Lb/Pie (Pórticos 5,6,7 y 8)</t>
  </si>
  <si>
    <t>LIB</t>
  </si>
  <si>
    <t>Viga W 6 x 25 Lb/Pie (Vigas Secundarias Soporte Metaldeck)</t>
  </si>
  <si>
    <t>Viga W 8 x 24 Lb/Pie (Pórticos 2,3 Y 4)</t>
  </si>
  <si>
    <t>Viga W 6 x 9 (Pórtico 1)</t>
  </si>
  <si>
    <t>Metaldeck calibre 22</t>
  </si>
  <si>
    <t>Topping con malla electrosoldada, e = 0.08 mts, con Hormigón Industrial 280 kg/cm2</t>
  </si>
  <si>
    <t>Anclajes vigas metalicas en columnas metalicas</t>
  </si>
  <si>
    <t>Pernos de Anclaje en Tijerillas W 6 x 9</t>
  </si>
  <si>
    <t>Pernos y placas de anclaje para W12 x 58 a Columna HA</t>
  </si>
  <si>
    <t>Studs 3/4" @ 0.30 LONG.</t>
  </si>
  <si>
    <t>MUROS DE BLOQUES:</t>
  </si>
  <si>
    <t>Muro de bloques de 6" (3/8" @ 0.40 mts) (BNP)</t>
  </si>
  <si>
    <t>Muro de bloques de 6" (3/8" @ 0.40 mts) (SNP) por encima de 3 mts Altura.</t>
  </si>
  <si>
    <t>Muro de Bloques de 6" (3/8" @ 0.40 mts) (SNP) por debajo de 3 mts Altura.</t>
  </si>
  <si>
    <t>MUROS DE PANELES ALIGERADOS:</t>
  </si>
  <si>
    <t>Muro de paneles "densglass" (2 caras)</t>
  </si>
  <si>
    <t>Divisiones de baños en Fiberock</t>
  </si>
  <si>
    <t>Densglass fachada</t>
  </si>
  <si>
    <t>Densglass en columnas y bloque quirurgico</t>
  </si>
  <si>
    <t>TERMINACIÓN DE SUPERFICIE:</t>
  </si>
  <si>
    <t>Fraguache (sin andamios)</t>
  </si>
  <si>
    <t>Careteo con llana (sin andamios)</t>
  </si>
  <si>
    <t>Pañete Interior &lt; 3.00 mts</t>
  </si>
  <si>
    <t>Pañete Interior &gt; 3.00 mts</t>
  </si>
  <si>
    <t>Pañete Interior Baños</t>
  </si>
  <si>
    <t>Pañete en Columnas</t>
  </si>
  <si>
    <t>Pañete Exterior &lt; 3.00 mts</t>
  </si>
  <si>
    <t>Pañete Exterior &gt; 3.00 mts</t>
  </si>
  <si>
    <t>Pañete en Antepecho</t>
  </si>
  <si>
    <t>Pañete en Techos</t>
  </si>
  <si>
    <t>Cantos</t>
  </si>
  <si>
    <t>Curvas Sanitarias</t>
  </si>
  <si>
    <t>Violin</t>
  </si>
  <si>
    <t>Goteros</t>
  </si>
  <si>
    <t>Repello</t>
  </si>
  <si>
    <t>REVESTIMIENTO DE PISOS:</t>
  </si>
  <si>
    <t>Torta de piso con malla electrosoldada e = 0.15 mts, Hormigón Industrial 280 kg/cm2</t>
  </si>
  <si>
    <t>Losa de piso áreas asépticas e = 0.15 mts, Hormigón Industrial 280 kg/cm2</t>
  </si>
  <si>
    <t>Pisos de Porcelanato alto tránsito (0.60 x 0.60) mts antideslizante color blanco</t>
  </si>
  <si>
    <t>Zócalos en porcelanato (0.10 x 0.60) mts</t>
  </si>
  <si>
    <t>Pisos Gress</t>
  </si>
  <si>
    <t>Zócalos de Piso Gress</t>
  </si>
  <si>
    <t>Piso de hormigón epoxico (es un revestimiento coloreado, de 3 a 4 mm de espesor a base de resinas epóxicas y cargas seleccionadas, exento de disolventes. Su elevada fluidez permite obtener revestimientos continuos autonivelantes, de excelentes cualidades mecánicas, inercia química
y alto efecto decorativo. Sistema Polykit, en el que con los mismos componentes de resina A4 y endurecedor B4, concentrado X1, y
varios tipos de áridos, se consigue una amplia gama de recubrimientos para pisos.)</t>
  </si>
  <si>
    <t>Zócalos terminación epoxico (es un revestimiento coloreado, de 3 a 4 mm de espesor a base de resinas epóxicas y cargas seleccionadas, exento de disolventes. Su elevada fluidez permite obtener revestimientos continuos autonivelantes, de excelentes cualidades mecánicas, inercia química
y alto efecto decorativo. Sistema Polykit, en el que con los mismos componentes de resina A4 y endurecedor B4, concentrado X1, y
varios tipos de áridos, se consigue una amplia gama de recubrimientos para pisos).-</t>
  </si>
  <si>
    <t>REVESTIMIENTO DE PAREDES:</t>
  </si>
  <si>
    <t>Cerámica (0.30 x 0.60) mts en baños habitaciones (tipo área 166)</t>
  </si>
  <si>
    <t>Cerámica (0.30 x 0.60) mts en baños habitaciones (tipo área 16)</t>
  </si>
  <si>
    <t>Cerámica (0.30 x 0.60) mts en baños habitaciones (tipo área 62)</t>
  </si>
  <si>
    <t>Cerámica (0.30 x 0.60) mts en baños habitaciones (tipo área 64)</t>
  </si>
  <si>
    <t>Cerámica (0.30 x 0.60) mts en baños habitaciones (tipo área 10)</t>
  </si>
  <si>
    <t>Cerámica (0.30 x 0.60) mts en baños habitaciones (tipo área 3)</t>
  </si>
  <si>
    <t>Cerámica (0.30 x 0.60) mts en baños habitaciones (tipo área 153)</t>
  </si>
  <si>
    <t>Cerámica (0.30 x 0.60) mts en baños habitaciones (tipo área 182)</t>
  </si>
  <si>
    <t>Cerámica (0.30 x 0.60) mts en baños habitaciones (tipo área 44)</t>
  </si>
  <si>
    <t>Cerámica (0.30 x 0.60) mts en baños habitaciones (tipo área 55)</t>
  </si>
  <si>
    <t>Cerámica (0.30 x 0.60) mts en baños habitaciones (tipo área 57)</t>
  </si>
  <si>
    <t>Cerámica (0.30 x 0.60) mts en baños habitaciones (tipo área 67)</t>
  </si>
  <si>
    <t>Cerámica (0.30 x 0.60) mts en baños habitaciones (tipo área 134)</t>
  </si>
  <si>
    <t>Cerámica (0.30 x 0.60) mts en baños habitaciones (tipo área 135)</t>
  </si>
  <si>
    <t>Cerámica (0.30 x 0.60) mts en baños habitaciones (tipo área 60)</t>
  </si>
  <si>
    <t>Cerámica (0.30 x 0.60) mts en baños habitaciones (tipo área 102)</t>
  </si>
  <si>
    <t>Cerámica (0.30 x 0.60) mts en baños habitaciones (tipo área 86)</t>
  </si>
  <si>
    <t>Cerámica (0.30 x 0.60) mts en morgue</t>
  </si>
  <si>
    <t>Cerámica (0.30 x 0.60) mts en baños habitaciones (tipo área 117)</t>
  </si>
  <si>
    <t>Cerámica (0.30 x 0.60) mts en baños habitaciones (tipo área 116)</t>
  </si>
  <si>
    <t>Cerámica (0.30 x 0.60) mts en baños habitaciones (tipo área 185)</t>
  </si>
  <si>
    <t>Cerámica (0.30 x 0.60) mts en área de muestras (áreas 29-30)</t>
  </si>
  <si>
    <t>Cerámica (0.30 x 0.60) mts en baños habitaciones (tipo área 41)</t>
  </si>
  <si>
    <t>Cerámica (0.30 x 0.60) mts en baños habitaciones (tipo área 21)</t>
  </si>
  <si>
    <t>Cerámica (0.30 x 0.60) mts en baños habitaciones (tipo área 91)</t>
  </si>
  <si>
    <t>Cerámica (0.30 x 0.60) mts en áreas de lavado y curetaje</t>
  </si>
  <si>
    <t>Cerámica (0.30 x 0.60) mts en cocina de administración</t>
  </si>
  <si>
    <t>Cerámica (0.30 x 0.60) mts en área de yesos</t>
  </si>
  <si>
    <t>Cerámica (0.30 x 0.60) mts en cocina de cafetería</t>
  </si>
  <si>
    <t>Revestimiento En Sheetrock Rayos X</t>
  </si>
  <si>
    <t>Revestimiento Aseptico</t>
  </si>
  <si>
    <t>Aplicación De Blockaid En Paredes</t>
  </si>
  <si>
    <t>REVESTIMIENTO DE TECHOS (PLAFONES):</t>
  </si>
  <si>
    <t>Plafón comercial 2" x 2"</t>
  </si>
  <si>
    <t>Plafón PVC liso 2" x 2"</t>
  </si>
  <si>
    <t>Plafón de sheetrock</t>
  </si>
  <si>
    <t>Plafón tipo "Clean Room"</t>
  </si>
  <si>
    <t>Techo de Denglass Metaldeck</t>
  </si>
  <si>
    <t>Fascia de Sheetrock h = 0.50 mts</t>
  </si>
  <si>
    <t>Fascia Densglass</t>
  </si>
  <si>
    <t>TERMINACIÓN DE TECHOS:</t>
  </si>
  <si>
    <t>Fino en techo plano</t>
  </si>
  <si>
    <t>Huecos en techo para salidas A/A, Eléctricas y Equipos</t>
  </si>
  <si>
    <t>Zabaletas</t>
  </si>
  <si>
    <t>Impermeabilizante de techo (4mm / 4.00kg/cm2)</t>
  </si>
  <si>
    <t>PUERTAS:</t>
  </si>
  <si>
    <t>Puerta (2 hojas) en acero inox. Doble acción y visor, quirofano 1, (2.00 x 2.10) mts</t>
  </si>
  <si>
    <t>Puerta (1 hoja) en acero inox. Doble acción y visor, quirofanos 2 y 3, (1.80 x 2.10) mts</t>
  </si>
  <si>
    <t>Puerta (2 hojas) en acero inox. Doble acción y visor, pasillo esteril limpio y preoperatorio, (2.00 x 2.10) mts</t>
  </si>
  <si>
    <t>Puerta (2 hojas) en acero inox. Doble acción y visor, traumashock, (1.80 x 2.10) mts</t>
  </si>
  <si>
    <t>Puerta (1 hoja) en acero inox. Doble acción y visor, vestidor cirugia, (1.20 x 2.10) mts</t>
  </si>
  <si>
    <t>Puerta (2 hojas) en acero inox. Doble acción y visor, pasillo cirugia, (2.00 x 2.10) mts</t>
  </si>
  <si>
    <t>Puerta (1 hoja) en acero inox. Doble acción y visor, Cura, Yeso, Triaje y Nebulización (1.20 x 2.10) mts</t>
  </si>
  <si>
    <t>Puerta (1 hoja) en acero inox. Doble acción y visor, Uci, Adaptación Neonatal y pasillo, (1.20 x 2.10) mts</t>
  </si>
  <si>
    <t>Puerta (2 hoja) en acero inox. Doble acción y visor, Pasillo Trauma Shock, (1.90 x 2.10) mts</t>
  </si>
  <si>
    <t>Puerta (2 hoja) en acero inox. Doble acción y visor, Pasillo entrada de emergencia, (1.99 x 2.10) mts</t>
  </si>
  <si>
    <t>Puerta (2 hoja) en acero inox. Doble acción y visor, Pasillo entrada de emergencia, (1.90 x 2.10) mts</t>
  </si>
  <si>
    <t>Puerta (1 hoja) en acero inox. Doble acción y visor, Salida de Desecho, (1.20 x 2.10) mts</t>
  </si>
  <si>
    <t>Puerta (2 hojas) en acero inox. Doble acción y visor, Entrada a Uci, (2.02 x 2.10) mts</t>
  </si>
  <si>
    <t>Puerta (2 hoja) en acero inox. Doble acción y visor, Post Operatorio, (1.70 x 2.10) mts</t>
  </si>
  <si>
    <t>Puerta en acero inox.1 hoja con marco y llavin, Descontaminación, (0.89 x 2.10) mts</t>
  </si>
  <si>
    <t>Puerta en acero inox.1 hoja con marco y llavin, Material esteril y Farmacia, (0.90 x 2.10) mts</t>
  </si>
  <si>
    <t>PUERTAS INTERIORES:</t>
  </si>
  <si>
    <t>P-4 Baños Internamiento Puerta Multiusos (1.00 x 2.092) mts</t>
  </si>
  <si>
    <t>P-4 Baños Internamiento Puerta Multiusos (1.00 x 2.102) mts</t>
  </si>
  <si>
    <t>P-4 Baños Internamiento Puerta Multiusos (1.006 x 2.101) mts</t>
  </si>
  <si>
    <t>P-4 Baños Internamiento Puerta Multiusos (1.004 x 2.096) mts</t>
  </si>
  <si>
    <t>P-4 Baños Internamiento Puerta Multiusos (1.003 x 2.102) mts</t>
  </si>
  <si>
    <t>P-4 Baños Internamiento Puerta Multiusos (0.999 x 2.103) mts</t>
  </si>
  <si>
    <t>P-4 Baños Internamiento Puerta Multiusos (1.001 x 2.096) mts</t>
  </si>
  <si>
    <t>P-4 Baños Internamiento Puerta Multiusos (1.00 x 2.109) mts</t>
  </si>
  <si>
    <t>P-4 Baños Internamiento Puerta Multiusos (1.001 x 2.10) mts</t>
  </si>
  <si>
    <t>P-4 Baños Internamiento Puerta Multiusos (1.001 x 2.105) mts</t>
  </si>
  <si>
    <t>P-4 Baños Internamiento Puerta Multiusos (1.002 x 2.106) mts</t>
  </si>
  <si>
    <t>P-4 Baños Internamiento Puerta Multiusos (0.999 x 2.084) mts</t>
  </si>
  <si>
    <t>P-4 Baños Internamiento Puerta Multiusos (1.001 x 2.085) mts</t>
  </si>
  <si>
    <t>P-4 Baños Internamiento Puerta Multiusos (1.002 x 2.09) mts</t>
  </si>
  <si>
    <t>P-4 Baños Internamiento Puerta Multiusos (1.002 x 2.084) mts</t>
  </si>
  <si>
    <t>P-4Baños Internamiento Puerta Multiusos (1.001 x 2.089) mts</t>
  </si>
  <si>
    <t>P-4 Bloque Quirurgico PrePuerta Multiusos (0.997 x 2.082) mts</t>
  </si>
  <si>
    <t>P-4 Aislamiento UCI Puerta Multiusos (0.995 x 2.083) mts</t>
  </si>
  <si>
    <t>P-6 Ginecologia Puerta Multiusos (1.00 x 2.096) mts</t>
  </si>
  <si>
    <t>P-6 Adultos 3Puerta Multiusos (0.998 x 2.098) mts</t>
  </si>
  <si>
    <t>P-6 Adultos 3 Puerta Multiusos (1.00 x 2.099) mts</t>
  </si>
  <si>
    <t>P-6 Pedriatico 1 Puerta Multiusos (1.00 x 2.10) mts</t>
  </si>
  <si>
    <t>P-6 Pediatrico 2 Puerta Multiusos (1.00 x 2.094) mts</t>
  </si>
  <si>
    <t>P-6 Baño Consultorio Puerta Multiusos (0.80 x 2.082) mts</t>
  </si>
  <si>
    <t>P-6 Baños de Planta Puerta Multiusos (0.898 x 2.103) mts</t>
  </si>
  <si>
    <t>P-6 Baños de Planta Puerta Multiusos (0.895 x 2.104) mts</t>
  </si>
  <si>
    <t>P-6 Baños de Planta Puerta Multiusos (0.896 x 2.091) mts</t>
  </si>
  <si>
    <t>P-6 Baños de Planta Puerta Multiusos (0.887 x 2.107) mts</t>
  </si>
  <si>
    <t>P-6 Baños de Planta Puerta Multiusos (0.891 x 2.102) mts</t>
  </si>
  <si>
    <t>P-6 Baños de PlantaPuerta Multiusos (0.899 x 2.12) mts</t>
  </si>
  <si>
    <t>P-6 Baños de Planta Puerta Multiusos (0.903 x 2.117) mts</t>
  </si>
  <si>
    <t>P-6 Baños de Planta Puerta Multiusos (0.798 x 2.111) mts</t>
  </si>
  <si>
    <t>P-6 Baños de Planta Puerta Multiusos (0.897 x 2.103) mts</t>
  </si>
  <si>
    <t>P-6 Baños de Planta Puerta Multiusos (0.898 x 2.079) mts</t>
  </si>
  <si>
    <t>P-6 Baños de Planta Puerta Multiusos (0.898 x 2.085) mts</t>
  </si>
  <si>
    <t>P-6 Baños de Planta Puerta Multiusos (0.798 x 2.097) mts</t>
  </si>
  <si>
    <t>P-6 Baños de Planta Puerta Multiusos (0.799 x 2.079) mts</t>
  </si>
  <si>
    <t>P-6 Baños de Planta Puerta Multiusos (0.798 x 2.08) mts</t>
  </si>
  <si>
    <t>P-6 Baños de Planta Puerta Multiusos (0.799 x 2.081) mts</t>
  </si>
  <si>
    <t>P-6 Baño Laboratorio Puerta Multiusos (0.796 x 2.10) mts</t>
  </si>
  <si>
    <t>P-6 Baño Laboratorio Puerta Multiusos (0.899 x 2.10) mts</t>
  </si>
  <si>
    <t>P-7 Dormitorio Enfermeria Puerta Multiusos con Visor (0.90 x 2.082) mts</t>
  </si>
  <si>
    <t>P-7 Dormitorio Enfermeria Puerta Multiusos con Visor (0.898 x 2.083) mts</t>
  </si>
  <si>
    <t>P-6 Vestidor Medicos Puerta Multiusos (0.895 x 2.084) mts</t>
  </si>
  <si>
    <t>P-6 Vestidor Medicos Puerta Multiusos (0.902 x 2.076) mts</t>
  </si>
  <si>
    <t>P-7 Dormitorio Medico Puerta Multiusos con Visor (0.90 x 2.095) mts</t>
  </si>
  <si>
    <t>P-4 Internas (1.20 x 2.10) mts</t>
  </si>
  <si>
    <t>P-6 Internas (1.00 x 2.10) mts</t>
  </si>
  <si>
    <t>P-6 Internas (0.90 x 2.10) mts</t>
  </si>
  <si>
    <t>P-6 Internas (1.60 x 2.10) mts</t>
  </si>
  <si>
    <t>P-7 Internas (1.00 x 2.10) mts</t>
  </si>
  <si>
    <t>Puerta polimetal (0.70 x 2.10) mts</t>
  </si>
  <si>
    <t>Puerta de Tola</t>
  </si>
  <si>
    <t>VENTANAS:</t>
  </si>
  <si>
    <t>Ventanas de corredera blanco vidrio claro laminado de 1/4" P92</t>
  </si>
  <si>
    <t>P2</t>
  </si>
  <si>
    <t>Paneles de cristal fijo (aluminio ionizado-cristal 3/8") P40</t>
  </si>
  <si>
    <t>Fachada de cristal con marco fijo P-40 Blanco vidrio laminado 1/4"</t>
  </si>
  <si>
    <t>Panel doble de cristal templado (zona de rayos x)</t>
  </si>
  <si>
    <t>PINTURA:</t>
  </si>
  <si>
    <t>Primer en paredes y techos</t>
  </si>
  <si>
    <t>Pintura interior en semigloss (2 manos)</t>
  </si>
  <si>
    <t>Pintura Color Crema en paredes Tipo Esmalte Epóxico Hospitalario de 2 componentes base agua, excelente dureza y resistencia a lavados y limpieza sanitaria constante e intensa, alta resistencia al brillo, fácil aplicación, bajo olor además de tener un buen comportamiento a la intemperie y luz solar, cumpliendo con las normas Jiz Z 2801 y Norma Europea 13697 para desinfección superficial.</t>
  </si>
  <si>
    <t>Pintura Color Crema en paredes Tipo Esmalte Epóxico Hospitalario de 2 componentes base agua, excelente dureza y resistencia a lavados y limpieza sanitaria constante e intensa, alta resistencia al brillo, fácil aplicación, bajo olor además de tener un buen comportamiento a la intemperie y luz solar, cumpliendo con las normas Jiz Z 2801 y Norma Europea 13697 para desinfección superficial. (2 manos Adicionales por equipamiento)</t>
  </si>
  <si>
    <t>Pintura Color Azul en franja Tipo Esmalte Epóxico Hospitalario de 2 componentes base agua, excelente dureza y resistencia a lavados y limpieza sanitaria constante e intensa, alta resistencia al brillo, fácil aplicación, bajo olor además de tener un buen comportamiento a la intemperie y luz solar, cumpliendo con las normas Jiz Z 2801 y Norma Europea 13697 para desinfección superficial.</t>
  </si>
  <si>
    <t>Pintura Semigloss Gris Claro en Fachada</t>
  </si>
  <si>
    <t>Pintura Semigloss Gris Claro en Fachada (2 manos adicionales)</t>
  </si>
  <si>
    <t>Pintura Semigloss Gris Oscuro en Fachada</t>
  </si>
  <si>
    <t>Pintura Semigloss Gris Oscuro en Fachada (1 mano por reparaciones).</t>
  </si>
  <si>
    <t>Pintura Semigloss Blanco 00 en techos</t>
  </si>
  <si>
    <t>Pintura Blanco 00 en Metaldeck</t>
  </si>
  <si>
    <t>Masilla en paredes</t>
  </si>
  <si>
    <t>Primer para pintura epoxica cocina y lavanderia</t>
  </si>
  <si>
    <t>Pintura epoxica en paredes cocina general y cocina cafeteria</t>
  </si>
  <si>
    <t>Pintura epoxica en paredes cocina general y cocina cafeteria.(2 manos Adicionales por equipamiento).</t>
  </si>
  <si>
    <t>Pintura epoxica en paredes Lavanderia</t>
  </si>
  <si>
    <t>Pintura epoxica en paredes Lavanderia. (2 manos Adicionales por equipamiento).</t>
  </si>
  <si>
    <t>Primer caseta seguridad, caseta GM-Bombeo, Edificios servicios-Caseta desechos.</t>
  </si>
  <si>
    <t>Pinrura Acrilica en caseta seguridad, caseta GM-Bombeo, Edificios servicios-Caseta desechos.</t>
  </si>
  <si>
    <t>Pintura Semigloss exterior Caseta desechos de acuerdo a codigos.</t>
  </si>
  <si>
    <t>Pintura Semigloss exterior muro rampas y y escaleras</t>
  </si>
  <si>
    <t>Pintura Semigloss exterior muros antepecho</t>
  </si>
  <si>
    <t>Pintura Cornisa en Densglass Fachada</t>
  </si>
  <si>
    <t>OBRA CIVIL:</t>
  </si>
  <si>
    <t>Registros Pasantes De Hormigón (0.30 x 0.30 x 0.30) mts</t>
  </si>
  <si>
    <t>MISCELANEOS:</t>
  </si>
  <si>
    <t>Limpieza Continua y Final (incluye lavado de pisos, brillado y pulido)</t>
  </si>
  <si>
    <t>mes</t>
  </si>
  <si>
    <t>SUB-TOTAL CONSTRUCCION HOSPITAL</t>
  </si>
  <si>
    <t xml:space="preserve">CISTERNA H.A. 36,000 GLS </t>
  </si>
  <si>
    <t>Replanteo y control topográfico</t>
  </si>
  <si>
    <t xml:space="preserve">MOVIMIENTO DE TIERRA: </t>
  </si>
  <si>
    <t xml:space="preserve">Excavación de tierra a mano </t>
  </si>
  <si>
    <t xml:space="preserve">Relleno de reposición </t>
  </si>
  <si>
    <t xml:space="preserve">Relleno compactado </t>
  </si>
  <si>
    <t>Bote de material sobrante de excavación</t>
  </si>
  <si>
    <t xml:space="preserve">HORMIGON ARMADO EN: (FC = 280 KG/CM2 INDUSTRIAL): </t>
  </si>
  <si>
    <t xml:space="preserve">Losa de fondo e = 0.25 mts </t>
  </si>
  <si>
    <t>Viga de Fondo (0.35 x 0.90) mts Ø1/2" @0.20 AD y AC Asumir Solo Acero ya que se encuentra embebida en Losa de Fondo</t>
  </si>
  <si>
    <t xml:space="preserve">Viga V1 (0.20 x 0.40) mts en Muros Internos  4Ø1/2" + 2Ø3/8" Estr. Ø3/8@0.20 mts </t>
  </si>
  <si>
    <t>Muro 0.20 mts (1/2" @ 0.15 mts AC y AD)</t>
  </si>
  <si>
    <t>Losa de techo e = 0.15 mts (3/8" @ 0.20 mts AD)</t>
  </si>
  <si>
    <t xml:space="preserve">TERMINACION DE SUPERFICIE EN: </t>
  </si>
  <si>
    <t>Pañete interior pulido</t>
  </si>
  <si>
    <t>Fino fondo pulido</t>
  </si>
  <si>
    <t>Fino losa techo</t>
  </si>
  <si>
    <t>Fraguache</t>
  </si>
  <si>
    <t>Zabaleta</t>
  </si>
  <si>
    <t xml:space="preserve">MISCELANEOS: </t>
  </si>
  <si>
    <t>Sum. e instalación tapa de acero (0.60 x 0.60) mts</t>
  </si>
  <si>
    <t xml:space="preserve">SUB-TOTAL CISTERNA H.A. 36,000 GLS </t>
  </si>
  <si>
    <t>CUARTO DE  BOMBAS (2.50 x 2.50) mts</t>
  </si>
  <si>
    <t>HORMIGON ARMADO:</t>
  </si>
  <si>
    <t>Losa de techo e = 0.12 mts (3/8" @ 0.20 mts AD), Hormigón Industrial 180 kg/cm2</t>
  </si>
  <si>
    <t>Viga de Amarre (0.30 x 0.15) mts (4 de 3/4", est. 3/8" @ 0.20 mts), Hormigón f'c 180 Kg/cm2 (Industrial)</t>
  </si>
  <si>
    <t>Dintel (0.15 x 0.20) mts (3 de 3/8", est. 3/8" @ 0.20 mts), Hormigón Industrial 180 kg/cm2</t>
  </si>
  <si>
    <t>Muro de block de 6" (3/8" @ 0.20 mts cámaras llenas)</t>
  </si>
  <si>
    <t>Ventanas en blocks calados</t>
  </si>
  <si>
    <t xml:space="preserve">TERMINACIÓN DE SUPERFICIE: </t>
  </si>
  <si>
    <t xml:space="preserve"> </t>
  </si>
  <si>
    <t xml:space="preserve">Pañete interior y exterior </t>
  </si>
  <si>
    <t xml:space="preserve">Careteo </t>
  </si>
  <si>
    <t>Pintura Acrílica</t>
  </si>
  <si>
    <t>Puerta de Tola (1.20 x 1.00) mts</t>
  </si>
  <si>
    <t>SUB-TOTAL CUARTO DE  BOMBAS (2.50 x 2.50) mts</t>
  </si>
  <si>
    <t>CASETA PLANTA ELECTRICA (4.15 x 10.83) mts., h = 3.00 mts.</t>
  </si>
  <si>
    <t>MOVIMIENTO DE TIERRA:</t>
  </si>
  <si>
    <t>Excavación</t>
  </si>
  <si>
    <t xml:space="preserve">Bote Material </t>
  </si>
  <si>
    <t>Relleno Prov. de Mina</t>
  </si>
  <si>
    <t>HORMIGON ARMADO EN:</t>
  </si>
  <si>
    <t>Zapata de muros de 0.15 mts, Hormigón Industrial 180 kg/cm2</t>
  </si>
  <si>
    <t>Columnas (0.15 x 0.30) mts, Hormigón Industrial 180 kg/cm2</t>
  </si>
  <si>
    <t>Viga V1 (0.20 x 0.40) mts</t>
  </si>
  <si>
    <t>Viga V2 (0.15 x 0.30) mts</t>
  </si>
  <si>
    <t>Viga V3 (0.20 x 0.40) mts</t>
  </si>
  <si>
    <t>Viga de amarre (0.15 x 0.30) mts</t>
  </si>
  <si>
    <t>Dintel (0.15 x 0.40) mts, Hormigón Industrial 180 kg/cm2</t>
  </si>
  <si>
    <t>Losa en Techo y Vuelo Plano, e = 0.15 mts, Hormigón Industrial 180 kg/cm2</t>
  </si>
  <si>
    <t xml:space="preserve">Muros de Blocks de 6 " BNP @ 0.20 mts CCLL </t>
  </si>
  <si>
    <t xml:space="preserve">Muros de Blocks de 6 " SNP  @ 0.20 mts CCLL </t>
  </si>
  <si>
    <t>TERMINACION DE SUPERFICIE:</t>
  </si>
  <si>
    <t>Pañete de Mezcla Liso en Techo, vuelos, vigas y columnas</t>
  </si>
  <si>
    <t>Careteo de techo, vuelos y columnas</t>
  </si>
  <si>
    <t>TERMINACION  DE PISOS:</t>
  </si>
  <si>
    <t>Piso de H.A. pulido con malla electrosoldada e = 0.10 mts, Hormigón Industrial 180 kg/cm2</t>
  </si>
  <si>
    <t>TERMINACION DE TECHOS:</t>
  </si>
  <si>
    <t>Fino de Mezcla en Techo plano</t>
  </si>
  <si>
    <t>Aplicación impermeabilizante tipo membrana asfáltica de 4.00 mm  de espesor con terminación en pintura de aluminio refractiva. (sujeto a presentación de factura y garantía)</t>
  </si>
  <si>
    <t>Semigloss en Muros  y techos</t>
  </si>
  <si>
    <t xml:space="preserve">Mantenimiento (color gris perla) en piso </t>
  </si>
  <si>
    <t>PORTAJE:</t>
  </si>
  <si>
    <t>Puerta acústica confeccionada en Tola (2.00 x 2.40) mts.</t>
  </si>
  <si>
    <t>SUB-TOTAL CASETA PLANTA ELECTRICA</t>
  </si>
  <si>
    <t>CASETA DE GASES MEDICOS, BOMBA VACIO Y COMPRESOR DE AIRE</t>
  </si>
  <si>
    <t>Limpieza del solar</t>
  </si>
  <si>
    <t>Replanteo con charrancha</t>
  </si>
  <si>
    <t>Fumigación</t>
  </si>
  <si>
    <t>Excavación de zapatas en roca</t>
  </si>
  <si>
    <t>Relleno compactado (e = 0.20 mts)</t>
  </si>
  <si>
    <t>Bote de material excavado</t>
  </si>
  <si>
    <t>Zapata de Muros blocks de 6", Hormigón Industrial 180 kg/cm2</t>
  </si>
  <si>
    <t>Viga de amarre a nivel de piso (0.15 x 0.20) mts, Hormigón Industrial 180 kg/cm2</t>
  </si>
  <si>
    <t>Columnas de amarre (0.15 x 0.20) mts, Hormigón Industrial 180 kg/cm2</t>
  </si>
  <si>
    <t>Viga de amarre a nivel de losa (0.15 x 0.20) mts, Hormigón Industrial 180 kg/cm2</t>
  </si>
  <si>
    <t>Dinteles (0.15 x 0.20) mts, Hormigón Industrial 180 kg/cm2</t>
  </si>
  <si>
    <t>Losa de entrepiso e = 0.12 mts, Hormigón Industrial 180 kg/cm2</t>
  </si>
  <si>
    <t xml:space="preserve">De 6" BNP @ 0.20 mts </t>
  </si>
  <si>
    <t>De 6" SNP @ 0.20 mts</t>
  </si>
  <si>
    <t>Blocks calados</t>
  </si>
  <si>
    <t>Careteo</t>
  </si>
  <si>
    <t>Pañete Muros, Columnas y Vigas</t>
  </si>
  <si>
    <t>Pañete de techos</t>
  </si>
  <si>
    <t>TERMINACION DE PISOS:</t>
  </si>
  <si>
    <t>Torta de Piso con malla electrosoldada de 2.3 x 2.3 de 0.10 x 0.10, espesor 0.10 mts, Hormigón Industrial 180 kg/cm2</t>
  </si>
  <si>
    <t xml:space="preserve">Piso de cemento pulido </t>
  </si>
  <si>
    <t>Pintura acrílica, color azul glaciar 981 hasta una altura de 1.60 mts sobre el nivel de piso y de esta altura en adelante blanco 00.</t>
  </si>
  <si>
    <t>Masillado en paredes</t>
  </si>
  <si>
    <t>PUERTA:</t>
  </si>
  <si>
    <t>Puerta de polimetal lisa (1.00 x 2.10) mts, con cierre tipo palanca.</t>
  </si>
  <si>
    <t>TERMINACION DE TECHO:</t>
  </si>
  <si>
    <t>Fino de Techo Plano</t>
  </si>
  <si>
    <t>Zabaleta de Techo</t>
  </si>
  <si>
    <t xml:space="preserve">Impermeabilizante de techo, lona asfaltica granulada de 4 mm </t>
  </si>
  <si>
    <t>SUB-TOTAL CASETA DE GASES MEDICOS, BOMBA VACIO Y COMPRESOR DE AIRE</t>
  </si>
  <si>
    <t xml:space="preserve">CASETA DE DESECHOS </t>
  </si>
  <si>
    <t>Excavación de zapatas</t>
  </si>
  <si>
    <t>Relleno de reposición</t>
  </si>
  <si>
    <t>Bote de material excavado a manos</t>
  </si>
  <si>
    <t>Zapata de Muros blocks de 6",  Hormigón Industrial 180 kg/cm2</t>
  </si>
  <si>
    <t>Zapata de Columna e = 0.35 mts, Hormigón Industrial 180 kg/cm2</t>
  </si>
  <si>
    <t>Columnas de amarre (0.15 x 0.30) mts,  Hormigón Industrial 180 kg/cm2</t>
  </si>
  <si>
    <t>Viga de amarre a nivel de piso (0.15 x 0.20) mts,  Hormigón Industrial 180 kg/cm2</t>
  </si>
  <si>
    <t>Viga (0.15 x 0.38) mts, ejes 1,2,3 y 4</t>
  </si>
  <si>
    <t>Viga (0.15 x 0.38) mts, ejes A y B</t>
  </si>
  <si>
    <t>Dinteles (0.15 x 0.40) mts, Hormigón Industrial 180 kg/cm2</t>
  </si>
  <si>
    <t>Losa de entrepiso e = 0.12 mts,  Hormigón Industrial 180 kg/cm2</t>
  </si>
  <si>
    <t>De 6" Ø 3/8" a 0.40 mts BNP</t>
  </si>
  <si>
    <t>De 6" Ø 3/8" a 0.80 mts SNP</t>
  </si>
  <si>
    <t>Pañete liso en Columnas</t>
  </si>
  <si>
    <t>Pañete liso en Vigas</t>
  </si>
  <si>
    <t>Pañete liso en techos</t>
  </si>
  <si>
    <t>Pañete liso en Muros</t>
  </si>
  <si>
    <t>Torta de Piso con malla electrosoldada, e = 0.10 Mts, Hormigón Industrial 180 kg/cm2</t>
  </si>
  <si>
    <t>Pintura blanco 00 en techos</t>
  </si>
  <si>
    <t>Pintura acrílica en muros, vigas y columnas</t>
  </si>
  <si>
    <t>Puerta de tola dos hojas (1.80 x 2.20) mts</t>
  </si>
  <si>
    <t xml:space="preserve">Impermeabilizante tipo lona asfáltica 4 mm </t>
  </si>
  <si>
    <t>Antepecho h = 0.60 mts</t>
  </si>
  <si>
    <t xml:space="preserve">SUB-TOTAL CASETA DE DESECHOS </t>
  </si>
  <si>
    <t xml:space="preserve">PLANTA DE TRATAMIENTO                                                                                                                                        (UNIDAD DE TRATAMIENTO DE AGUAS RESIDUALES UTAR) </t>
  </si>
  <si>
    <t>Excavación en roca</t>
  </si>
  <si>
    <t xml:space="preserve">Excavación en caliche </t>
  </si>
  <si>
    <t xml:space="preserve">Bote de Material </t>
  </si>
  <si>
    <t>Hormigón de Nivelación, Hormigón f'c 140 Kg/cm2 (Industrial)</t>
  </si>
  <si>
    <t>Zapata de Muros de Hormigón e = 0.10 mts, Hormigón Industrial 280 kg/cm2</t>
  </si>
  <si>
    <t>Losa de Fondo de (12.30 x 5.00 x 0.20) mts, e = 0.20 mts, Hormigón f'c 280 Kg/cm2 (Industrial)</t>
  </si>
  <si>
    <t>Losa de Techo (12.30 x 5.00 x 0.15) mts, e = 0.15 mts, Hormigón f'c 280 Kg/cm2 (Industrial)</t>
  </si>
  <si>
    <t>Muro de Hormigón en dirección X-X'  e = 0.25 mts, Hormigón f'c 280 Kg/cm2 (Industrial)</t>
  </si>
  <si>
    <t>Muro de Hormigón central  e = 0.20 mts, Hormigón f'c 280 Kg/cm2 (Industrial)</t>
  </si>
  <si>
    <t>Muro de Hormigón en dirección Y-Y'   e = 0.25 mts, Hormigón f'c 280 Kg/cm2 (Industrial)</t>
  </si>
  <si>
    <t>Losa perforada e = 0.20 mts, Hormigón f'c 280 Kg/cm2 (Industrial)</t>
  </si>
  <si>
    <t>Pañete Pulido en piso</t>
  </si>
  <si>
    <t xml:space="preserve">Pañete Pulido en muros </t>
  </si>
  <si>
    <t xml:space="preserve">Zabaleta </t>
  </si>
  <si>
    <t>TAPA PESADA:</t>
  </si>
  <si>
    <t>Tapa de hierro fundido Diametro = 0.60 mts</t>
  </si>
  <si>
    <t>SUMINISTRO Y COLOCACION DE MATERIAL DE FILTRO:</t>
  </si>
  <si>
    <t>Suministro grava 2 " @ 4¨</t>
  </si>
  <si>
    <t xml:space="preserve">VARIOS: </t>
  </si>
  <si>
    <t>Barrera de vapor</t>
  </si>
  <si>
    <t xml:space="preserve">Suministro y Colocación de Carbón Activo </t>
  </si>
  <si>
    <t>Registro de block 6" p/proteger filtrante con tapa de hierro fundido</t>
  </si>
  <si>
    <t xml:space="preserve">SUB-TOTAL PLANTA DE TRATAMIENTO (UNIDAD DE TRATAMIENTO DE AGUAS RESIDUALES UTAR) </t>
  </si>
  <si>
    <t>EXTERIORES</t>
  </si>
  <si>
    <t>EXTERIORES:</t>
  </si>
  <si>
    <t xml:space="preserve">Paragomas </t>
  </si>
  <si>
    <t>Acera frotada y violinada (esp.= 0.10 mts) Hormigón Industrial 180 kg/cm2</t>
  </si>
  <si>
    <t>Conten (tipo telford) con Hormigón Industrial 180 kg/cm2</t>
  </si>
  <si>
    <t xml:space="preserve">Pasamos y barandas de acero inoxidable </t>
  </si>
  <si>
    <t xml:space="preserve">Limpieza continua área de parqueos y exteriores </t>
  </si>
  <si>
    <t>ASFALTADO DE CALLES Y PARQUEOS:</t>
  </si>
  <si>
    <t>Topografia</t>
  </si>
  <si>
    <t>Finish Grade</t>
  </si>
  <si>
    <t>Pavimento rigido en hormigón industrial 280 kg/cm2</t>
  </si>
  <si>
    <t>Dovelas 1"</t>
  </si>
  <si>
    <t>Corte de juntas</t>
  </si>
  <si>
    <t>Sellador Supracure</t>
  </si>
  <si>
    <t>visitas</t>
  </si>
  <si>
    <t>JARDINERÍA Y PAISAJISMO:</t>
  </si>
  <si>
    <t>PALMAS &amp; ARBOLES</t>
  </si>
  <si>
    <t>Palma Phoenix Robellini peq.</t>
  </si>
  <si>
    <t>Palma Phoenix Robellini dble. De 7 pies</t>
  </si>
  <si>
    <t>Palma Areca</t>
  </si>
  <si>
    <t>Palma Areca peq.</t>
  </si>
  <si>
    <t>Ficus laura arbusto gde.</t>
  </si>
  <si>
    <t>Palma Manilla doble</t>
  </si>
  <si>
    <t>Palma Mongomeriana</t>
  </si>
  <si>
    <t>Cycad Revoluta</t>
  </si>
  <si>
    <t>Palma reales de 6 pies</t>
  </si>
  <si>
    <t>Arbol: Bay rum o alternativo: Mara pequeña</t>
  </si>
  <si>
    <t xml:space="preserve">Palma Real </t>
  </si>
  <si>
    <t>ARBUSTOS Y CUBRESUELOS</t>
  </si>
  <si>
    <t>Ficus isla verde</t>
  </si>
  <si>
    <t>Guayiga</t>
  </si>
  <si>
    <t>Coralillo maui / (Trinitaria)</t>
  </si>
  <si>
    <t>Arbusto icaco o alternativa: Clusia</t>
  </si>
  <si>
    <t>MISCELANEOS</t>
  </si>
  <si>
    <t>Grama Bermuda</t>
  </si>
  <si>
    <t>Materiales riego</t>
  </si>
  <si>
    <t>Mano de obra plomeria</t>
  </si>
  <si>
    <t>Enrraizador</t>
  </si>
  <si>
    <t>TIERRA NEGRA, MATERIAL DE RELLENO Y OTROS</t>
  </si>
  <si>
    <t>Tierra negra</t>
  </si>
  <si>
    <t>Abono organico</t>
  </si>
  <si>
    <t>Sacos</t>
  </si>
  <si>
    <t>Grava</t>
  </si>
  <si>
    <t>Peñones decorativos</t>
  </si>
  <si>
    <t xml:space="preserve">Corteza biodegradable </t>
  </si>
  <si>
    <t>Pino Americano (sujetar palma reales)</t>
  </si>
  <si>
    <t>Paisajista Diseño y Supervisión</t>
  </si>
  <si>
    <t>VERJA PERIMETRAL:</t>
  </si>
  <si>
    <t>Obra civil en verja</t>
  </si>
  <si>
    <t>Excavación de zapata de columnas en roca</t>
  </si>
  <si>
    <t>Bote de Material Excavado</t>
  </si>
  <si>
    <t>Relleno de Reposición Compactado</t>
  </si>
  <si>
    <t>Zapata de muros (0.45 x 0.25) mts, Hormigón Industrial 180 kg/cm2</t>
  </si>
  <si>
    <t>Columna de amarre (0.20 x 0.20) mts, Hormigón Industrial 180 kg/cm2</t>
  </si>
  <si>
    <t>Columna CAE (0.35 x 0.35) mts, Hormigón Industrial 180 kg/cm2</t>
  </si>
  <si>
    <t>Muro de bloques de 6" (3/8" @ 0.80 mts) (SNP)</t>
  </si>
  <si>
    <t>Viga de amarre (0.15 x 0.20) mts, Hormigón Industrial 180 kg/cm2</t>
  </si>
  <si>
    <t>Pañete maestreado exterior</t>
  </si>
  <si>
    <t>Primer en Muros Exteriores</t>
  </si>
  <si>
    <t>Acrílica en muros exteriores</t>
  </si>
  <si>
    <t>Herrería en verja</t>
  </si>
  <si>
    <t>Puerta peatonal metálica en barras cuadradas (Ver detalle)</t>
  </si>
  <si>
    <t>Puerta corredera en barras cuadradas (área servicios) (Ver detalle)</t>
  </si>
  <si>
    <t>Puerta corredera en barras cuadradas (acceso principal) (Ver detalle)</t>
  </si>
  <si>
    <t>Puerta corredera en barras cuadradas (salida de parqueos) (Ver detalle)</t>
  </si>
  <si>
    <t>Verja perimetral en barras cuadradas (Ver detalle)</t>
  </si>
  <si>
    <t>MISCELÁNEOS:</t>
  </si>
  <si>
    <t>Seguridad física y equipos</t>
  </si>
  <si>
    <t>Limpieza continua y final</t>
  </si>
  <si>
    <t>Traslado interno de materiales</t>
  </si>
  <si>
    <t>ENTRADA INVITADOS Y ACERA FRONTAL EXTERIOR:</t>
  </si>
  <si>
    <t>Suministro y Colocación de grava en acera frontal</t>
  </si>
  <si>
    <t>Suministro y Colocación de grava en entrada invitados inauguración</t>
  </si>
  <si>
    <t>CASETA SISTEMA CONTRA INCENDIO:</t>
  </si>
  <si>
    <t xml:space="preserve">Excavación  </t>
  </si>
  <si>
    <t>Relleno de Reposición</t>
  </si>
  <si>
    <t>Zapata de muros de 0.20 mts, Hormigón Industrial 280 kg/cm2</t>
  </si>
  <si>
    <t>Columna C1 (0.25 x 0.25) mts, Hormigón Industrial 280 kg/cm2</t>
  </si>
  <si>
    <t>Columna CA (0.20 x 0.20) mts, Hormigón Industrial 280 kg/cm2</t>
  </si>
  <si>
    <t>Viga BNP (0.20 x 0.30) mts, Hormigón Industrial 280 kg/cm2</t>
  </si>
  <si>
    <t>Viga V1 (0.25 x 0.40) mts, Hormigón Industrial 280 kg/cm2</t>
  </si>
  <si>
    <t>Viga VA (0.25 x 0.45) mts, Hormigón Industrial 280 kg/cm2</t>
  </si>
  <si>
    <t>Losa de piso e = 0.15 mts, Hormigón Industrial 280 kg/cm2</t>
  </si>
  <si>
    <t>Losa de techo aligerada (esp.= 0.25 mts) , Hormigón Industrial 280 kg/cm2</t>
  </si>
  <si>
    <t>Pedestal de bombas e = 0.50 mts, Hormigón Industrial 280 kg/cm2</t>
  </si>
  <si>
    <t>Refuerzo plano, Hormigón Industrial 280 kg/cm2</t>
  </si>
  <si>
    <t>Muros de bloques de 0.20 mts Ø 3/8" a 0.40 mts</t>
  </si>
  <si>
    <t xml:space="preserve">Pañete liso en muros </t>
  </si>
  <si>
    <t>Pañete liso en vigas</t>
  </si>
  <si>
    <t>Fino de techo</t>
  </si>
  <si>
    <t>Antepecho h = 0.40 mts</t>
  </si>
  <si>
    <t>Impermeabilizante de techo (4 mm / 4.00kg/cm2)</t>
  </si>
  <si>
    <t>Piso pulido</t>
  </si>
  <si>
    <t>Pintura Acrilica</t>
  </si>
  <si>
    <t>Puerta de tola (2.60 x 2.10) mts</t>
  </si>
  <si>
    <t>Ventana (2.60 x 1.00) mts</t>
  </si>
  <si>
    <t>SENALIZACION INTERIOR:</t>
  </si>
  <si>
    <t xml:space="preserve">Letrero en PVC letras cortadas “Hospital Profesor Juan Bosch” 18” en PVC de 1" pintadas en Uretano instaladas con tacos.      
</t>
  </si>
  <si>
    <t>Letreros de “Emergencia” 17” letras armadas acrílico rojo y luces led de 50/50 GE</t>
  </si>
  <si>
    <t>Letrero PVC 1/8" con Vinyl en Zona de evacuación 25 Izq. – 25 Der. 10 x 5”</t>
  </si>
  <si>
    <t>Letrero PVC 1/8" con Vinyl en "Atención al usuario" "Sala de lectura e interpretación" "Entrada" "Salida" "Area de Internamientos" "Sub-Directorio" 30 x 15"</t>
  </si>
  <si>
    <t>Letrero PVC 1/8" con Vinyl en "Información" 30 x 10"</t>
  </si>
  <si>
    <t xml:space="preserve">Letrero PVC 1/8" con Vinyl , Rótulos 20 x 10" </t>
  </si>
  <si>
    <t>Letrero PVC 1/8" con Vinyl en "Silencio, no fumar, no comer" 20" x 15"</t>
  </si>
  <si>
    <t>Letrero PVC 1/8" con Vinyl en Estación de enfermería 24 x 10"</t>
  </si>
  <si>
    <t>Letrero PVC 1/8" con Vinyl en Recepción 30" x 15"</t>
  </si>
  <si>
    <t>Letrero PVC 1/8" con Vinyl en Sub-Directorios 24" x 18" de 1/4", 4 tornillos decorativos</t>
  </si>
  <si>
    <t>Letrero PVC Directorio 36 x 48 ACM y Aluminio con Acrilico de 1/4 en área principal</t>
  </si>
  <si>
    <t>Letrero PVC 1/8" con Vinyl 15 x 5" para todas las áreas</t>
  </si>
  <si>
    <t>Letrero PVC 1/8" con Vinyl de 20"x 10", "áreas de cargas" "áreas de descargas" "Laboratorio "</t>
  </si>
  <si>
    <t>Letrero PVC 1/8" con Vinyl en letras cortadas “Junta Central Electoral” 8”</t>
  </si>
  <si>
    <t>Caja de luz SNS 36" x 36”</t>
  </si>
  <si>
    <t>Letrero PVC 1/8" con Vinyl en Cuarto de Desechos sólidos 20" x 11”</t>
  </si>
  <si>
    <t>Letrero PVC Pintado 3/8" Grosor en Farmacia 14” PVC letras cortadas</t>
  </si>
  <si>
    <t>Letrero PVC 1/4" con Vinyl en Salida de emergencia PVC rojo 20" x 10”</t>
  </si>
  <si>
    <t xml:space="preserve">Letrero Metal / Vinyl Tola                                                                                                                                                                                                                                                                                                                (7) “P” de parqueos 18" x 32"
      (6) “H” de Hospital 18" x 32"
      (1) Parqueos de embarazadas 18" x 32"
      (1) Parqueos de minusválido 18" x 32"
      (2) Parqueos de motores 18" x 32"
</t>
  </si>
  <si>
    <t xml:space="preserve">TOLA  (2) Entrada 24" x 10”
      (2) Salida 24" x 10”
      (1) Entradas peatonales 24" x 10”
</t>
  </si>
  <si>
    <t>Letrero Metal/Vinyl Tola  (3) Puntos de encuentros 30" x 24” Seguridad en 1/4"</t>
  </si>
  <si>
    <t>Mano de obra, producción e instalación</t>
  </si>
  <si>
    <t>TOPES DE GRANITO:</t>
  </si>
  <si>
    <t>Bases para topes de granito</t>
  </si>
  <si>
    <t>Topes de granito</t>
  </si>
  <si>
    <t>SUB-TOTAL EXTERIORES</t>
  </si>
  <si>
    <t>UNIDAD VIH</t>
  </si>
  <si>
    <t>Excavación con retroexcavadora</t>
  </si>
  <si>
    <t>M3N</t>
  </si>
  <si>
    <t>M3E</t>
  </si>
  <si>
    <t xml:space="preserve">Bote de Escombros </t>
  </si>
  <si>
    <t>M3S</t>
  </si>
  <si>
    <t>Hormigon en Platea (h= 45cm) (280 kg*cm2)</t>
  </si>
  <si>
    <t xml:space="preserve">Zapata de Columna (1.40 x 1.40) mts,  Asumir solo acero ya que esta embebida en platea </t>
  </si>
  <si>
    <t>Columna C1 (0.40 x 0.40) mts, Hormigón Industrial 280 kg/cm2</t>
  </si>
  <si>
    <t>Viga pórtico Ejes A (0.25 x 0.45) mts, Hormigón Industrial 280 kg/cm2</t>
  </si>
  <si>
    <t>Viga pórtico Ejes B y D (0.25 x 0.45) mts, Hormigón Industrial 280 kg/cm2</t>
  </si>
  <si>
    <t>Viga pórtico Ejes C (0.25 x 0.45) mts, Hormigón Industrial 280 kg/cm2</t>
  </si>
  <si>
    <t>Viga pórtico Ejes E (0.25 x 0.45) mts, Hormigón Industrial 280 kg/cm2</t>
  </si>
  <si>
    <t>Viga pórtico Ejes F (0.25 x 0.45) mts, Hormigón Industrial 280 kg/cm2</t>
  </si>
  <si>
    <t>Viga pórtico Ejes 1 (0.25 x 0.45) mts, Hormigón Industrial 280 kg/cm2</t>
  </si>
  <si>
    <t>Viga pórtico Ejes 2 (0.25 x 0.45) mts, Hormigón Industrial 280 kg/cm2</t>
  </si>
  <si>
    <t>Viga pórtico Ejes 3 (0.25 x 0.45) mts, Hormigón Industrial 280 kg/cm2</t>
  </si>
  <si>
    <t>Viga pórtico Ejes 4, 5 y 6 (0.25 x 0.45) mts, Hormigón Industrial 280 kg/cm2</t>
  </si>
  <si>
    <t>Viga V1 (0.25 x 0.45) mts, Hormigón Industrial 280 kg/cm2</t>
  </si>
  <si>
    <t xml:space="preserve">Dinteles de (0.15 x 0.20) mts, Hormigón Industrial 280 kg/cm2 </t>
  </si>
  <si>
    <t>Losa de techo (esp.= 0.15 mts), Hormigón Industrial 280 kg/cm2</t>
  </si>
  <si>
    <t xml:space="preserve">Blocks de 6" BNP (bastones 3/8 " @ 0.60 mts, serpentinas 2 f 3/8") </t>
  </si>
  <si>
    <t xml:space="preserve">Blocks de 6" SNP (bastones 3/8 " @0.60 mts, serpentinas 2 f 3/8") </t>
  </si>
  <si>
    <t>Antepecho (altura = 0.40 mts) (bastones @ 0.60 mts) .</t>
  </si>
  <si>
    <t xml:space="preserve">Pañete Muros Interiores </t>
  </si>
  <si>
    <t xml:space="preserve">Pañete en muros exterior (mezcla 1:4, dos capas espesor aproximado 3 mm, primera capa de 2Cm y 2da capa de 1 Cm) </t>
  </si>
  <si>
    <t xml:space="preserve">Pañete en columnas (mezcla 1:4, dos capas espesor aproximado 3 mm, primera capa de 2Cm y 2da capa de 1 Cm) </t>
  </si>
  <si>
    <t xml:space="preserve">Pañete en vigas y techo (mezcla 1:4, dos capas espesor aproximado 3 mm, primera capa de 2Cm y 2da capa de 1 Cm) </t>
  </si>
  <si>
    <t>Cantos en general.</t>
  </si>
  <si>
    <t>Torta de Nivelación Chapapote de f'c = 280 kgs /cms 2, h = 0.10 mts con malla electrosoldada de 20 x 20</t>
  </si>
  <si>
    <t>Piso de Porcelanato (Porcelanato compuesto por una sola masa, español. Con Junta entre piezas no mayor a 2 mm sellada con mortero porcelánico. Colocación a nivel, sin resaltes entre las piezas), Ancho 0.60 mts mín. Largo 0.60 mts mín. Espesor 8 mm mín, Tono: Claro, Color: Crema, beige, blanco, Acabado: Mate, AC-01</t>
  </si>
  <si>
    <t>Zócalos de Porcelanato (0.10 x 0.60) mts, (Zócalo de porcelanato o de otro material con similar característica (igual al piso), Tono: Claro, Color: Crema, beige, blanco, Acabado: Mate, AC-01</t>
  </si>
  <si>
    <t>REVESTIMIENTO:</t>
  </si>
  <si>
    <t>Cerámica en Baño (0.30 x 0.60) mts</t>
  </si>
  <si>
    <t>Aluminio y vidrio laminado de seguridad 6 mm, Tono: Claro, Color: Marco Blanco y vidrio, Ancho 1.00 m minimo Altura 2.10 m, P-3, P-3A</t>
  </si>
  <si>
    <t>Puerta (2.10 x 1.00) mts, Puerta de aluminio y vidrio doble de 6 mm, con bumper de seguridad incluye laminado según normas mispas</t>
  </si>
  <si>
    <t>Ventanas de corredera blanco vidrio claro laminado de 1/4" P-92</t>
  </si>
  <si>
    <t>Protectores de Ventanas (Perfil tubular cuadrado de 1 1/2" x 1 1/2")</t>
  </si>
  <si>
    <t>PLAFOND:</t>
  </si>
  <si>
    <t>Falso cielo raso, hecho de baldosas de fibra mineral de 2' x 2'x 5/8”. Anclaje antisismico. Anclar a 45 grados en lasesquinas, Tono: Claro, Color: Blanco, 2' x 2'x 5/8” (Medidas enpies) DT-01</t>
  </si>
  <si>
    <t>Pintura Base</t>
  </si>
  <si>
    <t>Pintura Semigloss</t>
  </si>
  <si>
    <t>VARIOS:</t>
  </si>
  <si>
    <t>Barra Tipo 1 (Barra apoyo de pared piso 75 cm x 75 cm de Acero Inoxidable 304 de 1 1/4")</t>
  </si>
  <si>
    <t>Barra Tipo 2 (Barra apoyo abatible 75 cmde Acero Inoxidable 304 de 1 1/4")</t>
  </si>
  <si>
    <t>Barra Tipo 3 (Barra 45 cm de Acero Inoxidable 304 de 1 1/4")</t>
  </si>
  <si>
    <t>Juego de Acero Inoxidable en Baños</t>
  </si>
  <si>
    <t>Terminales para bumpers contraimpacto (Protectores de camillas) modelo 700</t>
  </si>
  <si>
    <t>Bumpers contraimpacto (protectores de camillas) base de aluminio y revestido de vinyl modelo 700</t>
  </si>
  <si>
    <t>Protectores de esquinas base de aluminio y revestido de vinyl (2" x 2" x 4")</t>
  </si>
  <si>
    <t xml:space="preserve">Limpieza Continua y Final </t>
  </si>
  <si>
    <t>SUB-TOTAL UNIDAD VIH</t>
  </si>
  <si>
    <t>CONSULTORIO TUBERCULOSIS</t>
  </si>
  <si>
    <t>Excavación con equipos</t>
  </si>
  <si>
    <t>M3e</t>
  </si>
  <si>
    <t>HORMIGÓN ARMADO:</t>
  </si>
  <si>
    <t>Columna C2 (0.35 x 0.35) mts, Hormigón Industrial 280 kg/cm2</t>
  </si>
  <si>
    <t>Columna C3 (0.30 x 0.40) mts, Hormigón Industrial 280 kg/cm2</t>
  </si>
  <si>
    <t>Columna C4 (0.40 x 0.40) mts, Hormigón Industrial 280 kg/cm2</t>
  </si>
  <si>
    <t>Viga Eje A (0.25 x 0.40) mts, Hormigón Industrial 280 kg/cm2</t>
  </si>
  <si>
    <t>Viga Eje B y D (0.25 x 0.40) mts, Hormigón Industrial 280 kg/cm2</t>
  </si>
  <si>
    <t>Viga Eje C (0.25 x 0.40) mts, Hormigón Industrial 280 kg/cm2</t>
  </si>
  <si>
    <t>Viga Eje E (0.25 x 0.35) mts, Hormigón Industrial 280 kg/cm2</t>
  </si>
  <si>
    <t>Viga Eje F (0.25 x 0.40) mts, Hormigón Industrial 280 kg/cm2</t>
  </si>
  <si>
    <t>Viga Eje 1 (0.20 x 0.40) mts, Hormigón Industrial 280 kg/cm2</t>
  </si>
  <si>
    <t>Viga Eje 2 (0.25 x 0.40) mts, Hormigón Industrial 280 kg/cm2</t>
  </si>
  <si>
    <t>Viga Eje 3 (0.25 x 0.40) mts, Hormigón Industrial 280 kg/cm2</t>
  </si>
  <si>
    <t>Viga Eje 4 (0.25 x 0.47) mts, Hormigón Industrial 280 kg/cm2</t>
  </si>
  <si>
    <t>Viga Eje 5 (0.25 x 0.35) mts, Hormigón Industrial 280 kg/cm2</t>
  </si>
  <si>
    <t>Viga Eje 6 (0.20 x 0.40) mts, Hormigón Industrial 280 kg/cm2</t>
  </si>
  <si>
    <t>Viga V1X (0.25 x 0.37) mts, Hormigón Industrial 280 kg/cm2</t>
  </si>
  <si>
    <t>Viga V2X (0.20 x 0.40) mts, Hormigón Industrial 280 kg/cm2</t>
  </si>
  <si>
    <t>Viga V3X (0.25 x 0.40) mts, Hormigón Industrial 280 kg/cm2</t>
  </si>
  <si>
    <t>Losa de techo Macisa (esp.= 0.13 mts), Hormigón Industrial 280 kg/cm2</t>
  </si>
  <si>
    <t>Losa de techo Aligerada (esp.= 0.25 mts), Hormigón Industrial 280 kg/cm2</t>
  </si>
  <si>
    <t xml:space="preserve">Blocks de 6" SNP (bastones 3/8 " @ 0.60 mts, serpentinas 2 f 3/8") </t>
  </si>
  <si>
    <t>Fraguache en Muros</t>
  </si>
  <si>
    <t xml:space="preserve">Pañete en muros exterior (mezcla 1:4, dos capas espesor aproximado 3 mm, primera capa de 2 Cm y 2da capa de 1 Cm) </t>
  </si>
  <si>
    <t xml:space="preserve">Pañete en columnas (mezcla 1:4, dos capas espesor aproximado 3 mm, primera capa de 2 Cm y 2da capa de 1 Cm) </t>
  </si>
  <si>
    <t xml:space="preserve">Pañete en vigas y techo (mezcla 1:4, dos capas espesor aproximado 3 mm, primera capa de 2 Cm y 2da capa de 1 Cm) </t>
  </si>
  <si>
    <t>Torta de Hormigón Armado de f'c = 280 kgs /cms 2, h = 0.10 mts con malla electrosoldada de 10 x 10</t>
  </si>
  <si>
    <t>Piso de Porcelanato (Porcelanato compuesto por una sola masa, español. Con Junta entre piezas no mayor a 2 mm sellada con mortero porcelánico. Colocación a nivel, sin resaltes entre las piezas), Ancho  0.60 mts mín. Largo 0.60 mts mín. Espesor 8 mm mín, Tono: Claro, Color: Crema, beige, blanco, Acabado: Mate, AC-01</t>
  </si>
  <si>
    <t>Polimetal (De polimetal lisa con manubrio de palanca de acero inoxidable), Tono: Claro, Color: Blanco, Ancho 1.00 mts minimo, Altura 2.10 mts en metros, P-6</t>
  </si>
  <si>
    <t>Puerta (1.10 x 1.00) mts, Puerta de aluminio y vidrio de 6 mm, con bumper de seguridad incluye laminado según normas mispas</t>
  </si>
  <si>
    <t>Protectores De Ventanas (Perfil tubular cuadrado de 1 1/2" x 1 1/2")</t>
  </si>
  <si>
    <t>Suministro y Colocación de Plafond en Fibra Mineral, antihongo (Falso cielo raso, hecho de baldosas de fibra mineral de 2' x 2'x 5/8”. Anclaje antisismico. Anclar a 45 grados en las esquinas). DT-01(Falso cielo raso, hecho de baldosas de fibra mineral de 2' x 2'x 5/8”. Anclaje antisismico. Anclar a 45 grados en las esquinas). DT-01</t>
  </si>
  <si>
    <t>Meseta en acero inoxidable T-304 (longitud promedio de analisis 5.5 x 0.6 mts)</t>
  </si>
  <si>
    <t>Gabinetes de piso en acero inoxidable C-19</t>
  </si>
  <si>
    <t>Gabinetes de pared en acero inoxidable C-19</t>
  </si>
  <si>
    <t>SUB-TOTAL CONSULTORIO TUBERCULOSIS</t>
  </si>
  <si>
    <t>LOTE B</t>
  </si>
  <si>
    <t>SUMINISTRO E INSTALACION HIDROSANITARIA</t>
  </si>
  <si>
    <t>INSTALACIONES SANITARIAS EXTERNAS:</t>
  </si>
  <si>
    <t xml:space="preserve">Replanteo general </t>
  </si>
  <si>
    <t>ARRASTRE DRENAJE SANITARIO:</t>
  </si>
  <si>
    <t>Arrastre sanitario en tubería de 8" x 19' PVC SDR 41</t>
  </si>
  <si>
    <t>Arrastre sanitario en tubería de 6" x 19' PVC SDR 41</t>
  </si>
  <si>
    <t>Arrastre sanitario en tubería de 4" x 19' PVC SDR 41</t>
  </si>
  <si>
    <t>Arrastre sanitario en tubería de 3" x 19' PVC SDR 41</t>
  </si>
  <si>
    <t>ARRASTRE AGUA POTABLE FRIA:</t>
  </si>
  <si>
    <t>Arrastre Soterrado agua potable en tubería PPR de 4" x 4 mts</t>
  </si>
  <si>
    <t xml:space="preserve">Arrastre soterrado agua potable en tubería PPR de 3" x 4 mts </t>
  </si>
  <si>
    <t>Arrastre soterrado agua potable en tubería PPR de 2" x 4 mts</t>
  </si>
  <si>
    <t>Arrastre soterrado agua potable en tubería PPR de 1 1/2" x 4 m</t>
  </si>
  <si>
    <t>ARRASTRE DRENAJE AIRES ACONDICIONADOS:</t>
  </si>
  <si>
    <t>Arrastre Sanitario en Tubería de 2" x 19' PVC SCH-40</t>
  </si>
  <si>
    <t>Arrastre Sanitario en Tuberia de 1" x 19' PVC SCH-40</t>
  </si>
  <si>
    <t>SUMINISTRO E INSTALACION DE VALVULAS:</t>
  </si>
  <si>
    <t>Suministro e instalación válvula de paso 3/4" PPR</t>
  </si>
  <si>
    <t>Suministro e instalación válvula de paso 1/2" PPR</t>
  </si>
  <si>
    <t>Suministro e instalación válvula check platillada 3" HN</t>
  </si>
  <si>
    <t xml:space="preserve">Suministro e instalación válvula de paso 3" PPR </t>
  </si>
  <si>
    <t>Suministro e Instalación Válvula de Paso de 1 1/2" PPR</t>
  </si>
  <si>
    <t>Suministro e Instalación de Válvula de Paso 1" PPR</t>
  </si>
  <si>
    <t>BAJANTES Y COLUMNAS:</t>
  </si>
  <si>
    <t>Bajante AA 2" PVC SCH-40 + Recubrimiento</t>
  </si>
  <si>
    <t>Bajante AA 1" PVC SCH-40 + Recubrimiento</t>
  </si>
  <si>
    <t>DESAGUES DE PISO:</t>
  </si>
  <si>
    <t xml:space="preserve">Suministro e Instalación de Rejilla de Piso de Ø 2", incluye accesorios de instalación </t>
  </si>
  <si>
    <t>ANDAMIOS:</t>
  </si>
  <si>
    <t>Instalación y Desistalación de Andamios</t>
  </si>
  <si>
    <t>DRENAJE PLUVIAL</t>
  </si>
  <si>
    <t>EXTERIOR</t>
  </si>
  <si>
    <t>ARRASTRES COLGADOS:</t>
  </si>
  <si>
    <t>Arrastre Pluv. Colg. En Tuberia De 6" x 19' PVC SDR 41</t>
  </si>
  <si>
    <t>Arrastre Pluv. Colg. En Tuberia De 4" x 19' PVC SDR 41</t>
  </si>
  <si>
    <t>Arrastre Pluv. Colg. En Tuberia De 3" x 19' PVC SDR 41</t>
  </si>
  <si>
    <t>ARRASTRES SOTERRADOS:</t>
  </si>
  <si>
    <t>Arrastre pluvial en tubería de 10" x 19' PVC SDR 41</t>
  </si>
  <si>
    <t>Arrastre pluvial en tubería de 8" x 19' PVC SDR 41</t>
  </si>
  <si>
    <t>Arrastre pluv. en tubería de 6" x 19' PVC SDR 41</t>
  </si>
  <si>
    <t>Arrastre pluv. en tubería de 4" x 19' PVC SDR 41</t>
  </si>
  <si>
    <t>Arrastre Pluv. En Tuberia De 3" x 19' PVC SDR 41</t>
  </si>
  <si>
    <t>Bajante Pluvial En Tuberia De 6" x 19' PVC SDR 41</t>
  </si>
  <si>
    <t>Bajante Pluvial En Tuberia De 4" x 19' PVC SDR 41</t>
  </si>
  <si>
    <t>Bajante Pluvial En Tuberia De 3" x 19' PVC SDR 41</t>
  </si>
  <si>
    <t>REJILLAS:</t>
  </si>
  <si>
    <t>Rejillas de techo de 3"</t>
  </si>
  <si>
    <t>Rejillas en Acero Inoxidable de (1.20 x 0.30) mts  En Canaleta</t>
  </si>
  <si>
    <t>INTERIOR</t>
  </si>
  <si>
    <t xml:space="preserve">Pasantes En Muro De Bloques Para Arrastre Pluvial </t>
  </si>
  <si>
    <t>ESTAR MÉDICOS</t>
  </si>
  <si>
    <t>ARRASTRES DRENAJE SANITARIO:</t>
  </si>
  <si>
    <t>Tub 4" PVC SDR-41</t>
  </si>
  <si>
    <t>Tub 3" PVC SDR-41</t>
  </si>
  <si>
    <t>SALIDAS DE DRENAJE SANITARIO:</t>
  </si>
  <si>
    <t>Salida Drenaje Sanitario Lavamanos 2" PVC SDR-41</t>
  </si>
  <si>
    <t>Salida Drenaje Sanitario Ducha 2" PVC SDR-41</t>
  </si>
  <si>
    <t>Salida Drenaje Sanitario Inodoros 4" PVC SDR-41</t>
  </si>
  <si>
    <t>COLUMNAS:</t>
  </si>
  <si>
    <t>Ventilación 3"</t>
  </si>
  <si>
    <t>PIEZAS MENORES:</t>
  </si>
  <si>
    <t>Yee de 2" a 3" PVC</t>
  </si>
  <si>
    <t>Yee de 4"a 4" PVC</t>
  </si>
  <si>
    <t>Reducción de 4"a 3" PVC</t>
  </si>
  <si>
    <r>
      <t>Codo 3/4"x 90</t>
    </r>
    <r>
      <rPr>
        <sz val="14"/>
        <rFont val="Calibri"/>
        <family val="2"/>
      </rPr>
      <t>°</t>
    </r>
  </si>
  <si>
    <t>TUBERIAS DE AGUA POTABLE:</t>
  </si>
  <si>
    <t>Tubería agua potable PPR de 1" x 4 mts</t>
  </si>
  <si>
    <t>Tubería agua potable PPR de 3/4" x 4 mts</t>
  </si>
  <si>
    <t>Tubería agua potable PPR de 1/2" x 4 mts</t>
  </si>
  <si>
    <t>SALIDAS AGUA POTABLE FRIA:</t>
  </si>
  <si>
    <t>Salida Agua Potable Lavamano/ Ducha 1/2" PPR</t>
  </si>
  <si>
    <t>Salida Agua Potable Inodoro 3/4" PPR</t>
  </si>
  <si>
    <t>UCI-ESTACIÓN DE ENFERMERÍA I - POST OPERATORIO-ADAPTACIÓN NEONATAL</t>
  </si>
  <si>
    <t>Yee de 4" a 3" PVC</t>
  </si>
  <si>
    <t>Yee de 4" a 2" PVC</t>
  </si>
  <si>
    <t>AGUA POTABLE FRIA:</t>
  </si>
  <si>
    <t>Salida Agua Potable Lavamano/ Lavadero 1/2" PPR</t>
  </si>
  <si>
    <t>Tubería agua potable PPR de 1 1/2" x 4 mts</t>
  </si>
  <si>
    <r>
      <t>Codo 1/2" x 90</t>
    </r>
    <r>
      <rPr>
        <sz val="14"/>
        <rFont val="Calibri"/>
        <family val="2"/>
      </rPr>
      <t>° PPR</t>
    </r>
  </si>
  <si>
    <t>Tee de 1/2" PPR</t>
  </si>
  <si>
    <r>
      <t>Codo 3/4" x 90</t>
    </r>
    <r>
      <rPr>
        <sz val="14"/>
        <rFont val="Calibri"/>
        <family val="2"/>
      </rPr>
      <t>°</t>
    </r>
  </si>
  <si>
    <t>BAÑO EMPLEADOS-LAVANDERÍA</t>
  </si>
  <si>
    <t>Salida Drenaje Sanitario Lavadora Industrial 4" PVC SDR-41</t>
  </si>
  <si>
    <t>Yee de 4" a 4" PVC</t>
  </si>
  <si>
    <t>Salida Agua Potable Lavamano/ Lavadero/Ducha  1/2" PPR</t>
  </si>
  <si>
    <t>Salida Agua Potable  Inodoros 3/4" PPR</t>
  </si>
  <si>
    <t>Salida Drenaje Sanitario Lavamanos/fregaderos 2" PVC SDR-41</t>
  </si>
  <si>
    <t>Salida Agua Potable Lavamano / Lavadero 1/2" PPR</t>
  </si>
  <si>
    <t>Llave de paso 3/4"</t>
  </si>
  <si>
    <t>Llave de paso 1"</t>
  </si>
  <si>
    <t>Reducción de 3" a 1" PPR</t>
  </si>
  <si>
    <t>Reducción de 3" a 3/4" PPR</t>
  </si>
  <si>
    <t>MORGUE-DESCONTAMINACIÓN</t>
  </si>
  <si>
    <t>Salida Drenaje Sanitario Vertedero 2" PVC SDR-41</t>
  </si>
  <si>
    <t>Salida Agua Potable Vertedero 3/4" PPR</t>
  </si>
  <si>
    <t>Reducción de 4" a 1" PPR</t>
  </si>
  <si>
    <t>Reducción de 4" a 3/4" PPR</t>
  </si>
  <si>
    <t>POST OPERATORIO I-SALA DE ESPERA-EMERGENCIA PEDRIÁTICA-VESTIDOR-LAVATORIOS</t>
  </si>
  <si>
    <t>Reducción de 4" a 3" PVC</t>
  </si>
  <si>
    <t>Salida Agua Potable Ducha 1/2" PPR</t>
  </si>
  <si>
    <t>Tubería agua potable PPR de 3" x 4 mts</t>
  </si>
  <si>
    <t>Tubería agua potable PPR de 2" x 4 mts</t>
  </si>
  <si>
    <t>Llave de paso 3"</t>
  </si>
  <si>
    <t>Reducción de 4" a 3" PPR</t>
  </si>
  <si>
    <t>TRAUMA-CURA-YESO-NEBULIZACIÓN-ENFERMERIA</t>
  </si>
  <si>
    <t>Llave de paso 1 1/2"</t>
  </si>
  <si>
    <t>Reducción 3' a 1 1/2'</t>
  </si>
  <si>
    <t>RAYOS X-ADMINISTRACIÓN</t>
  </si>
  <si>
    <t>Yee de 2" a 4" PVC</t>
  </si>
  <si>
    <t>Reducción 3" a 1" PPR</t>
  </si>
  <si>
    <t>VACUNA-CONSULTORIOS</t>
  </si>
  <si>
    <t>Yee de 3" a 3" PVC</t>
  </si>
  <si>
    <t>Llave de paso 1/2"</t>
  </si>
  <si>
    <t>Reducción 3" a 1 1/2" PPR</t>
  </si>
  <si>
    <t>Reducción 1 1/2" a 1" PPR</t>
  </si>
  <si>
    <t>Reducción 1 1/2" a 3/4" PPR</t>
  </si>
  <si>
    <t>Reducción 1" a 3/4" PPR</t>
  </si>
  <si>
    <t>Reducción 1" a 1/2" PPR</t>
  </si>
  <si>
    <t>HABITACIONES - BAÑOS PÚBLICOS-DESCANSO MÉDICO-ESTACIÓN DE ENFERMERÍA II</t>
  </si>
  <si>
    <t>Salida Drenaje Sanitario Duchas 2" PVC SDR-42</t>
  </si>
  <si>
    <t>Salida Agua Potable Ducha 3/4" PPR</t>
  </si>
  <si>
    <t>UNIDAD DE TUBERCULÓSIS</t>
  </si>
  <si>
    <t>Salida Agua Potable Inodoro 1" PPR</t>
  </si>
  <si>
    <t>Reducción 3" a 2" PPR</t>
  </si>
  <si>
    <t>Reducción 2" a 1 1/2" PPR</t>
  </si>
  <si>
    <t>UNIDAD DE VIH</t>
  </si>
  <si>
    <t>SALIDAS DE DRENAJE SANITARIO</t>
  </si>
  <si>
    <t>Reducción 2" a 1" PPR</t>
  </si>
  <si>
    <t>AGUA CALIENTE</t>
  </si>
  <si>
    <t>TUBERIAS AGUA CALIENTE:</t>
  </si>
  <si>
    <t>RECIRCULACIÓN AGUA CALIENTE:</t>
  </si>
  <si>
    <t>SALIDAS AGUA POTABLE CALIENTE:</t>
  </si>
  <si>
    <t>Salida Agua Potable Lavamanos 1/2" PPR</t>
  </si>
  <si>
    <t>Salida Agua Potable Ducha/Bañera 1/2" PPR</t>
  </si>
  <si>
    <t>INSTALACION DE GAS EN COCINA, CAFETERIA Y LAVANDERIA</t>
  </si>
  <si>
    <t>Arrastre soterrado De HN  1" Gas</t>
  </si>
  <si>
    <t>Columna  Gas 1" HN</t>
  </si>
  <si>
    <t>Salida Gas HN 3/4"</t>
  </si>
  <si>
    <t>REJILLAS EN AREA DE COCINA:</t>
  </si>
  <si>
    <t>Colocación De Rejillas Rectangulares (0.90 x 0.25) Mt de Acero Inoxidable</t>
  </si>
  <si>
    <t>Colocación De Rejillas Cuadradas (0.30 x 0.30) Mt de Acero Inoxidable</t>
  </si>
  <si>
    <t>Prueba Presión Ap</t>
  </si>
  <si>
    <t>Prueba Estanquidad</t>
  </si>
  <si>
    <t>Conexiones Tipos</t>
  </si>
  <si>
    <t>APARATOS SANITARIOS Y ACCESORIOS</t>
  </si>
  <si>
    <t>APARATOS SANITARIOS:</t>
  </si>
  <si>
    <t xml:space="preserve">Suministro e Instalación de Inodoro Fluxómetro, inc. accesorios de instalación </t>
  </si>
  <si>
    <t xml:space="preserve">Suministro e Instalación Inodoro Royal Sadosa Standard, inc. accesorios de instalación </t>
  </si>
  <si>
    <t xml:space="preserve">Suministro e Instalación Lavamanos Ovalin en Ceramica Vitrificada, inc. accesorios de instalación </t>
  </si>
  <si>
    <t xml:space="preserve">Suministro e Instalación Lavamanos Royal Sadosa Standard, inc. accesorios de instalación </t>
  </si>
  <si>
    <t xml:space="preserve">Suministro e Instalación Lavamanos para Discapacitados, inc. accesorios de instalación </t>
  </si>
  <si>
    <t xml:space="preserve">Suministro e Instalación Fregadero Doble de Acero Inoxidable, incluye accesorios </t>
  </si>
  <si>
    <t xml:space="preserve">Suministro e Instalación de Fregadero Sencillo de acero inoxidable, incluye accesorios </t>
  </si>
  <si>
    <t xml:space="preserve">Suministro e Instalación de Bañera, incluye accesorios </t>
  </si>
  <si>
    <t xml:space="preserve">Suministro e Instalación Ducha Metálica, incluye accesorios de instalación </t>
  </si>
  <si>
    <t>Suministro e Instalación de Lavamanos Quirurgico de una boca</t>
  </si>
  <si>
    <t>INSTALACION DE ACCESORIOS DE BAÑO:</t>
  </si>
  <si>
    <t>Papelera de Acero Inoxidable</t>
  </si>
  <si>
    <t>Jabonera de Acero Inoxidable</t>
  </si>
  <si>
    <t>Dispensador De Jabón Liquido de Acero Inoxidable</t>
  </si>
  <si>
    <t>Barra Portacortinas</t>
  </si>
  <si>
    <t>Suministro e Instalación de Barra Tipo 1 (Barra apoyo de pared piso 75 cm x 75 cm de Acero Inoxidable 304 de 1 1/4")</t>
  </si>
  <si>
    <t>Suministro e Instalación de Barra Tipo 2 (Barra apoyo abatible 75 cm de Acero Inoxidable 304 de 1 1/4")</t>
  </si>
  <si>
    <t>Suministro e Instalación de Barra Tipo 3 (Barra 45 cm de Acero Inoxidable 304 de 1 1/4")</t>
  </si>
  <si>
    <t>SISTEMA DE OSMOSIS</t>
  </si>
  <si>
    <t>EQUIPOS DE BOMBEO PARA AGUA OSMOSIS:</t>
  </si>
  <si>
    <t>Dos (2 ud) electro bombas centrifugas monobloques marca GRUNDFOS TP40-160/2 3X 208, 230/460 ,2 HP, trifasica.</t>
  </si>
  <si>
    <t>Tanque de almacenamiento especial para agua purificada capacidad 2,500 Gls, estructura de polietileno sanitario, color blanco</t>
  </si>
  <si>
    <t>Materiales de instalación en PVC-SCH-80</t>
  </si>
  <si>
    <t>Mano de obra, inst electrica, manejo interno y puesta en marcha</t>
  </si>
  <si>
    <t>EQUIPOS DE CALENTAMIENTO DE AGUA:</t>
  </si>
  <si>
    <t>Calentador de agua de gas, 2400 mbh, 160 PSI, inc. bomba de 200,000 BTU BEST LZ-3500 (12 equipos incluye esta capacidad) e incluye bomba de recirculación</t>
  </si>
  <si>
    <t>CUARTO DE BOMBAS</t>
  </si>
  <si>
    <t xml:space="preserve">LLAVE DE MANGÜERA 3/4": SUMINISTRO, MATERIALES Y MANO DE OBRA: </t>
  </si>
  <si>
    <t>Llave de rosca manguera 3/4"</t>
  </si>
  <si>
    <t>Codo HG φ 3/4" x 90 º</t>
  </si>
  <si>
    <t xml:space="preserve">Válvula Checker Vertical φ 3/4 " </t>
  </si>
  <si>
    <t xml:space="preserve">Unión Universal HG φ 3/4 " </t>
  </si>
  <si>
    <t xml:space="preserve">Llave de Paso Bronce Bola de φ 3/4 " </t>
  </si>
  <si>
    <t xml:space="preserve">Barra Unistrut con Abrazadera de φ 3/4 " </t>
  </si>
  <si>
    <t xml:space="preserve">Adaptador Macho PPR-25 MM x φ 3/4 " </t>
  </si>
  <si>
    <t xml:space="preserve">TUBERÍA ALIMENTACIÓN DE LAS CISTERNAS (INCL. MOV. DE TIERRA, TUB., VALVULA, MATERIALES Y MANO DE OBRA): </t>
  </si>
  <si>
    <t>De φ 3/4 " PVC, SCH-40</t>
  </si>
  <si>
    <t>Flota 1 1/2"</t>
  </si>
  <si>
    <t>Tubería de 2" PPR de succión</t>
  </si>
  <si>
    <t>Codo 2" x 90 PPR</t>
  </si>
  <si>
    <t>Adaptador (macho) 1 1/2" PPR</t>
  </si>
  <si>
    <t>Sum. e instalación Check vertical 2"europa</t>
  </si>
  <si>
    <t>CONEXIÓN A ACOMETIDA DOMICILIARIA:</t>
  </si>
  <si>
    <t xml:space="preserve">Tuberia de Distribución de PVC de φ 4 ", SCH-40 </t>
  </si>
  <si>
    <t xml:space="preserve">Clamp Bronce de 4 " x 2 " </t>
  </si>
  <si>
    <t xml:space="preserve">Adaptador Macho de 2 " de Bronce </t>
  </si>
  <si>
    <t>Tuberia rigida o manguera de Polietileno de Alta Densidad de Ø 2"</t>
  </si>
  <si>
    <t>Codo de φ 2 " PPR</t>
  </si>
  <si>
    <t>Tuberia PVC de φ 2" , SCH-40</t>
  </si>
  <si>
    <t xml:space="preserve">Caja Trapezoidal de protección plastica (29 cm s x 16 cms x 43.5 cms), h = 40 cms </t>
  </si>
  <si>
    <t>Medidor de gas tipo diafragma</t>
  </si>
  <si>
    <t xml:space="preserve">Llave de Oreja  para micromedidor con pivote de protección </t>
  </si>
  <si>
    <t>Adaptador hembra de φ 2" PPR</t>
  </si>
  <si>
    <t>Válvula Tipo de Checker de φ 2 " PPR</t>
  </si>
  <si>
    <t xml:space="preserve">Tapón Macho de φ 2 " </t>
  </si>
  <si>
    <t>Conexión a Acometida Domiciliaria</t>
  </si>
  <si>
    <t>EQUIPOS DE BOMBEO Y ACCESORIOS INCLUIDOS:</t>
  </si>
  <si>
    <t>Tuberia PPR φ 2 "</t>
  </si>
  <si>
    <t>Válvula de Pie de φ 2 " bronce ( S1 )</t>
  </si>
  <si>
    <t xml:space="preserve">Codo PPR de φ 2 "x 90 º ( S2 ) </t>
  </si>
  <si>
    <t>Niple de cintura de PPR φ 2 " ( S3)</t>
  </si>
  <si>
    <t>Unión Universal PPR φ 2" (S4)</t>
  </si>
  <si>
    <t>Unión PPR φ 2" (S5)</t>
  </si>
  <si>
    <t>Bushing PPR φ 1 1/2 " x 2 " ( S6)</t>
  </si>
  <si>
    <t>Niple de Cintura PPR φ 1 1/2 " ( S7)</t>
  </si>
  <si>
    <t>Bomba de 10 HP  Cuerpo en Hierro Fundido, rodete de latón del tipo a flujo radial centrífugo, eje en acero inoxidable AISI 430F, sello mecánico de cerámica y grafito. Límites de empleo: temperatura del agua 60° C, temperatura ambiente 40° C, altura de succión 7m. Motor con aislación clase F y protección IP44. (S8)
Corriente (Trifásico) 220 / 4400 V
Tipo de Líquido Agua Limpia
Conexión 2" X 2"
Impulsor latón
Potencia 10 HP / 7.5 kW
Altura Máxima (m.c.a.) 60
Caudal Máximo (l/min) 600</t>
  </si>
  <si>
    <t xml:space="preserve">Niple de Cintura HG φ 1 1/4 "  ( D1 ) </t>
  </si>
  <si>
    <t xml:space="preserve">Reductor PPR 2 " X  1 1/4 " ( D2 ) </t>
  </si>
  <si>
    <t xml:space="preserve">Codo pvc PPR de φ 2 "x 90 º ( D3 ) </t>
  </si>
  <si>
    <t>Unión Universal PPR φ 2" (D4)</t>
  </si>
  <si>
    <t>Tee PPR φ 2" ( D5)</t>
  </si>
  <si>
    <t>Válvula Check Horizontal de Bronce de φ 2 " ( D6)</t>
  </si>
  <si>
    <t>Válvula de Compuerta de φ 2 " ( D7)</t>
  </si>
  <si>
    <t xml:space="preserve">Reductor PPR 2 " X  1 1/4 " ( D8 ) </t>
  </si>
  <si>
    <t xml:space="preserve">Válvula compuerta de φ1 1/4 "  ( D9 ) </t>
  </si>
  <si>
    <t>Bushing PPR φ 1  " x 2 " ( D10)</t>
  </si>
  <si>
    <t xml:space="preserve">Racor 3 vias φ 1 " ( D11) </t>
  </si>
  <si>
    <t xml:space="preserve">Presostato Rango 40-60 PSI ( D12) </t>
  </si>
  <si>
    <t>Tanque Hidroneumatico de 120 gal -precargado 40 PSI  ( D13 )</t>
  </si>
  <si>
    <t>Manometro Antivibratorio Rango de 0 -100 PSI ( D14 )</t>
  </si>
  <si>
    <t xml:space="preserve">Reductor -Bushing PPR φ 1 " X 1/4 " ( D16 ) </t>
  </si>
  <si>
    <t xml:space="preserve">Niple HG L=0.10M  φ1/4 "  ( D17) </t>
  </si>
  <si>
    <t>Conector Rosca  PPC φ 2 " x 50 MM ( D21 )</t>
  </si>
  <si>
    <t>Conector Rosca  PPC φ 1 1/4  " X  32 MM ( A1 )</t>
  </si>
  <si>
    <t xml:space="preserve">Válvula Llave Bola Inox. Φ 32 mm  ( A2 ) </t>
  </si>
  <si>
    <t>Manguito Rosca Hembra PPC φ32 MM X 1"  ( A3)</t>
  </si>
  <si>
    <t xml:space="preserve">Válvula Flotadora de  φ 1 " ( A4 ) </t>
  </si>
  <si>
    <t>Suministro y Colocación de Tubería 8" PVC, SDR-41</t>
  </si>
  <si>
    <t>Suministro y Colocación de Tubería 6" PVC, SDR-41</t>
  </si>
  <si>
    <t>Tuberias de PVC De 4" Con Perforaciones en 1" @ 120 º</t>
  </si>
  <si>
    <t>Suministro y colocación tee 6" x 6" PVC</t>
  </si>
  <si>
    <t>Suministro y colocación tee 8" x 8" PVC</t>
  </si>
  <si>
    <t xml:space="preserve">VENTILACION: </t>
  </si>
  <si>
    <t>Suministro y Colocación de Tubería de 3" PVC, SDR-41</t>
  </si>
  <si>
    <t>Suministro y Colocación de Tee 3" x 3" PVC drenaje</t>
  </si>
  <si>
    <t>Suministro y Colocación de Codo 3" x 90˚ PVC drenaje</t>
  </si>
  <si>
    <t>Suministro y Colocación de Codo 3" x 45˚ PVC drenaje</t>
  </si>
  <si>
    <t>Suministro y Colocación de Codo 8" x 45˚ PVC drenaje</t>
  </si>
  <si>
    <t>OBRAS SANITARIAS EXTERIORES</t>
  </si>
  <si>
    <t>OBRAS CIVILES SANITARIAS:</t>
  </si>
  <si>
    <t xml:space="preserve">Soterrado de tuberías sanitarias (secc.= 0.60 mts) </t>
  </si>
  <si>
    <t>Cámaras de inspección (0.90 x 0.90 x 0.75) mts</t>
  </si>
  <si>
    <t>Trampa de grasa (3.95 x 2.24 x 3.00) mts con tapa de hormigón</t>
  </si>
  <si>
    <t>Unidad UE (Trampa de Espuma)</t>
  </si>
  <si>
    <t xml:space="preserve">Anclajes de tuberías 90 </t>
  </si>
  <si>
    <t>Filtrante de 14" encamisado en tubo de PVC de 12"</t>
  </si>
  <si>
    <t>Bote de Materiales</t>
  </si>
  <si>
    <t>Imbornales Con Filtrantes ( 4.00 x 1.80 x 1.70) mts y filtrante de 14" @ 12 en pvc SDR 41)</t>
  </si>
  <si>
    <t>Colchón De Arena</t>
  </si>
  <si>
    <r>
      <t xml:space="preserve">LOTE A </t>
    </r>
    <r>
      <rPr>
        <sz val="14"/>
        <rFont val="Times New Roman"/>
        <family val="1"/>
      </rPr>
      <t>(OBRA CIVIL Y ARQUITECTONICA)</t>
    </r>
  </si>
  <si>
    <r>
      <t xml:space="preserve">LOTE C </t>
    </r>
    <r>
      <rPr>
        <sz val="14"/>
        <rFont val="Times New Roman"/>
        <family val="1"/>
      </rPr>
      <t>(SUMINISTRO E INSTALACIONES DE REDES Y DATA)</t>
    </r>
  </si>
  <si>
    <r>
      <t xml:space="preserve">LOTE B </t>
    </r>
    <r>
      <rPr>
        <sz val="14"/>
        <rFont val="Times New Roman"/>
        <family val="1"/>
      </rPr>
      <t>(SUMINISTRO E INSTALACION HIDROSANITARIA)</t>
    </r>
  </si>
  <si>
    <r>
      <t xml:space="preserve">LOTE D </t>
    </r>
    <r>
      <rPr>
        <sz val="14"/>
        <rFont val="Times New Roman"/>
        <family val="1"/>
      </rPr>
      <t>(SUMINISTRO E INSTALACIONES ELECTRICAS)</t>
    </r>
  </si>
  <si>
    <r>
      <t xml:space="preserve">LOTE E </t>
    </r>
    <r>
      <rPr>
        <sz val="14"/>
        <color theme="1"/>
        <rFont val="Times New Roman"/>
        <family val="1"/>
      </rPr>
      <t>(SUMINISTRO E INSTALACION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CLIMATIZACION)</t>
    </r>
  </si>
  <si>
    <r>
      <t xml:space="preserve">LOTE F </t>
    </r>
    <r>
      <rPr>
        <sz val="14"/>
        <color theme="1"/>
        <rFont val="Times New Roman"/>
        <family val="1"/>
      </rPr>
      <t>(SUMINISTRO E INSTALACION GASES MEDICOS)</t>
    </r>
  </si>
  <si>
    <r>
      <t>LOTE G</t>
    </r>
    <r>
      <rPr>
        <sz val="14"/>
        <color theme="1"/>
        <rFont val="Times New Roman"/>
        <family val="1"/>
      </rPr>
      <t xml:space="preserve">  (SUMINISTRO E INSTALACION DEL SISTEMA CONTRA INCENDIO)</t>
    </r>
  </si>
  <si>
    <t>LOTE G</t>
  </si>
  <si>
    <t>CANTIDAD</t>
  </si>
  <si>
    <t>UNIDAD</t>
  </si>
  <si>
    <t xml:space="preserve">P. U. </t>
  </si>
  <si>
    <t>TOTAL</t>
  </si>
  <si>
    <t>SUMINISTRO E INSTALACIONES ELECTRICAS SUMINISTRO E INSTALACION DEL SISTEMA CONTRA INCENDIO</t>
  </si>
  <si>
    <t>PRELIMINARES</t>
  </si>
  <si>
    <t>SISTEMA DE SUPRESIÓN DE INCENDIO (INCLUYE SUMINISTRO E INSTALACIÓN)</t>
  </si>
  <si>
    <t>Tuberías de 4" HN</t>
  </si>
  <si>
    <t>Tuberías de 3" HN</t>
  </si>
  <si>
    <t>Tuberías de 2 1/2" HN</t>
  </si>
  <si>
    <t>Tuberías de 2" SCH 40 con soportes tipo pera</t>
  </si>
  <si>
    <t>Tuberías de 1 1/2" SCH 40 con soportes tipo pera</t>
  </si>
  <si>
    <t>Tuberías de 1 1/4" SCH 40 con soportes tipo pera</t>
  </si>
  <si>
    <t>Rociador automático v2708, de factor k 5.6, 68°c con rosca de 1/2"</t>
  </si>
  <si>
    <t>Escudo para rociador</t>
  </si>
  <si>
    <t>Manguera no trenzada de 3´ para rociador</t>
  </si>
  <si>
    <t>Riser 747m 3"*: manómetro, aliviador de presión, desagüe, detector de flujo</t>
  </si>
  <si>
    <t>Suministro y colocación de codo de 4"</t>
  </si>
  <si>
    <t>Tee de 4"</t>
  </si>
  <si>
    <t>Acople 4"</t>
  </si>
  <si>
    <t>Tee mecánica de 4"</t>
  </si>
  <si>
    <t>Acople reductor de 4" a 3"</t>
  </si>
  <si>
    <t>Válvula mariposa de apertura supervisada de 3"</t>
  </si>
  <si>
    <t>Acople 009 de 3"</t>
  </si>
  <si>
    <t>Tee reducción no. 25 3" x 3" x 2"</t>
  </si>
  <si>
    <t>Acople reductor no. 750 3"x 2 1/2"</t>
  </si>
  <si>
    <t>Acople 009 de 2"</t>
  </si>
  <si>
    <t>Tee 002 de 2"</t>
  </si>
  <si>
    <t>Acople reductor no. 750 2" x 1 1/2"</t>
  </si>
  <si>
    <t>Tee reducción no. 25 2 1/2" x 2 1/2" x 2"</t>
  </si>
  <si>
    <t>Acople 009 de 2 1/2"</t>
  </si>
  <si>
    <t>Reducción no. 52 2 1/2" x 1 1/4"</t>
  </si>
  <si>
    <t>Tee mecánica 920 roscada 3" x 1/2"</t>
  </si>
  <si>
    <t>Tee mecánica 920 roscada 2 1/2 x 1/2"</t>
  </si>
  <si>
    <t>Tee mecánica 922 1 1/4" x 1/2"</t>
  </si>
  <si>
    <t>Tee mecánica 922 1 1/2" x 1/2"</t>
  </si>
  <si>
    <t>Codos roscados 1 1/2"</t>
  </si>
  <si>
    <t>Codos roscados 1 1/4"</t>
  </si>
  <si>
    <t>Tee roscada de 1 1/2"</t>
  </si>
  <si>
    <t>Tee roscada de 1 1/4"</t>
  </si>
  <si>
    <t>Acoples roscados de 1 1/2"</t>
  </si>
  <si>
    <t>Acoples roscados de 1 1/4"</t>
  </si>
  <si>
    <t>Hangers para tuberías</t>
  </si>
  <si>
    <t>Barras roscadas</t>
  </si>
  <si>
    <t>SISTEMA DE BOMBEO Y ALIMENTACIÓN</t>
  </si>
  <si>
    <t>Bomba diesel 370HP, ul &amp; fm con panel firetrol</t>
  </si>
  <si>
    <t>Piezas especiales y materiales de instalación. válvulas de alivio, cabezal de pruebas, cono de descarga, medidor de flujo, …</t>
  </si>
  <si>
    <t>Válvula de alarma NXT</t>
  </si>
  <si>
    <t>Instalación cuarto de bombas + pruebas hidrostáticas y de desempeño</t>
  </si>
  <si>
    <t>Tubería PVC C-900 de 6" + mov. de tierra, mano de obra y anclajes</t>
  </si>
  <si>
    <t>Pruebas y puesta en marcha del sistema completo</t>
  </si>
  <si>
    <t>Pruebas hidrostáticas</t>
  </si>
  <si>
    <t>Tuberías de 6" HN con soportes/risers</t>
  </si>
  <si>
    <t>Codo de 6"</t>
  </si>
  <si>
    <t>Tee de 6"</t>
  </si>
  <si>
    <t>Acople de 6"</t>
  </si>
  <si>
    <t>Acople reductor de 6" a 4"</t>
  </si>
  <si>
    <t>EXTINTORES</t>
  </si>
  <si>
    <t>Extintores ABC</t>
  </si>
  <si>
    <t>Extintores CO2</t>
  </si>
  <si>
    <t>Extintores clase k</t>
  </si>
  <si>
    <t>GABINETES DE INCENDIO/INCLUYE EDIFICIO.</t>
  </si>
  <si>
    <t>Gabinetes clase 3 con manguera de 1 1/2" y salida de 2 1/2" con su válvula de conexión</t>
  </si>
  <si>
    <t>Tuberías de 4" SCH 40 con soportes/risers (suministro e instalación)</t>
  </si>
  <si>
    <t>Codo de 4"</t>
  </si>
  <si>
    <t>Acople reductor de 4" a 2 1/2"</t>
  </si>
  <si>
    <t>Mano de obra e instalación</t>
  </si>
  <si>
    <t xml:space="preserve">Unidad Manejadora convencional  de 5.0 TON , 220V,  60Hz, . </t>
  </si>
  <si>
    <t>Matrix Amplifier 4 x 1000W</t>
  </si>
</sst>
</file>

<file path=xl/styles.xml><?xml version="1.0" encoding="utf-8"?>
<styleSheet xmlns="http://schemas.openxmlformats.org/spreadsheetml/2006/main">
  <numFmts count="101">
    <numFmt numFmtId="6" formatCode="&quot;RD$&quot;#,##0_);[Red]\(&quot;RD$&quot;#,##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&quot;RD$&quot;#,##0;[Red]\-&quot;RD$&quot;#,##0"/>
    <numFmt numFmtId="178" formatCode="_-* #,##0_-;\-* #,##0_-;_-* &quot;-&quot;_-;_-@_-"/>
    <numFmt numFmtId="179" formatCode="_-&quot;RD$&quot;* #,##0.00_-;\-&quot;RD$&quot;* #,##0.00_-;_-&quot;RD$&quot;* &quot;-&quot;??_-;_-@_-"/>
    <numFmt numFmtId="180" formatCode="_-* #,##0.00_-;\-* #,##0.00_-;_-* &quot;-&quot;??_-;_-@_-"/>
    <numFmt numFmtId="181" formatCode="0.00_)"/>
    <numFmt numFmtId="182" formatCode="0.0000_)"/>
    <numFmt numFmtId="183" formatCode="0_)"/>
    <numFmt numFmtId="184" formatCode="#,##0.000"/>
    <numFmt numFmtId="185" formatCode="_([$€]* #,##0.00_);_([$€]* \(#,##0.00\);_([$€]* &quot;-&quot;??_);_(@_)"/>
    <numFmt numFmtId="186" formatCode="_-* #,##0.0000_-;\-* #,##0.0000_-;_-* &quot;-&quot;??_-;_-@_-"/>
    <numFmt numFmtId="187" formatCode="0.0000"/>
    <numFmt numFmtId="188" formatCode="0.00000"/>
    <numFmt numFmtId="189" formatCode="_-* #,##0.00\ _P_t_s_-;\-* #,##0.00\ _P_t_s_-;_-* &quot;-&quot;??\ _P_t_s_-;_-@_-"/>
    <numFmt numFmtId="190" formatCode="#,##0.00\ _€"/>
    <numFmt numFmtId="191" formatCode="0.0%"/>
    <numFmt numFmtId="192" formatCode="General_)"/>
    <numFmt numFmtId="193" formatCode="[$$-409]#,##0.00"/>
    <numFmt numFmtId="194" formatCode="#,##0.00\ &quot;/m3&quot;"/>
    <numFmt numFmtId="195" formatCode="&quot; &quot;#,##0.00&quot; &quot;;&quot; (&quot;#,##0.00&quot;)&quot;;&quot; -&quot;#&quot; &quot;;&quot; &quot;@&quot; &quot;"/>
    <numFmt numFmtId="196" formatCode="[$-409]General"/>
    <numFmt numFmtId="197" formatCode="#."/>
    <numFmt numFmtId="198" formatCode="_(&quot;$&quot;* #,##0.00_);_(&quot;$&quot;* \(#,##0.00\);_(&quot;$&quot;* &quot;-&quot;_);_(@_)"/>
    <numFmt numFmtId="199" formatCode="#,##0.000_);\(#,##0.000\)"/>
    <numFmt numFmtId="200" formatCode="&quot;$&quot;#,##0;[Red]\-&quot;$&quot;#,##0"/>
    <numFmt numFmtId="201" formatCode="&quot;$&quot;#,##0.00;[Red]\-&quot;$&quot;#,##0.00"/>
    <numFmt numFmtId="202" formatCode="#,##0.00\ &quot;KM&quot;"/>
    <numFmt numFmtId="203" formatCode="_(* #,##0\ &quot;pta&quot;_);_(* \(#,##0\ &quot;pta&quot;\);_(* &quot;-&quot;??\ &quot;pta&quot;_);_(@_)"/>
    <numFmt numFmtId="204" formatCode="0.000_)"/>
    <numFmt numFmtId="205" formatCode="_-* #,##0.000_-;\-* #,##0.000_-;_-* &quot;-&quot;??_-;_-@_-"/>
    <numFmt numFmtId="206" formatCode="#,##0.00;[Red]#,##0.00"/>
    <numFmt numFmtId="207" formatCode="0.00_);\(0.00\)"/>
    <numFmt numFmtId="208" formatCode="#.##0,"/>
    <numFmt numFmtId="209" formatCode="&quot;$&quot;#,##0.00"/>
    <numFmt numFmtId="210" formatCode="\$#,##0\ ;\(\$#,##0\)"/>
    <numFmt numFmtId="211" formatCode="_([$€-2]* #,##0.00_);_([$€-2]* \(#,##0.00\);_([$€-2]* &quot;-&quot;??_)"/>
    <numFmt numFmtId="212" formatCode="_-[$€]* #,##0.00_-;\-[$€]* #,##0.00_-;_-[$€]* &quot;-&quot;??_-;_-@_-"/>
    <numFmt numFmtId="213" formatCode="_-[$RD$-1C0A]* #,##0.00_ ;_-[$RD$-1C0A]* \-#,##0.00\ ;_-[$RD$-1C0A]* &quot;-&quot;??_ ;_-@_ "/>
    <numFmt numFmtId="214" formatCode="#,##0.00_ ;\-#,##0.00\ "/>
    <numFmt numFmtId="215" formatCode="_-* #,##0.00\ _p_t_a_-;\-* #,##0.00\ _p_t_a_-;_-* &quot;-&quot;??\ _p_t_a_-;_-@_-"/>
    <numFmt numFmtId="216" formatCode="_-* #,##0.00\ _ _-;\-* #,##0.00\ _ _-;_-* &quot;-&quot;??\ _ _-;_-@_-"/>
    <numFmt numFmtId="217" formatCode="0&quot;.-&quot;"/>
    <numFmt numFmtId="218" formatCode="[$€]#,##0.00_);[Red]\([$€]#,##0.00\)"/>
    <numFmt numFmtId="219" formatCode="#,##0.00\ &quot;M³S&quot;"/>
    <numFmt numFmtId="220" formatCode="#,##0.00&quot; pta &quot;;\-#,##0.00&quot; pta &quot;;&quot; -&quot;#&quot; pta &quot;;@\ "/>
    <numFmt numFmtId="221" formatCode="_-* #,##0.00\ _$_-;\-* #,##0.00\ _$_-;_-* &quot;-&quot;??\ _$_-;_-@_-"/>
    <numFmt numFmtId="222" formatCode="_-* #,##0.00\ &quot;pta&quot;_-;\-* #,##0.00\ &quot;pta&quot;_-;_-* &quot;-&quot;??\ &quot;pta&quot;_-;_-@_-"/>
    <numFmt numFmtId="223" formatCode="#,##0.00000000_);\(#,##0.00000000\)"/>
    <numFmt numFmtId="224" formatCode="[$RD$-1C0A]\ #,##0"/>
    <numFmt numFmtId="225" formatCode="0.0_)"/>
    <numFmt numFmtId="226" formatCode="0.0"/>
    <numFmt numFmtId="227" formatCode="0.000"/>
    <numFmt numFmtId="228" formatCode="&quot;$&quot;#,##0;\-&quot;$&quot;#,##0"/>
    <numFmt numFmtId="229" formatCode="#,##0.00\ &quot;$&quot;;\-#,##0.00\ &quot;$&quot;"/>
    <numFmt numFmtId="230" formatCode="_-* #,##0.00\ &quot;$&quot;_-;\-* #,##0.00\ &quot;$&quot;_-;_-* &quot;-&quot;??\ &quot;$&quot;_-;_-@_-"/>
    <numFmt numFmtId="231" formatCode="_-* #,##0\ _$_-;\-* #,##0\ _$_-;_-* &quot;-&quot;\ _$_-;_-@_-"/>
    <numFmt numFmtId="232" formatCode="#,##0.0000"/>
    <numFmt numFmtId="233" formatCode="_(* #,##0.00000_);_(* \(#,##0.00000\);_(* &quot;-&quot;??_);_(@_)"/>
    <numFmt numFmtId="234" formatCode="_-&quot;$&quot;* #,##0.00_-;\-&quot;$&quot;* #,##0.00_-;_-&quot;$&quot;* &quot;-&quot;??_-;_-@_-"/>
    <numFmt numFmtId="235" formatCode="\$#,"/>
    <numFmt numFmtId="236" formatCode="[$-C0A]d\-mmm\-yyyy;@"/>
    <numFmt numFmtId="237" formatCode="_(* #,##0.0000_);_(* \(#,##0.0000\);_(* &quot;-&quot;??_);_(@_)"/>
    <numFmt numFmtId="238" formatCode="#,##0.00000"/>
    <numFmt numFmtId="239" formatCode="[$-C0A]d\-mmm\-yy;@"/>
    <numFmt numFmtId="240" formatCode="0_);\(0\)"/>
    <numFmt numFmtId="241" formatCode="0.00\ &quot;Qq&quot;"/>
    <numFmt numFmtId="242" formatCode="&quot;N$&quot;#,##0.00_);\(&quot;N$&quot;#,##0.00\)"/>
    <numFmt numFmtId="243" formatCode="&quot;RD$&quot;#,##0;\-&quot;RD$&quot;#,##0"/>
    <numFmt numFmtId="244" formatCode="mm/dd/yyyy;@"/>
    <numFmt numFmtId="245" formatCode="#,##0.00000_);\(#,##0.00000\)"/>
    <numFmt numFmtId="246" formatCode="_(* #,##0.000_);_(* \(#,##0.000\);_(* &quot;-&quot;??_);_(@_)"/>
    <numFmt numFmtId="247" formatCode="_(* #,##0.000_);_(* \(#,##0.000\);_(* &quot;-&quot;???_);_(@_)"/>
    <numFmt numFmtId="248" formatCode="&quot;RD$&quot;#,##0.00"/>
    <numFmt numFmtId="249" formatCode="[$-1C0A]d&quot; de &quot;mmmm&quot; de &quot;yyyy;@"/>
    <numFmt numFmtId="250" formatCode="_(&quot;$&quot;* #,##0_);_(&quot;$&quot;* \(#,##0\);_(&quot;$&quot;* &quot;-&quot;??_);_(@_)"/>
    <numFmt numFmtId="251" formatCode="&quot;$&quot;#,##0.00;\-&quot;$&quot;#,##0.00"/>
    <numFmt numFmtId="252" formatCode="mmmm\-yyyy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_(* #,##0.00_);_(* \(#,##0.00\);_(* \-??_);_(@_)"/>
    <numFmt numFmtId="256" formatCode="_(\$* #,##0.00_);_(\$* \(#,##0.00\);_(\$* \-??_);_(@_)"/>
    <numFmt numFmtId="257" formatCode="0.000%"/>
    <numFmt numFmtId="258" formatCode="_-* #,##0.00000\ _$_-;_-* #,##0.00000\ _$\-;_-* &quot;-&quot;??\ _$_-;_-@_-"/>
    <numFmt numFmtId="259" formatCode="_-* #,##0.00\ _$_-;_-* #,##0.00\ _$\-;_-* &quot;-&quot;??\ _$_-;_-@_-"/>
    <numFmt numFmtId="260" formatCode="0.000000_);\(0.000000\)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b/>
      <i/>
      <sz val="16"/>
      <name val="Helv"/>
    </font>
    <font>
      <sz val="10"/>
      <name val="Courier"/>
      <family val="3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2"/>
      <name val="Helv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1"/>
      <color indexed="10"/>
      <name val="Calibri"/>
      <family val="2"/>
    </font>
    <font>
      <b/>
      <sz val="10"/>
      <color indexed="8"/>
      <name val="Verdana"/>
      <family val="2"/>
    </font>
    <font>
      <b/>
      <sz val="11"/>
      <color indexed="62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color indexed="12"/>
      <name val="MS Sans Serif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sz val="10"/>
      <color theme="1"/>
      <name val="Arial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BERNHARD"/>
    </font>
    <font>
      <sz val="1"/>
      <color indexed="8"/>
      <name val="Courier"/>
      <family val="3"/>
    </font>
    <font>
      <sz val="10"/>
      <name val="Helv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 CE"/>
    </font>
    <font>
      <b/>
      <sz val="24"/>
      <name val="Arial"/>
      <family val="2"/>
    </font>
    <font>
      <sz val="8"/>
      <name val="Helv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sz val="10"/>
      <name val="Arial"/>
      <family val="2"/>
    </font>
    <font>
      <u/>
      <sz val="6"/>
      <color indexed="12"/>
      <name val="Arial"/>
      <family val="2"/>
    </font>
    <font>
      <sz val="1"/>
      <name val="Calibri"/>
      <family val="2"/>
    </font>
    <font>
      <u/>
      <sz val="10"/>
      <color theme="10"/>
      <name val="Arial"/>
      <family val="2"/>
    </font>
    <font>
      <sz val="10"/>
      <name val="Times New Roman"/>
      <family val="1"/>
      <charset val="204"/>
    </font>
    <font>
      <sz val="11"/>
      <color rgb="FF000000"/>
      <name val="Arial"/>
      <family val="2"/>
    </font>
    <font>
      <sz val="10"/>
      <name val="Verdana"/>
      <family val="2"/>
    </font>
    <font>
      <u/>
      <sz val="11"/>
      <color indexed="12"/>
      <name val="Times New Roman"/>
      <family val="1"/>
    </font>
    <font>
      <sz val="14"/>
      <color theme="1"/>
      <name val="Times New Roman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9"/>
      <name val="Century Gothic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14"/>
      <color rgb="FFFF000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56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9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54"/>
        <bgColor indexed="54"/>
      </patternFill>
    </fill>
    <fill>
      <patternFill patternType="solid">
        <fgColor theme="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30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9429">
    <xf numFmtId="0" fontId="0" fillId="0" borderId="0"/>
    <xf numFmtId="0" fontId="2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0" fontId="28" fillId="3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0" fontId="28" fillId="4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0" fontId="28" fillId="5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0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0" fontId="28" fillId="7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0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0" fontId="28" fillId="11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0" fontId="28" fillId="5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0" fontId="28" fillId="8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0" fontId="28" fillId="12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193" fontId="29" fillId="6" borderId="0" applyNumberFormat="0" applyBorder="0" applyAlignment="0" applyProtection="0"/>
    <xf numFmtId="193" fontId="29" fillId="6" borderId="0" applyNumberFormat="0" applyBorder="0" applyAlignment="0" applyProtection="0"/>
    <xf numFmtId="193" fontId="29" fillId="6" borderId="0" applyNumberFormat="0" applyBorder="0" applyAlignment="0" applyProtection="0"/>
    <xf numFmtId="0" fontId="29" fillId="9" borderId="0" applyNumberFormat="0" applyBorder="0" applyAlignment="0" applyProtection="0"/>
    <xf numFmtId="193" fontId="29" fillId="18" borderId="0" applyNumberFormat="0" applyBorder="0" applyAlignment="0" applyProtection="0"/>
    <xf numFmtId="193" fontId="29" fillId="18" borderId="0" applyNumberFormat="0" applyBorder="0" applyAlignment="0" applyProtection="0"/>
    <xf numFmtId="193" fontId="29" fillId="18" borderId="0" applyNumberFormat="0" applyBorder="0" applyAlignment="0" applyProtection="0"/>
    <xf numFmtId="0" fontId="29" fillId="11" borderId="0" applyNumberFormat="0" applyBorder="0" applyAlignment="0" applyProtection="0"/>
    <xf numFmtId="193" fontId="29" fillId="12" borderId="0" applyNumberFormat="0" applyBorder="0" applyAlignment="0" applyProtection="0"/>
    <xf numFmtId="193" fontId="29" fillId="12" borderId="0" applyNumberFormat="0" applyBorder="0" applyAlignment="0" applyProtection="0"/>
    <xf numFmtId="193" fontId="29" fillId="12" borderId="0" applyNumberFormat="0" applyBorder="0" applyAlignment="0" applyProtection="0"/>
    <xf numFmtId="0" fontId="29" fillId="15" borderId="0" applyNumberFormat="0" applyBorder="0" applyAlignment="0" applyProtection="0"/>
    <xf numFmtId="193" fontId="29" fillId="3" borderId="0" applyNumberFormat="0" applyBorder="0" applyAlignment="0" applyProtection="0"/>
    <xf numFmtId="193" fontId="29" fillId="3" borderId="0" applyNumberFormat="0" applyBorder="0" applyAlignment="0" applyProtection="0"/>
    <xf numFmtId="193" fontId="29" fillId="3" borderId="0" applyNumberFormat="0" applyBorder="0" applyAlignment="0" applyProtection="0"/>
    <xf numFmtId="0" fontId="29" fillId="16" borderId="0" applyNumberFormat="0" applyBorder="0" applyAlignment="0" applyProtection="0"/>
    <xf numFmtId="193" fontId="29" fillId="6" borderId="0" applyNumberFormat="0" applyBorder="0" applyAlignment="0" applyProtection="0"/>
    <xf numFmtId="193" fontId="29" fillId="6" borderId="0" applyNumberFormat="0" applyBorder="0" applyAlignment="0" applyProtection="0"/>
    <xf numFmtId="193" fontId="29" fillId="6" borderId="0" applyNumberFormat="0" applyBorder="0" applyAlignment="0" applyProtection="0"/>
    <xf numFmtId="0" fontId="29" fillId="17" borderId="0" applyNumberFormat="0" applyBorder="0" applyAlignment="0" applyProtection="0"/>
    <xf numFmtId="193" fontId="29" fillId="9" borderId="0" applyNumberFormat="0" applyBorder="0" applyAlignment="0" applyProtection="0"/>
    <xf numFmtId="193" fontId="29" fillId="9" borderId="0" applyNumberFormat="0" applyBorder="0" applyAlignment="0" applyProtection="0"/>
    <xf numFmtId="193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53" fillId="20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4" borderId="0" applyNumberFormat="0" applyBorder="0" applyAlignment="0" applyProtection="0"/>
    <xf numFmtId="0" fontId="54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53" fillId="20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29" fillId="18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93" fontId="31" fillId="6" borderId="0" applyNumberFormat="0" applyBorder="0" applyAlignment="0" applyProtection="0"/>
    <xf numFmtId="193" fontId="31" fillId="6" borderId="0" applyNumberFormat="0" applyBorder="0" applyAlignment="0" applyProtection="0"/>
    <xf numFmtId="193" fontId="31" fillId="6" borderId="0" applyNumberFormat="0" applyBorder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0" fontId="33" fillId="32" borderId="2" applyNumberFormat="0" applyAlignment="0" applyProtection="0"/>
    <xf numFmtId="0" fontId="33" fillId="25" borderId="2" applyNumberFormat="0" applyAlignment="0" applyProtection="0"/>
    <xf numFmtId="193" fontId="33" fillId="32" borderId="2" applyNumberFormat="0" applyAlignment="0" applyProtection="0"/>
    <xf numFmtId="193" fontId="33" fillId="32" borderId="2" applyNumberFormat="0" applyAlignment="0" applyProtection="0"/>
    <xf numFmtId="0" fontId="34" fillId="0" borderId="3" applyNumberFormat="0" applyFill="0" applyAlignment="0" applyProtection="0"/>
    <xf numFmtId="193" fontId="44" fillId="0" borderId="4" applyNumberFormat="0" applyFill="0" applyAlignment="0" applyProtection="0"/>
    <xf numFmtId="193" fontId="44" fillId="0" borderId="4" applyNumberFormat="0" applyFill="0" applyAlignment="0" applyProtection="0"/>
    <xf numFmtId="193" fontId="44" fillId="0" borderId="4" applyNumberFormat="0" applyFill="0" applyAlignment="0" applyProtection="0"/>
    <xf numFmtId="0" fontId="33" fillId="32" borderId="2" applyNumberFormat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8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1" fillId="0" borderId="0" applyFont="0" applyFill="0" applyBorder="0" applyAlignment="0" applyProtection="0"/>
    <xf numFmtId="18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35" fillId="0" borderId="0" applyNumberFormat="0" applyFill="0" applyBorder="0" applyAlignment="0" applyProtection="0"/>
    <xf numFmtId="193" fontId="57" fillId="0" borderId="0" applyNumberFormat="0" applyFill="0" applyBorder="0" applyAlignment="0" applyProtection="0"/>
    <xf numFmtId="193" fontId="57" fillId="0" borderId="0" applyNumberFormat="0" applyFill="0" applyBorder="0" applyAlignment="0" applyProtection="0"/>
    <xf numFmtId="193" fontId="57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29" fillId="1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21" borderId="0" applyNumberFormat="0" applyBorder="0" applyAlignment="0" applyProtection="0"/>
    <xf numFmtId="193" fontId="29" fillId="38" borderId="0" applyNumberFormat="0" applyBorder="0" applyAlignment="0" applyProtection="0"/>
    <xf numFmtId="193" fontId="29" fillId="38" borderId="0" applyNumberFormat="0" applyBorder="0" applyAlignment="0" applyProtection="0"/>
    <xf numFmtId="193" fontId="29" fillId="3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39" borderId="0" applyNumberFormat="0" applyBorder="0" applyAlignment="0" applyProtection="0"/>
    <xf numFmtId="193" fontId="29" fillId="18" borderId="0" applyNumberFormat="0" applyBorder="0" applyAlignment="0" applyProtection="0"/>
    <xf numFmtId="193" fontId="29" fillId="18" borderId="0" applyNumberFormat="0" applyBorder="0" applyAlignment="0" applyProtection="0"/>
    <xf numFmtId="0" fontId="29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40" borderId="0" applyNumberFormat="0" applyBorder="0" applyAlignment="0" applyProtection="0"/>
    <xf numFmtId="0" fontId="29" fillId="24" borderId="0" applyNumberFormat="0" applyBorder="0" applyAlignment="0" applyProtection="0"/>
    <xf numFmtId="193" fontId="29" fillId="12" borderId="0" applyNumberFormat="0" applyBorder="0" applyAlignment="0" applyProtection="0"/>
    <xf numFmtId="193" fontId="29" fillId="12" borderId="0" applyNumberFormat="0" applyBorder="0" applyAlignment="0" applyProtection="0"/>
    <xf numFmtId="193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8" fillId="37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193" fontId="29" fillId="41" borderId="0" applyNumberFormat="0" applyBorder="0" applyAlignment="0" applyProtection="0"/>
    <xf numFmtId="193" fontId="29" fillId="41" borderId="0" applyNumberFormat="0" applyBorder="0" applyAlignment="0" applyProtection="0"/>
    <xf numFmtId="193" fontId="29" fillId="41" borderId="0" applyNumberFormat="0" applyBorder="0" applyAlignment="0" applyProtection="0"/>
    <xf numFmtId="0" fontId="29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37" borderId="0" applyNumberFormat="0" applyBorder="0" applyAlignment="0" applyProtection="0"/>
    <xf numFmtId="0" fontId="29" fillId="21" borderId="0" applyNumberFormat="0" applyBorder="0" applyAlignment="0" applyProtection="0"/>
    <xf numFmtId="193" fontId="29" fillId="16" borderId="0" applyNumberFormat="0" applyBorder="0" applyAlignment="0" applyProtection="0"/>
    <xf numFmtId="193" fontId="29" fillId="16" borderId="0" applyNumberFormat="0" applyBorder="0" applyAlignment="0" applyProtection="0"/>
    <xf numFmtId="193" fontId="29" fillId="16" borderId="0" applyNumberFormat="0" applyBorder="0" applyAlignment="0" applyProtection="0"/>
    <xf numFmtId="0" fontId="37" fillId="42" borderId="0" applyNumberFormat="0" applyBorder="0" applyAlignment="0" applyProtection="0"/>
    <xf numFmtId="0" fontId="28" fillId="28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193" fontId="29" fillId="23" borderId="0" applyNumberFormat="0" applyBorder="0" applyAlignment="0" applyProtection="0"/>
    <xf numFmtId="193" fontId="29" fillId="23" borderId="0" applyNumberFormat="0" applyBorder="0" applyAlignment="0" applyProtection="0"/>
    <xf numFmtId="193" fontId="29" fillId="23" borderId="0" applyNumberFormat="0" applyBorder="0" applyAlignment="0" applyProtection="0"/>
    <xf numFmtId="0" fontId="38" fillId="7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85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95" fontId="67" fillId="0" borderId="0"/>
    <xf numFmtId="196" fontId="67" fillId="0" borderId="0"/>
    <xf numFmtId="0" fontId="39" fillId="0" borderId="0" applyNumberFormat="0" applyFill="0" applyBorder="0" applyAlignment="0" applyProtection="0"/>
    <xf numFmtId="197" fontId="58" fillId="0" borderId="0">
      <protection locked="0"/>
    </xf>
    <xf numFmtId="197" fontId="59" fillId="0" borderId="0">
      <protection locked="0"/>
    </xf>
    <xf numFmtId="197" fontId="59" fillId="0" borderId="0">
      <protection locked="0"/>
    </xf>
    <xf numFmtId="197" fontId="59" fillId="0" borderId="0">
      <protection locked="0"/>
    </xf>
    <xf numFmtId="197" fontId="59" fillId="0" borderId="0">
      <protection locked="0"/>
    </xf>
    <xf numFmtId="197" fontId="59" fillId="0" borderId="0">
      <protection locked="0"/>
    </xf>
    <xf numFmtId="197" fontId="59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1" fillId="0" borderId="0" applyFill="0" applyBorder="0" applyProtection="0">
      <alignment horizontal="center" vertical="center"/>
      <protection locked="0"/>
    </xf>
    <xf numFmtId="0" fontId="62" fillId="0" borderId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193" fontId="30" fillId="5" borderId="0" applyNumberFormat="0" applyBorder="0" applyAlignment="0" applyProtection="0"/>
    <xf numFmtId="0" fontId="38" fillId="7" borderId="1" applyNumberFormat="0" applyAlignment="0" applyProtection="0"/>
    <xf numFmtId="0" fontId="34" fillId="0" borderId="3" applyNumberFormat="0" applyFill="0" applyAlignment="0" applyProtection="0"/>
    <xf numFmtId="41" fontId="28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2" fillId="0" borderId="0" applyFont="0" applyFill="0" applyBorder="0" applyAlignment="0" applyProtection="0"/>
    <xf numFmtId="40" fontId="23" fillId="0" borderId="0" applyFont="0" applyFill="0" applyBorder="0" applyAlignment="0" applyProtection="0"/>
    <xf numFmtId="19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68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68" fillId="0" borderId="0" applyFont="0" applyFill="0" applyBorder="0" applyAlignment="0" applyProtection="0"/>
    <xf numFmtId="18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0" fontId="51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6" fillId="0" borderId="0" applyFill="0" applyBorder="0" applyAlignment="0" applyProtection="0"/>
    <xf numFmtId="170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26" fillId="0" borderId="0" applyFill="0" applyBorder="0" applyAlignment="0" applyProtection="0"/>
    <xf numFmtId="18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193" fontId="65" fillId="13" borderId="0" applyNumberFormat="0" applyBorder="0" applyAlignment="0" applyProtection="0"/>
    <xf numFmtId="193" fontId="65" fillId="13" borderId="0" applyNumberFormat="0" applyBorder="0" applyAlignment="0" applyProtection="0"/>
    <xf numFmtId="0" fontId="25" fillId="0" borderId="0"/>
    <xf numFmtId="181" fontId="24" fillId="0" borderId="0"/>
    <xf numFmtId="0" fontId="69" fillId="0" borderId="0"/>
    <xf numFmtId="0" fontId="26" fillId="0" borderId="0"/>
    <xf numFmtId="0" fontId="26" fillId="0" borderId="0"/>
    <xf numFmtId="192" fontId="52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51" fillId="0" borderId="0"/>
    <xf numFmtId="0" fontId="68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68" fillId="0" borderId="0"/>
    <xf numFmtId="193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68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26" fillId="0" borderId="0"/>
    <xf numFmtId="0" fontId="23" fillId="0" borderId="0"/>
    <xf numFmtId="0" fontId="68" fillId="0" borderId="0"/>
    <xf numFmtId="0" fontId="68" fillId="0" borderId="0"/>
    <xf numFmtId="0" fontId="26" fillId="0" borderId="0"/>
    <xf numFmtId="0" fontId="68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23" fillId="0" borderId="0"/>
    <xf numFmtId="0" fontId="68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51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26" fillId="0" borderId="0"/>
    <xf numFmtId="0" fontId="26" fillId="0" borderId="0"/>
    <xf numFmtId="0" fontId="51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69" fillId="0" borderId="0"/>
    <xf numFmtId="0" fontId="51" fillId="0" borderId="0"/>
    <xf numFmtId="0" fontId="69" fillId="0" borderId="0"/>
    <xf numFmtId="0" fontId="26" fillId="0" borderId="0"/>
    <xf numFmtId="0" fontId="23" fillId="0" borderId="0"/>
    <xf numFmtId="0" fontId="51" fillId="0" borderId="0"/>
    <xf numFmtId="0" fontId="51" fillId="0" borderId="0"/>
    <xf numFmtId="0" fontId="21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0" fontId="21" fillId="10" borderId="8" applyNumberFormat="0" applyFont="0" applyAlignment="0" applyProtection="0"/>
    <xf numFmtId="0" fontId="43" fillId="30" borderId="9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3" fillId="30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44" fillId="0" borderId="0" applyNumberFormat="0" applyFill="0" applyBorder="0" applyAlignment="0" applyProtection="0"/>
    <xf numFmtId="193" fontId="44" fillId="0" borderId="0" applyNumberFormat="0" applyFill="0" applyBorder="0" applyAlignment="0" applyProtection="0"/>
    <xf numFmtId="193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193" fontId="46" fillId="0" borderId="11" applyNumberFormat="0" applyFill="0" applyAlignment="0" applyProtection="0"/>
    <xf numFmtId="193" fontId="46" fillId="0" borderId="11" applyNumberFormat="0" applyFill="0" applyAlignment="0" applyProtection="0"/>
    <xf numFmtId="193" fontId="46" fillId="0" borderId="11" applyNumberFormat="0" applyFill="0" applyAlignment="0" applyProtection="0"/>
    <xf numFmtId="0" fontId="41" fillId="0" borderId="6" applyNumberFormat="0" applyFill="0" applyAlignment="0" applyProtection="0"/>
    <xf numFmtId="193" fontId="66" fillId="0" borderId="12" applyNumberFormat="0" applyFill="0" applyAlignment="0" applyProtection="0"/>
    <xf numFmtId="193" fontId="66" fillId="0" borderId="12" applyNumberFormat="0" applyFill="0" applyAlignment="0" applyProtection="0"/>
    <xf numFmtId="193" fontId="66" fillId="0" borderId="12" applyNumberFormat="0" applyFill="0" applyAlignment="0" applyProtection="0"/>
    <xf numFmtId="0" fontId="35" fillId="0" borderId="7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47" fillId="0" borderId="0" applyNumberFormat="0" applyFill="0" applyBorder="0" applyAlignment="0" applyProtection="0"/>
    <xf numFmtId="193" fontId="47" fillId="0" borderId="0" applyNumberFormat="0" applyFill="0" applyBorder="0" applyAlignment="0" applyProtection="0"/>
    <xf numFmtId="193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20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43" fontId="21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43" fontId="21" fillId="0" borderId="0" applyFont="0" applyFill="0" applyBorder="0" applyAlignment="0" applyProtection="0"/>
    <xf numFmtId="0" fontId="21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180" fontId="19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40" borderId="0" applyNumberFormat="0" applyBorder="0" applyAlignment="0" applyProtection="0"/>
    <xf numFmtId="0" fontId="28" fillId="37" borderId="0" applyNumberFormat="0" applyBorder="0" applyAlignment="0" applyProtection="0"/>
    <xf numFmtId="0" fontId="28" fillId="24" borderId="0" applyNumberFormat="0" applyBorder="0" applyAlignment="0" applyProtection="0"/>
    <xf numFmtId="0" fontId="28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28" borderId="0" applyNumberFormat="0" applyBorder="0" applyAlignment="0" applyProtection="0"/>
    <xf numFmtId="0" fontId="28" fillId="20" borderId="0" applyNumberFormat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8" fontId="28" fillId="0" borderId="0" applyFont="0" applyFill="0" applyBorder="0" applyAlignment="0" applyProtection="0"/>
    <xf numFmtId="178" fontId="64" fillId="0" borderId="0" applyFont="0" applyFill="0" applyBorder="0" applyAlignment="0" applyProtection="0"/>
    <xf numFmtId="187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5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8" fillId="0" borderId="0"/>
    <xf numFmtId="189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21" fillId="0" borderId="0"/>
    <xf numFmtId="187" fontId="21" fillId="0" borderId="0" applyFont="0" applyFill="0" applyBorder="0" applyAlignment="0" applyProtection="0"/>
    <xf numFmtId="0" fontId="23" fillId="0" borderId="0"/>
    <xf numFmtId="194" fontId="21" fillId="0" borderId="0" applyFont="0" applyFill="0" applyBorder="0" applyAlignment="0" applyProtection="0"/>
    <xf numFmtId="0" fontId="23" fillId="0" borderId="0"/>
    <xf numFmtId="176" fontId="18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3" fillId="0" borderId="0"/>
    <xf numFmtId="18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0" fontId="21" fillId="0" borderId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1" fillId="0" borderId="0"/>
    <xf numFmtId="0" fontId="18" fillId="0" borderId="0"/>
    <xf numFmtId="0" fontId="21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5" fillId="0" borderId="0"/>
    <xf numFmtId="0" fontId="21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69" fillId="0" borderId="0"/>
    <xf numFmtId="175" fontId="21" fillId="0" borderId="0" applyFont="0" applyFill="0" applyBorder="0" applyAlignment="0" applyProtection="0"/>
    <xf numFmtId="0" fontId="16" fillId="0" borderId="0"/>
    <xf numFmtId="173" fontId="16" fillId="0" borderId="0" applyFont="0" applyFill="0" applyBorder="0" applyAlignment="0" applyProtection="0"/>
    <xf numFmtId="0" fontId="15" fillId="0" borderId="0"/>
    <xf numFmtId="176" fontId="21" fillId="0" borderId="0" applyFont="0" applyFill="0" applyBorder="0" applyAlignment="0" applyProtection="0"/>
    <xf numFmtId="0" fontId="23" fillId="0" borderId="0"/>
    <xf numFmtId="9" fontId="15" fillId="0" borderId="0" applyFont="0" applyFill="0" applyBorder="0" applyAlignment="0" applyProtection="0"/>
    <xf numFmtId="181" fontId="69" fillId="0" borderId="0" applyFont="0" applyFill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193" fontId="28" fillId="8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193" fontId="28" fillId="7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9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193" fontId="28" fillId="13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193" fontId="28" fillId="3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6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193" fontId="28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2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21" borderId="0" applyNumberFormat="0" applyBorder="0" applyAlignment="0" applyProtection="0"/>
    <xf numFmtId="0" fontId="29" fillId="21" borderId="0" applyNumberFormat="0" applyBorder="0" applyAlignment="0" applyProtection="0"/>
    <xf numFmtId="0" fontId="54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19" borderId="0" applyNumberFormat="0" applyBorder="0" applyAlignment="0" applyProtection="0"/>
    <xf numFmtId="0" fontId="71" fillId="4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24" borderId="0" applyNumberFormat="0" applyBorder="0" applyAlignment="0" applyProtection="0"/>
    <xf numFmtId="0" fontId="29" fillId="25" borderId="0" applyNumberFormat="0" applyBorder="0" applyAlignment="0" applyProtection="0"/>
    <xf numFmtId="0" fontId="54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3" fillId="20" borderId="0" applyNumberFormat="0" applyBorder="0" applyAlignment="0" applyProtection="0"/>
    <xf numFmtId="0" fontId="29" fillId="24" borderId="0" applyNumberFormat="0" applyBorder="0" applyAlignment="0" applyProtection="0"/>
    <xf numFmtId="0" fontId="54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24" borderId="0" applyNumberFormat="0" applyBorder="0" applyAlignment="0" applyProtection="0"/>
    <xf numFmtId="0" fontId="29" fillId="24" borderId="0" applyNumberFormat="0" applyBorder="0" applyAlignment="0" applyProtection="0"/>
    <xf numFmtId="0" fontId="54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3" fillId="2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22" borderId="0" applyNumberFormat="0" applyBorder="0" applyAlignment="0" applyProtection="0"/>
    <xf numFmtId="0" fontId="29" fillId="21" borderId="0" applyNumberFormat="0" applyBorder="0" applyAlignment="0" applyProtection="0"/>
    <xf numFmtId="0" fontId="54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4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4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16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28" borderId="0" applyNumberFormat="0" applyBorder="0" applyAlignment="0" applyProtection="0"/>
    <xf numFmtId="0" fontId="29" fillId="20" borderId="0" applyNumberFormat="0" applyBorder="0" applyAlignment="0" applyProtection="0"/>
    <xf numFmtId="0" fontId="54" fillId="29" borderId="0" applyNumberFormat="0" applyBorder="0" applyAlignment="0" applyProtection="0"/>
    <xf numFmtId="0" fontId="29" fillId="1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4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18" borderId="0" applyNumberFormat="0" applyBorder="0" applyAlignment="0" applyProtection="0"/>
    <xf numFmtId="0" fontId="72" fillId="27" borderId="0" applyNumberFormat="0" applyBorder="0" applyAlignment="0" applyProtection="0"/>
    <xf numFmtId="0" fontId="30" fillId="3" borderId="0" applyNumberFormat="0" applyBorder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0" fontId="73" fillId="48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193" fontId="55" fillId="31" borderId="1" applyNumberFormat="0" applyAlignment="0" applyProtection="0"/>
    <xf numFmtId="0" fontId="33" fillId="32" borderId="2" applyNumberFormat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0" fontId="23" fillId="0" borderId="0" applyFont="0" applyFill="0" applyBorder="0" applyAlignment="0" applyProtection="0"/>
    <xf numFmtId="20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4" fillId="0" borderId="0"/>
    <xf numFmtId="208" fontId="75" fillId="0" borderId="0">
      <protection locked="0"/>
    </xf>
    <xf numFmtId="0" fontId="76" fillId="0" borderId="0"/>
    <xf numFmtId="200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48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201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1" fontId="2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1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36" fillId="33" borderId="0" applyNumberFormat="0" applyBorder="0" applyAlignment="0" applyProtection="0"/>
    <xf numFmtId="0" fontId="56" fillId="33" borderId="0" applyNumberFormat="0" applyBorder="0" applyAlignment="0" applyProtection="0"/>
    <xf numFmtId="0" fontId="36" fillId="36" borderId="0" applyNumberFormat="0" applyBorder="0" applyAlignment="0" applyProtection="0"/>
    <xf numFmtId="0" fontId="56" fillId="34" borderId="0" applyNumberFormat="0" applyBorder="0" applyAlignment="0" applyProtection="0"/>
    <xf numFmtId="0" fontId="36" fillId="35" borderId="0" applyNumberFormat="0" applyBorder="0" applyAlignment="0" applyProtection="0"/>
    <xf numFmtId="0" fontId="56" fillId="35" borderId="0" applyNumberFormat="0" applyBorder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193" fontId="38" fillId="13" borderId="1" applyNumberFormat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1" fontId="64" fillId="0" borderId="0" applyNumberFormat="0" applyFont="0" applyFill="0" applyBorder="0" applyAlignment="0" applyProtection="0"/>
    <xf numFmtId="196" fontId="67" fillId="0" borderId="0"/>
    <xf numFmtId="0" fontId="21" fillId="0" borderId="0"/>
    <xf numFmtId="0" fontId="39" fillId="0" borderId="0" applyNumberFormat="0" applyFill="0" applyBorder="0" applyAlignment="0" applyProtection="0"/>
    <xf numFmtId="2" fontId="2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46" fillId="0" borderId="10" applyNumberFormat="0" applyFill="0" applyAlignment="0" applyProtection="0"/>
    <xf numFmtId="0" fontId="40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41" fillId="0" borderId="6" applyNumberFormat="0" applyFill="0" applyAlignment="0" applyProtection="0"/>
    <xf numFmtId="0" fontId="79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1" fillId="0" borderId="0" applyFill="0" applyBorder="0" applyProtection="0">
      <alignment horizontal="center" vertical="center"/>
      <protection locked="0"/>
    </xf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4" fillId="0" borderId="3" applyNumberFormat="0" applyFill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213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07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5" fontId="21" fillId="0" borderId="0" applyFill="0" applyBorder="0" applyAlignment="0" applyProtection="0"/>
    <xf numFmtId="215" fontId="21" fillId="0" borderId="0" applyFill="0" applyBorder="0" applyAlignment="0" applyProtection="0"/>
    <xf numFmtId="43" fontId="21" fillId="0" borderId="0" applyFont="0" applyFill="0" applyBorder="0" applyAlignment="0" applyProtection="0"/>
    <xf numFmtId="215" fontId="21" fillId="0" borderId="0" applyFill="0" applyBorder="0" applyAlignment="0" applyProtection="0"/>
    <xf numFmtId="186" fontId="21" fillId="0" borderId="0" applyFont="0" applyFill="0" applyBorder="0" applyAlignment="0" applyProtection="0"/>
    <xf numFmtId="215" fontId="21" fillId="0" borderId="0" applyFill="0" applyBorder="0" applyAlignment="0" applyProtection="0"/>
    <xf numFmtId="215" fontId="21" fillId="0" borderId="0" applyFill="0" applyBorder="0" applyAlignment="0" applyProtection="0"/>
    <xf numFmtId="40" fontId="23" fillId="0" borderId="0" applyFont="0" applyFill="0" applyBorder="0" applyAlignment="0" applyProtection="0"/>
    <xf numFmtId="215" fontId="21" fillId="0" borderId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6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7" fontId="21" fillId="0" borderId="0" applyFill="0" applyBorder="0" applyAlignment="0" applyProtection="0"/>
    <xf numFmtId="180" fontId="21" fillId="0" borderId="0" applyFont="0" applyFill="0" applyBorder="0" applyAlignment="0" applyProtection="0"/>
    <xf numFmtId="217" fontId="21" fillId="0" borderId="0" applyFill="0" applyBorder="0" applyAlignment="0" applyProtection="0"/>
    <xf numFmtId="217" fontId="21" fillId="0" borderId="0" applyFill="0" applyBorder="0" applyAlignment="0" applyProtection="0"/>
    <xf numFmtId="43" fontId="21" fillId="0" borderId="0" applyFont="0" applyFill="0" applyBorder="0" applyAlignment="0" applyProtection="0"/>
    <xf numFmtId="217" fontId="21" fillId="0" borderId="0" applyFill="0" applyBorder="0" applyAlignment="0" applyProtection="0"/>
    <xf numFmtId="0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19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220" fontId="21" fillId="0" borderId="0" applyFill="0" applyBorder="0" applyAlignment="0" applyProtection="0"/>
    <xf numFmtId="0" fontId="28" fillId="0" borderId="0" applyFont="0" applyFill="0" applyBorder="0" applyAlignment="0" applyProtection="0"/>
    <xf numFmtId="220" fontId="21" fillId="0" borderId="0" applyFill="0" applyBorder="0" applyAlignment="0" applyProtection="0"/>
    <xf numFmtId="186" fontId="21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202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0" fontId="21" fillId="0" borderId="0" applyFill="0" applyBorder="0" applyAlignment="0" applyProtection="0"/>
    <xf numFmtId="44" fontId="21" fillId="0" borderId="0" applyFont="0" applyFill="0" applyBorder="0" applyAlignment="0" applyProtection="0"/>
    <xf numFmtId="220" fontId="21" fillId="0" borderId="0" applyFill="0" applyBorder="0" applyAlignment="0" applyProtection="0"/>
    <xf numFmtId="176" fontId="21" fillId="0" borderId="0" applyFont="0" applyFill="0" applyBorder="0" applyAlignment="0" applyProtection="0"/>
    <xf numFmtId="220" fontId="21" fillId="0" borderId="0" applyFill="0" applyBorder="0" applyAlignment="0" applyProtection="0"/>
    <xf numFmtId="18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93" fontId="65" fillId="13" borderId="0" applyNumberFormat="0" applyBorder="0" applyAlignment="0" applyProtection="0"/>
    <xf numFmtId="0" fontId="42" fillId="13" borderId="0" applyNumberFormat="0" applyBorder="0" applyAlignment="0" applyProtection="0"/>
    <xf numFmtId="0" fontId="23" fillId="0" borderId="0"/>
    <xf numFmtId="0" fontId="21" fillId="0" borderId="0"/>
    <xf numFmtId="193" fontId="28" fillId="0" borderId="0"/>
    <xf numFmtId="0" fontId="6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193" fontId="28" fillId="0" borderId="0"/>
    <xf numFmtId="193" fontId="28" fillId="0" borderId="0"/>
    <xf numFmtId="192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93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193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28" fillId="0" borderId="0"/>
    <xf numFmtId="193" fontId="28" fillId="0" borderId="0"/>
    <xf numFmtId="193" fontId="28" fillId="0" borderId="0"/>
    <xf numFmtId="0" fontId="21" fillId="0" borderId="0"/>
    <xf numFmtId="193" fontId="28" fillId="0" borderId="0"/>
    <xf numFmtId="193" fontId="28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28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28" fillId="0" borderId="0"/>
    <xf numFmtId="0" fontId="21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0" fontId="21" fillId="0" borderId="0"/>
    <xf numFmtId="193" fontId="15" fillId="0" borderId="0"/>
    <xf numFmtId="0" fontId="23" fillId="0" borderId="0"/>
    <xf numFmtId="0" fontId="21" fillId="0" borderId="0"/>
    <xf numFmtId="0" fontId="23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193" fontId="23" fillId="0" borderId="0"/>
    <xf numFmtId="0" fontId="23" fillId="0" borderId="0"/>
    <xf numFmtId="193" fontId="23" fillId="0" borderId="0"/>
    <xf numFmtId="0" fontId="21" fillId="0" borderId="0"/>
    <xf numFmtId="19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15" fillId="0" borderId="0"/>
    <xf numFmtId="193" fontId="15" fillId="0" borderId="0"/>
    <xf numFmtId="0" fontId="21" fillId="0" borderId="0"/>
    <xf numFmtId="193" fontId="15" fillId="0" borderId="0"/>
    <xf numFmtId="193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21" fillId="0" borderId="0"/>
    <xf numFmtId="193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64" fillId="0" borderId="0" applyNumberForma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48" fillId="0" borderId="0"/>
    <xf numFmtId="0" fontId="21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15" fillId="0" borderId="0"/>
    <xf numFmtId="0" fontId="15" fillId="0" borderId="0"/>
    <xf numFmtId="0" fontId="69" fillId="0" borderId="0"/>
    <xf numFmtId="193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23" fillId="0" borderId="0"/>
    <xf numFmtId="0" fontId="48" fillId="0" borderId="0"/>
    <xf numFmtId="193" fontId="23" fillId="0" borderId="0"/>
    <xf numFmtId="0" fontId="21" fillId="0" borderId="0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3" fontId="23" fillId="0" borderId="0"/>
    <xf numFmtId="0" fontId="23" fillId="0" borderId="0"/>
    <xf numFmtId="0" fontId="23" fillId="0" borderId="0"/>
    <xf numFmtId="193" fontId="23" fillId="0" borderId="0"/>
    <xf numFmtId="0" fontId="21" fillId="0" borderId="0"/>
    <xf numFmtId="193" fontId="23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93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93" fontId="28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93" fontId="28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52" fillId="0" borderId="0"/>
    <xf numFmtId="0" fontId="21" fillId="0" borderId="0"/>
    <xf numFmtId="0" fontId="21" fillId="0" borderId="0"/>
    <xf numFmtId="0" fontId="52" fillId="0" borderId="0"/>
    <xf numFmtId="4" fontId="64" fillId="0" borderId="0" applyNumberFormat="0"/>
    <xf numFmtId="0" fontId="21" fillId="0" borderId="0"/>
    <xf numFmtId="0" fontId="21" fillId="0" borderId="0"/>
    <xf numFmtId="193" fontId="28" fillId="0" borderId="0"/>
    <xf numFmtId="0" fontId="23" fillId="0" borderId="0"/>
    <xf numFmtId="0" fontId="52" fillId="0" borderId="0"/>
    <xf numFmtId="0" fontId="52" fillId="0" borderId="0"/>
    <xf numFmtId="4" fontId="64" fillId="0" borderId="0" applyNumberFormat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1" fillId="0" borderId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193" fontId="23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0" fontId="43" fillId="48" borderId="9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5" fillId="0" borderId="0" applyFont="0" applyFill="0" applyBorder="0" applyAlignment="0" applyProtection="0"/>
    <xf numFmtId="38" fontId="82" fillId="0" borderId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193" fontId="43" fillId="31" borderId="9" applyNumberFormat="0" applyAlignment="0" applyProtection="0"/>
    <xf numFmtId="0" fontId="45" fillId="0" borderId="0" applyNumberFormat="0" applyFill="0" applyBorder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57" fillId="0" borderId="13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0" fontId="21" fillId="0" borderId="28" applyNumberFormat="0" applyFont="0" applyFill="0" applyAlignment="0" applyProtection="0"/>
    <xf numFmtId="0" fontId="21" fillId="0" borderId="28" applyNumberFormat="0" applyFon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83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/>
    <xf numFmtId="0" fontId="86" fillId="0" borderId="0"/>
    <xf numFmtId="43" fontId="14" fillId="0" borderId="0" applyFont="0" applyFill="0" applyBorder="0" applyAlignment="0" applyProtection="0"/>
    <xf numFmtId="0" fontId="14" fillId="0" borderId="0"/>
    <xf numFmtId="9" fontId="21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49" fillId="0" borderId="0"/>
    <xf numFmtId="14" fontId="21" fillId="0" borderId="0"/>
    <xf numFmtId="2" fontId="21" fillId="0" borderId="0"/>
    <xf numFmtId="0" fontId="87" fillId="0" borderId="0" applyNumberFormat="0" applyFill="0" applyBorder="0" applyAlignment="0" applyProtection="0">
      <alignment vertical="top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21" fillId="0" borderId="0" applyFont="0" applyFill="0" applyBorder="0" applyAlignment="0" applyProtection="0"/>
    <xf numFmtId="222" fontId="21" fillId="0" borderId="0" applyFont="0" applyFill="0" applyAlignment="0" applyProtection="0"/>
    <xf numFmtId="40" fontId="2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22" fontId="21" fillId="0" borderId="0" applyFont="0" applyFill="0" applyAlignment="0" applyProtection="0"/>
    <xf numFmtId="170" fontId="21" fillId="0" borderId="0" applyFont="0" applyFill="0" applyBorder="0" applyAlignment="0" applyProtection="0"/>
    <xf numFmtId="223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24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8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3" fontId="21" fillId="0" borderId="0"/>
    <xf numFmtId="211" fontId="48" fillId="0" borderId="0" applyFont="0" applyFill="0" applyBorder="0" applyAlignment="0" applyProtection="0"/>
    <xf numFmtId="187" fontId="88" fillId="13" borderId="0" applyNumberFormat="0" applyBorder="0" applyAlignment="0" applyProtection="0"/>
    <xf numFmtId="180" fontId="13" fillId="0" borderId="0" applyFont="0" applyFill="0" applyBorder="0" applyAlignment="0" applyProtection="0"/>
    <xf numFmtId="0" fontId="13" fillId="0" borderId="0"/>
    <xf numFmtId="18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3" fillId="0" borderId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8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225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84" fontId="13" fillId="0" borderId="0" applyFont="0" applyFill="0" applyBorder="0" applyAlignment="0" applyProtection="0"/>
    <xf numFmtId="183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13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65" fillId="29" borderId="0" applyNumberFormat="0" applyBorder="0" applyAlignment="0" applyProtection="0"/>
    <xf numFmtId="0" fontId="13" fillId="0" borderId="0"/>
    <xf numFmtId="0" fontId="13" fillId="0" borderId="0"/>
    <xf numFmtId="0" fontId="21" fillId="0" borderId="0"/>
    <xf numFmtId="39" fontId="25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90" fillId="0" borderId="0" applyNumberFormat="0" applyFill="0" applyBorder="0" applyProtection="0">
      <alignment vertical="top" wrapText="1"/>
    </xf>
    <xf numFmtId="0" fontId="13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90" fillId="0" borderId="0" applyNumberFormat="0" applyFill="0" applyBorder="0" applyProtection="0">
      <alignment vertical="top" wrapText="1"/>
    </xf>
    <xf numFmtId="0" fontId="21" fillId="0" borderId="0"/>
    <xf numFmtId="0" fontId="23" fillId="0" borderId="0"/>
    <xf numFmtId="0" fontId="13" fillId="0" borderId="0"/>
    <xf numFmtId="0" fontId="90" fillId="0" borderId="0" applyNumberFormat="0" applyFill="0" applyBorder="0" applyProtection="0">
      <alignment vertical="top" wrapText="1"/>
    </xf>
    <xf numFmtId="0" fontId="13" fillId="0" borderId="0"/>
    <xf numFmtId="0" fontId="21" fillId="0" borderId="0"/>
    <xf numFmtId="0" fontId="21" fillId="0" borderId="0"/>
    <xf numFmtId="0" fontId="90" fillId="0" borderId="0" applyNumberFormat="0" applyFill="0" applyBorder="0" applyProtection="0">
      <alignment vertical="top" wrapText="1"/>
    </xf>
    <xf numFmtId="0" fontId="21" fillId="0" borderId="0"/>
    <xf numFmtId="0" fontId="90" fillId="0" borderId="0" applyNumberFormat="0" applyFill="0" applyBorder="0" applyProtection="0">
      <alignment vertical="top" wrapText="1"/>
    </xf>
    <xf numFmtId="0" fontId="13" fillId="0" borderId="0"/>
    <xf numFmtId="0" fontId="90" fillId="0" borderId="0" applyNumberFormat="0" applyFill="0" applyBorder="0" applyProtection="0">
      <alignment vertical="top" wrapText="1"/>
    </xf>
    <xf numFmtId="0" fontId="90" fillId="0" borderId="0" applyNumberFormat="0" applyFill="0" applyBorder="0" applyProtection="0">
      <alignment vertical="top" wrapText="1"/>
    </xf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0" fontId="21" fillId="10" borderId="8" applyNumberFormat="0" applyFont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6" fillId="0" borderId="29" applyNumberFormat="0" applyFill="0" applyAlignment="0" applyProtection="0"/>
    <xf numFmtId="203" fontId="21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30" borderId="1" applyNumberFormat="0" applyAlignment="0" applyProtection="0"/>
    <xf numFmtId="0" fontId="32" fillId="30" borderId="1" applyNumberFormat="0" applyAlignment="0" applyProtection="0"/>
    <xf numFmtId="0" fontId="33" fillId="32" borderId="2" applyNumberFormat="0" applyAlignment="0" applyProtection="0"/>
    <xf numFmtId="0" fontId="34" fillId="0" borderId="3" applyNumberFormat="0" applyFill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08" fontId="75" fillId="0" borderId="0">
      <protection locked="0"/>
    </xf>
    <xf numFmtId="179" fontId="13" fillId="0" borderId="0" applyFont="0" applyFill="0" applyBorder="0" applyAlignment="0" applyProtection="0"/>
    <xf numFmtId="234" fontId="21" fillId="0" borderId="0" applyFont="0" applyFill="0" applyBorder="0" applyAlignment="0" applyProtection="0"/>
    <xf numFmtId="235" fontId="75" fillId="0" borderId="0">
      <protection locked="0"/>
    </xf>
    <xf numFmtId="0" fontId="5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8" fillId="7" borderId="1" applyNumberFormat="0" applyAlignment="0" applyProtection="0"/>
    <xf numFmtId="218" fontId="23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2" fontId="5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5" fillId="0" borderId="7" applyNumberFormat="0" applyFill="0" applyAlignment="0" applyProtection="0"/>
    <xf numFmtId="0" fontId="30" fillId="3" borderId="0" applyNumberFormat="0" applyBorder="0" applyAlignment="0" applyProtection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40" fontId="23" fillId="0" borderId="0" applyFont="0" applyFill="0" applyBorder="0" applyAlignment="0" applyProtection="0"/>
    <xf numFmtId="23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23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237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218" fontId="21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239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50" fillId="0" borderId="0"/>
    <xf numFmtId="0" fontId="13" fillId="0" borderId="0"/>
    <xf numFmtId="193" fontId="28" fillId="0" borderId="0"/>
    <xf numFmtId="0" fontId="23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91" fillId="0" borderId="0"/>
    <xf numFmtId="0" fontId="2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3" fillId="0" borderId="0"/>
    <xf numFmtId="240" fontId="50" fillId="0" borderId="0"/>
    <xf numFmtId="193" fontId="23" fillId="0" borderId="0"/>
    <xf numFmtId="0" fontId="21" fillId="0" borderId="0"/>
    <xf numFmtId="0" fontId="69" fillId="0" borderId="0"/>
    <xf numFmtId="0" fontId="52" fillId="0" borderId="0"/>
    <xf numFmtId="0" fontId="43" fillId="30" borderId="9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0" fontId="23" fillId="0" borderId="0"/>
    <xf numFmtId="0" fontId="21" fillId="0" borderId="0"/>
    <xf numFmtId="18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3" fillId="0" borderId="0"/>
    <xf numFmtId="0" fontId="23" fillId="0" borderId="0"/>
    <xf numFmtId="0" fontId="13" fillId="0" borderId="0"/>
    <xf numFmtId="225" fontId="21" fillId="0" borderId="0" applyFont="0" applyFill="0" applyBorder="0" applyAlignment="0" applyProtection="0"/>
    <xf numFmtId="227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21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64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180" fontId="64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3" fontId="13" fillId="0" borderId="0"/>
    <xf numFmtId="193" fontId="13" fillId="0" borderId="0"/>
    <xf numFmtId="193" fontId="13" fillId="0" borderId="0"/>
    <xf numFmtId="0" fontId="2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19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3" fontId="13" fillId="0" borderId="0"/>
    <xf numFmtId="193" fontId="13" fillId="0" borderId="0"/>
    <xf numFmtId="19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21" fillId="0" borderId="3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8" fontId="75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43" fontId="28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98" fontId="21" fillId="0" borderId="0" applyFont="0" applyFill="0" applyBorder="0" applyAlignment="0" applyProtection="0"/>
    <xf numFmtId="0" fontId="9" fillId="0" borderId="0"/>
    <xf numFmtId="182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30" borderId="37" applyNumberFormat="0" applyAlignment="0" applyProtection="0"/>
    <xf numFmtId="190" fontId="21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0" fontId="23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0" fontId="52" fillId="0" borderId="0" applyFont="0" applyFill="0" applyBorder="0" applyAlignment="0" applyProtection="0"/>
    <xf numFmtId="174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3" fillId="30" borderId="38" applyNumberFormat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91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0" fontId="21" fillId="0" borderId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1" borderId="37" applyNumberFormat="0" applyAlignment="0" applyProtection="0"/>
    <xf numFmtId="0" fontId="32" fillId="31" borderId="37" applyNumberFormat="0" applyAlignment="0" applyProtection="0"/>
    <xf numFmtId="0" fontId="32" fillId="31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33" fillId="32" borderId="2" applyNumberFormat="0" applyAlignment="0" applyProtection="0"/>
    <xf numFmtId="193" fontId="33" fillId="32" borderId="2" applyNumberFormat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193" fontId="29" fillId="18" borderId="0" applyNumberFormat="0" applyBorder="0" applyAlignment="0" applyProtection="0"/>
    <xf numFmtId="193" fontId="29" fillId="18" borderId="0" applyNumberFormat="0" applyBorder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79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2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8" fontId="23" fillId="0" borderId="0" applyFont="0" applyFill="0" applyBorder="0" applyAlignment="0" applyProtection="0"/>
    <xf numFmtId="218" fontId="23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93" fontId="62" fillId="0" borderId="0" applyFill="0" applyBorder="0" applyAlignment="0" applyProtection="0">
      <alignment vertical="top"/>
      <protection locked="0"/>
    </xf>
    <xf numFmtId="193" fontId="62" fillId="0" borderId="0" applyFill="0" applyBorder="0" applyAlignment="0" applyProtection="0">
      <alignment vertical="top"/>
      <protection locked="0"/>
    </xf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52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0" fontId="21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244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8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0" fontId="21" fillId="0" borderId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11" fontId="50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15" fontId="21" fillId="0" borderId="0" applyFill="0" applyBorder="0" applyAlignment="0" applyProtection="0"/>
    <xf numFmtId="215" fontId="21" fillId="0" borderId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16" fontId="80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217" fontId="21" fillId="0" borderId="0" applyFill="0" applyBorder="0" applyAlignment="0" applyProtection="0"/>
    <xf numFmtId="217" fontId="21" fillId="0" borderId="0" applyFill="0" applyBorder="0" applyAlignment="0" applyProtection="0"/>
    <xf numFmtId="24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93" fontId="8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3" fontId="8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3" fontId="8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0" fontId="21" fillId="0" borderId="0" applyFill="0" applyBorder="0" applyAlignment="0" applyProtection="0"/>
    <xf numFmtId="220" fontId="21" fillId="0" borderId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228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5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6" fontId="28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28" fillId="0" borderId="0"/>
    <xf numFmtId="193" fontId="28" fillId="0" borderId="0"/>
    <xf numFmtId="0" fontId="21" fillId="0" borderId="0"/>
    <xf numFmtId="0" fontId="21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193" fontId="28" fillId="0" borderId="0"/>
    <xf numFmtId="0" fontId="23" fillId="0" borderId="0"/>
    <xf numFmtId="199" fontId="50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193" fontId="8" fillId="0" borderId="0"/>
    <xf numFmtId="193" fontId="8" fillId="0" borderId="0"/>
    <xf numFmtId="0" fontId="91" fillId="0" borderId="0"/>
    <xf numFmtId="0" fontId="91" fillId="0" borderId="0"/>
    <xf numFmtId="0" fontId="21" fillId="0" borderId="0"/>
    <xf numFmtId="0" fontId="9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1" fillId="0" borderId="0"/>
    <xf numFmtId="0" fontId="21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94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3" fillId="0" borderId="0"/>
    <xf numFmtId="193" fontId="23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8" fillId="0" borderId="0"/>
    <xf numFmtId="193" fontId="8" fillId="0" borderId="0"/>
    <xf numFmtId="193" fontId="8" fillId="0" borderId="0"/>
    <xf numFmtId="19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1" fillId="0" borderId="0"/>
    <xf numFmtId="193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4" fillId="0" borderId="0" applyNumberFormat="0"/>
    <xf numFmtId="4" fontId="64" fillId="0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8" fillId="0" borderId="0"/>
    <xf numFmtId="193" fontId="23" fillId="0" borderId="0"/>
    <xf numFmtId="0" fontId="8" fillId="0" borderId="0"/>
    <xf numFmtId="0" fontId="23" fillId="0" borderId="0"/>
    <xf numFmtId="0" fontId="23" fillId="0" borderId="0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21" fillId="0" borderId="16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3" fillId="0" borderId="0"/>
    <xf numFmtId="193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0" fontId="52" fillId="0" borderId="0"/>
    <xf numFmtId="0" fontId="5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0" fontId="23" fillId="0" borderId="0"/>
    <xf numFmtId="193" fontId="28" fillId="0" borderId="0"/>
    <xf numFmtId="193" fontId="28" fillId="0" borderId="0"/>
    <xf numFmtId="246" fontId="28" fillId="0" borderId="0"/>
    <xf numFmtId="246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193" fontId="28" fillId="0" borderId="0"/>
    <xf numFmtId="193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2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4" fillId="0" borderId="0" applyNumberFormat="0"/>
    <xf numFmtId="4" fontId="64" fillId="0" borderId="0" applyNumberFormat="0"/>
    <xf numFmtId="0" fontId="52" fillId="0" borderId="0"/>
    <xf numFmtId="0" fontId="52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193" fontId="28" fillId="0" borderId="0"/>
    <xf numFmtId="0" fontId="52" fillId="0" borderId="0"/>
    <xf numFmtId="0" fontId="52" fillId="0" borderId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8" fillId="10" borderId="39" applyNumberFormat="0" applyFont="0" applyAlignment="0" applyProtection="0"/>
    <xf numFmtId="0" fontId="28" fillId="10" borderId="39" applyNumberFormat="0" applyFont="0" applyAlignment="0" applyProtection="0"/>
    <xf numFmtId="0" fontId="28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57" borderId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25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54" fontId="21" fillId="0" borderId="0" applyFont="0" applyFill="0" applyBorder="0" applyAlignment="0" applyProtection="0"/>
    <xf numFmtId="0" fontId="52" fillId="0" borderId="0"/>
    <xf numFmtId="0" fontId="7" fillId="0" borderId="0"/>
    <xf numFmtId="0" fontId="21" fillId="0" borderId="0"/>
    <xf numFmtId="0" fontId="6" fillId="0" borderId="0"/>
    <xf numFmtId="0" fontId="6" fillId="43" borderId="0" applyNumberFormat="0" applyBorder="0" applyAlignment="0" applyProtection="0"/>
    <xf numFmtId="199" fontId="50" fillId="0" borderId="0"/>
    <xf numFmtId="0" fontId="32" fillId="30" borderId="41" applyNumberFormat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6" fontId="28" fillId="0" borderId="0" applyFill="0" applyBorder="0" applyAlignment="0" applyProtection="0"/>
    <xf numFmtId="211" fontId="50" fillId="0" borderId="0" applyFont="0" applyFill="0" applyBorder="0" applyAlignment="0" applyProtection="0"/>
    <xf numFmtId="0" fontId="95" fillId="0" borderId="0"/>
    <xf numFmtId="0" fontId="28" fillId="0" borderId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5" fontId="28" fillId="0" borderId="0" applyFill="0" applyBorder="0" applyAlignment="0" applyProtection="0"/>
    <xf numFmtId="180" fontId="6" fillId="0" borderId="0" applyFont="0" applyFill="0" applyBorder="0" applyAlignment="0" applyProtection="0"/>
    <xf numFmtId="256" fontId="28" fillId="0" borderId="0" applyFill="0" applyBorder="0" applyAlignment="0" applyProtection="0"/>
    <xf numFmtId="176" fontId="6" fillId="0" borderId="0" applyFont="0" applyFill="0" applyBorder="0" applyAlignment="0" applyProtection="0"/>
    <xf numFmtId="199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30" borderId="42" applyNumberFormat="0" applyAlignment="0" applyProtection="0"/>
    <xf numFmtId="9" fontId="6" fillId="0" borderId="0" applyFont="0" applyFill="0" applyBorder="0" applyAlignment="0" applyProtection="0"/>
    <xf numFmtId="0" fontId="96" fillId="0" borderId="0"/>
    <xf numFmtId="0" fontId="6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97" fillId="0" borderId="0"/>
    <xf numFmtId="43" fontId="21" fillId="0" borderId="0" applyFont="0" applyFill="0" applyBorder="0" applyAlignment="0" applyProtection="0"/>
    <xf numFmtId="0" fontId="97" fillId="0" borderId="0"/>
    <xf numFmtId="43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21" fillId="0" borderId="0"/>
    <xf numFmtId="0" fontId="21" fillId="0" borderId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25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6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201" fontId="23" fillId="0" borderId="0" applyFont="0" applyFill="0" applyBorder="0" applyAlignment="0" applyProtection="0"/>
    <xf numFmtId="176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0" borderId="10" applyNumberFormat="0" applyFill="0" applyAlignment="0" applyProtection="0"/>
    <xf numFmtId="0" fontId="36" fillId="3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7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44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80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57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1" fillId="0" borderId="0" applyFont="0" applyFill="0" applyBorder="0" applyAlignment="0" applyProtection="0"/>
    <xf numFmtId="217" fontId="21" fillId="0" borderId="0" applyFill="0" applyBorder="0" applyAlignment="0" applyProtection="0"/>
    <xf numFmtId="234" fontId="21" fillId="0" borderId="0" applyFont="0" applyFill="0" applyBorder="0" applyAlignment="0" applyProtection="0"/>
    <xf numFmtId="217" fontId="21" fillId="0" borderId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219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83" fontId="4" fillId="0" borderId="0" applyFont="0" applyFill="0" applyBorder="0" applyAlignment="0" applyProtection="0"/>
    <xf numFmtId="17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90" fillId="0" borderId="0" applyNumberFormat="0" applyFill="0" applyBorder="0" applyProtection="0">
      <alignment vertical="top" wrapText="1"/>
    </xf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193" fontId="23" fillId="0" borderId="0"/>
    <xf numFmtId="193" fontId="23" fillId="0" borderId="0"/>
    <xf numFmtId="0" fontId="90" fillId="0" borderId="0" applyNumberFormat="0" applyFill="0" applyBorder="0" applyProtection="0">
      <alignment vertical="top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21" fillId="0" borderId="0"/>
    <xf numFmtId="43" fontId="9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1" fillId="0" borderId="0"/>
    <xf numFmtId="0" fontId="23" fillId="0" borderId="0"/>
    <xf numFmtId="0" fontId="23" fillId="0" borderId="0"/>
    <xf numFmtId="0" fontId="21" fillId="0" borderId="0" applyFont="0" applyFill="0" applyBorder="0" applyAlignment="0" applyProtection="0"/>
    <xf numFmtId="0" fontId="23" fillId="0" borderId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39" borderId="0" applyNumberFormat="0" applyBorder="0" applyAlignment="0" applyProtection="0"/>
    <xf numFmtId="0" fontId="29" fillId="25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72" fillId="27" borderId="0" applyNumberFormat="0" applyBorder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0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1" borderId="37" applyNumberFormat="0" applyAlignment="0" applyProtection="0"/>
    <xf numFmtId="0" fontId="32" fillId="31" borderId="37" applyNumberFormat="0" applyAlignment="0" applyProtection="0"/>
    <xf numFmtId="0" fontId="32" fillId="31" borderId="37" applyNumberFormat="0" applyAlignment="0" applyProtection="0"/>
    <xf numFmtId="0" fontId="73" fillId="48" borderId="37" applyNumberFormat="0" applyAlignment="0" applyProtection="0"/>
    <xf numFmtId="0" fontId="32" fillId="31" borderId="37" applyNumberFormat="0" applyAlignment="0" applyProtection="0"/>
    <xf numFmtId="0" fontId="32" fillId="31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0" fontId="73" fillId="48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0" fontId="32" fillId="30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193" fontId="55" fillId="31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0" fontId="32" fillId="30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193" fontId="55" fillId="31" borderId="37" applyNumberFormat="0" applyAlignment="0" applyProtection="0"/>
    <xf numFmtId="43" fontId="3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25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25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71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90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34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201" fontId="2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21" fillId="0" borderId="0" applyFont="0" applyFill="0" applyBorder="0" applyAlignment="0" applyProtection="0"/>
    <xf numFmtId="201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201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1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0" fontId="38" fillId="7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93" fontId="38" fillId="13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193" fontId="38" fillId="13" borderId="37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" fontId="21" fillId="0" borderId="0" applyNumberFormat="0" applyFill="0" applyBorder="0" applyAlignment="0" applyProtection="0"/>
    <xf numFmtId="0" fontId="61" fillId="0" borderId="0" applyFill="0" applyBorder="0" applyProtection="0">
      <alignment horizontal="center" vertical="center"/>
      <protection locked="0"/>
    </xf>
    <xf numFmtId="0" fontId="98" fillId="0" borderId="0" applyNumberFormat="0" applyFill="0" applyBorder="0" applyAlignment="0" applyProtection="0"/>
    <xf numFmtId="0" fontId="62" fillId="0" borderId="0" applyFill="0" applyBorder="0" applyAlignment="0" applyProtection="0">
      <alignment vertical="top"/>
      <protection locked="0"/>
    </xf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52" fillId="0" borderId="0" applyFont="0" applyFill="0" applyBorder="0" applyAlignment="0" applyProtection="0"/>
    <xf numFmtId="194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38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80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23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3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" fillId="0" borderId="0" applyFont="0" applyFill="0" applyBorder="0" applyAlignment="0" applyProtection="0"/>
    <xf numFmtId="23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69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180" fontId="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201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220" fontId="21" fillId="0" borderId="0" applyFill="0" applyBorder="0" applyAlignment="0" applyProtection="0"/>
    <xf numFmtId="44" fontId="3" fillId="0" borderId="0" applyFont="0" applyFill="0" applyBorder="0" applyAlignment="0" applyProtection="0"/>
    <xf numFmtId="179" fontId="23" fillId="0" borderId="0" applyFont="0" applyFill="0" applyBorder="0" applyAlignment="0" applyProtection="0"/>
    <xf numFmtId="247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0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6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01" fontId="23" fillId="0" borderId="0" applyFont="0" applyFill="0" applyBorder="0" applyAlignment="0" applyProtection="0"/>
    <xf numFmtId="234" fontId="3" fillId="0" borderId="0" applyFont="0" applyFill="0" applyBorder="0" applyAlignment="0" applyProtection="0"/>
    <xf numFmtId="176" fontId="21" fillId="0" borderId="0" applyFont="0" applyFill="0" applyBorder="0" applyAlignment="0" applyProtection="0"/>
    <xf numFmtId="174" fontId="23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23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234" fontId="21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3" fillId="0" borderId="0" applyFont="0" applyFill="0" applyBorder="0" applyAlignment="0" applyProtection="0"/>
    <xf numFmtId="20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21" fillId="0" borderId="0"/>
    <xf numFmtId="0" fontId="2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25" fillId="0" borderId="0"/>
    <xf numFmtId="0" fontId="2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3" fillId="0" borderId="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240" fontId="50" fillId="0" borderId="0"/>
    <xf numFmtId="0" fontId="23" fillId="0" borderId="0"/>
    <xf numFmtId="0" fontId="21" fillId="0" borderId="0"/>
    <xf numFmtId="0" fontId="100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101" fillId="0" borderId="0"/>
    <xf numFmtId="0" fontId="90" fillId="0" borderId="0" applyNumberFormat="0" applyFill="0" applyBorder="0" applyProtection="0">
      <alignment vertical="top" wrapText="1"/>
    </xf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0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90" fillId="0" borderId="0" applyNumberFormat="0" applyFill="0" applyBorder="0" applyProtection="0">
      <alignment vertical="top" wrapText="1"/>
    </xf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8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8" fillId="10" borderId="39" applyNumberFormat="0" applyFont="0" applyAlignment="0" applyProtection="0"/>
    <xf numFmtId="0" fontId="28" fillId="10" borderId="39" applyNumberFormat="0" applyFont="0" applyAlignment="0" applyProtection="0"/>
    <xf numFmtId="0" fontId="28" fillId="10" borderId="39" applyNumberFormat="0" applyFont="0" applyAlignment="0" applyProtection="0"/>
    <xf numFmtId="193" fontId="23" fillId="10" borderId="39" applyNumberFormat="0" applyFont="0" applyAlignment="0" applyProtection="0"/>
    <xf numFmtId="0" fontId="28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193" fontId="23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21" fillId="10" borderId="39" applyNumberFormat="0" applyFon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30" borderId="38" applyNumberFormat="0" applyAlignment="0" applyProtection="0"/>
    <xf numFmtId="0" fontId="43" fillId="48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48" borderId="38" applyNumberFormat="0" applyAlignment="0" applyProtection="0"/>
    <xf numFmtId="0" fontId="43" fillId="31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1" borderId="38" applyNumberFormat="0" applyAlignment="0" applyProtection="0"/>
    <xf numFmtId="0" fontId="43" fillId="30" borderId="38" applyNumberFormat="0" applyAlignment="0" applyProtection="0"/>
    <xf numFmtId="0" fontId="43" fillId="31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0" fontId="43" fillId="48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0" fontId="43" fillId="30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0" fontId="43" fillId="30" borderId="38" applyNumberFormat="0" applyAlignment="0" applyProtection="0"/>
    <xf numFmtId="193" fontId="43" fillId="31" borderId="38" applyNumberFormat="0" applyAlignment="0" applyProtection="0"/>
    <xf numFmtId="0" fontId="43" fillId="30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193" fontId="43" fillId="31" borderId="38" applyNumberFormat="0" applyAlignment="0" applyProtection="0"/>
    <xf numFmtId="0" fontId="45" fillId="0" borderId="0" applyNumberFormat="0" applyFill="0" applyBorder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93" fontId="36" fillId="0" borderId="15" applyNumberFormat="0" applyFill="0" applyAlignment="0" applyProtection="0"/>
    <xf numFmtId="0" fontId="36" fillId="0" borderId="14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193" fontId="36" fillId="0" borderId="15" applyNumberFormat="0" applyFill="0" applyAlignment="0" applyProtection="0"/>
    <xf numFmtId="203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1" fillId="0" borderId="0"/>
    <xf numFmtId="180" fontId="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93" fontId="28" fillId="8" borderId="0" applyNumberFormat="0" applyBorder="0" applyAlignment="0" applyProtection="0"/>
    <xf numFmtId="193" fontId="28" fillId="9" borderId="0" applyNumberFormat="0" applyBorder="0" applyAlignment="0" applyProtection="0"/>
    <xf numFmtId="0" fontId="28" fillId="3" borderId="0" applyNumberFormat="0" applyBorder="0" applyAlignment="0" applyProtection="0"/>
    <xf numFmtId="193" fontId="28" fillId="10" borderId="0" applyNumberFormat="0" applyBorder="0" applyAlignment="0" applyProtection="0"/>
    <xf numFmtId="0" fontId="28" fillId="4" borderId="0" applyNumberFormat="0" applyBorder="0" applyAlignment="0" applyProtection="0"/>
    <xf numFmtId="193" fontId="28" fillId="7" borderId="0" applyNumberFormat="0" applyBorder="0" applyAlignment="0" applyProtection="0"/>
    <xf numFmtId="0" fontId="28" fillId="5" borderId="0" applyNumberFormat="0" applyBorder="0" applyAlignment="0" applyProtection="0"/>
    <xf numFmtId="193" fontId="28" fillId="6" borderId="0" applyNumberFormat="0" applyBorder="0" applyAlignment="0" applyProtection="0"/>
    <xf numFmtId="0" fontId="28" fillId="6" borderId="0" applyNumberFormat="0" applyBorder="0" applyAlignment="0" applyProtection="0"/>
    <xf numFmtId="193" fontId="28" fillId="10" borderId="0" applyNumberFormat="0" applyBorder="0" applyAlignment="0" applyProtection="0"/>
    <xf numFmtId="0" fontId="28" fillId="7" borderId="0" applyNumberFormat="0" applyBorder="0" applyAlignment="0" applyProtection="0"/>
    <xf numFmtId="193" fontId="28" fillId="6" borderId="0" applyNumberFormat="0" applyBorder="0" applyAlignment="0" applyProtection="0"/>
    <xf numFmtId="0" fontId="28" fillId="8" borderId="0" applyNumberFormat="0" applyBorder="0" applyAlignment="0" applyProtection="0"/>
    <xf numFmtId="193" fontId="28" fillId="9" borderId="0" applyNumberFormat="0" applyBorder="0" applyAlignment="0" applyProtection="0"/>
    <xf numFmtId="0" fontId="28" fillId="9" borderId="0" applyNumberFormat="0" applyBorder="0" applyAlignment="0" applyProtection="0"/>
    <xf numFmtId="193" fontId="28" fillId="13" borderId="0" applyNumberFormat="0" applyBorder="0" applyAlignment="0" applyProtection="0"/>
    <xf numFmtId="0" fontId="28" fillId="11" borderId="0" applyNumberFormat="0" applyBorder="0" applyAlignment="0" applyProtection="0"/>
    <xf numFmtId="193" fontId="28" fillId="3" borderId="0" applyNumberFormat="0" applyBorder="0" applyAlignment="0" applyProtection="0"/>
    <xf numFmtId="0" fontId="28" fillId="5" borderId="0" applyNumberFormat="0" applyBorder="0" applyAlignment="0" applyProtection="0"/>
    <xf numFmtId="193" fontId="28" fillId="6" borderId="0" applyNumberFormat="0" applyBorder="0" applyAlignment="0" applyProtection="0"/>
    <xf numFmtId="0" fontId="28" fillId="8" borderId="0" applyNumberFormat="0" applyBorder="0" applyAlignment="0" applyProtection="0"/>
    <xf numFmtId="193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193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93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93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93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93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93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93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30" borderId="70" applyNumberFormat="0" applyAlignment="0" applyProtection="0"/>
    <xf numFmtId="0" fontId="33" fillId="32" borderId="2" applyNumberFormat="0" applyAlignment="0" applyProtection="0"/>
    <xf numFmtId="0" fontId="33" fillId="32" borderId="2" applyNumberFormat="0" applyAlignment="0" applyProtection="0"/>
    <xf numFmtId="0" fontId="33" fillId="32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93" fontId="44" fillId="0" borderId="4" applyNumberFormat="0" applyFill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3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93" fontId="29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193" fontId="29" fillId="12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93" fontId="29" fillId="4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93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93" fontId="29" fillId="23" borderId="0" applyNumberFormat="0" applyBorder="0" applyAlignment="0" applyProtection="0"/>
    <xf numFmtId="0" fontId="37" fillId="42" borderId="0" applyNumberFormat="0" applyBorder="0" applyAlignment="0" applyProtection="0"/>
    <xf numFmtId="0" fontId="38" fillId="7" borderId="70" applyNumberFormat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3" fontId="30" fillId="5" borderId="0" applyNumberFormat="0" applyBorder="0" applyAlignment="0" applyProtection="0"/>
    <xf numFmtId="0" fontId="30" fillId="3" borderId="0" applyNumberFormat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93" fontId="65" fillId="13" borderId="0" applyNumberFormat="0" applyBorder="0" applyAlignment="0" applyProtection="0"/>
    <xf numFmtId="193" fontId="65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00" fillId="0" borderId="0"/>
    <xf numFmtId="0" fontId="21" fillId="0" borderId="0"/>
    <xf numFmtId="0" fontId="25" fillId="0" borderId="0"/>
    <xf numFmtId="0" fontId="21" fillId="10" borderId="71" applyNumberFormat="0" applyFont="0" applyAlignment="0" applyProtection="0"/>
    <xf numFmtId="9" fontId="23" fillId="0" borderId="0" applyFont="0" applyFill="0" applyBorder="0" applyAlignment="0" applyProtection="0"/>
    <xf numFmtId="0" fontId="43" fillId="30" borderId="72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193" fontId="66" fillId="0" borderId="12" applyNumberFormat="0" applyFill="0" applyAlignment="0" applyProtection="0"/>
    <xf numFmtId="0" fontId="41" fillId="0" borderId="6" applyNumberFormat="0" applyFill="0" applyAlignment="0" applyProtection="0"/>
    <xf numFmtId="193" fontId="57" fillId="0" borderId="13" applyNumberFormat="0" applyFill="0" applyAlignment="0" applyProtection="0"/>
    <xf numFmtId="0" fontId="3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3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73" applyNumberFormat="0" applyFill="0" applyAlignment="0" applyProtection="0"/>
    <xf numFmtId="0" fontId="1" fillId="0" borderId="0"/>
  </cellStyleXfs>
  <cellXfs count="735">
    <xf numFmtId="0" fontId="0" fillId="0" borderId="0" xfId="0"/>
    <xf numFmtId="4" fontId="22" fillId="0" borderId="0" xfId="615" applyNumberFormat="1" applyFont="1" applyFill="1" applyBorder="1" applyAlignment="1">
      <alignment vertical="center"/>
    </xf>
    <xf numFmtId="4" fontId="22" fillId="0" borderId="0" xfId="615" applyNumberFormat="1" applyFont="1" applyFill="1" applyBorder="1" applyAlignment="1">
      <alignment horizontal="left" vertical="center"/>
    </xf>
    <xf numFmtId="4" fontId="22" fillId="0" borderId="17" xfId="617" applyNumberFormat="1" applyFont="1" applyFill="1" applyBorder="1" applyAlignment="1">
      <alignment horizontal="center" vertical="center"/>
    </xf>
    <xf numFmtId="4" fontId="22" fillId="0" borderId="18" xfId="617" applyNumberFormat="1" applyFont="1" applyFill="1" applyBorder="1" applyAlignment="1">
      <alignment horizontal="center" vertical="center" wrapText="1"/>
    </xf>
    <xf numFmtId="4" fontId="22" fillId="0" borderId="18" xfId="617" applyNumberFormat="1" applyFont="1" applyFill="1" applyBorder="1" applyAlignment="1">
      <alignment horizontal="center" vertical="center"/>
    </xf>
    <xf numFmtId="4" fontId="22" fillId="0" borderId="23" xfId="617" applyNumberFormat="1" applyFont="1" applyFill="1" applyBorder="1" applyAlignment="1">
      <alignment horizontal="center" vertical="center" wrapText="1"/>
    </xf>
    <xf numFmtId="0" fontId="27" fillId="0" borderId="0" xfId="616" applyFont="1" applyFill="1" applyBorder="1" applyAlignment="1">
      <alignment horizontal="center" vertical="center"/>
    </xf>
    <xf numFmtId="4" fontId="22" fillId="0" borderId="0" xfId="616" applyNumberFormat="1" applyFont="1" applyFill="1" applyBorder="1" applyAlignment="1" applyProtection="1">
      <alignment horizontal="left" vertical="center" wrapText="1"/>
    </xf>
    <xf numFmtId="39" fontId="27" fillId="0" borderId="0" xfId="616" applyNumberFormat="1" applyFont="1" applyFill="1" applyBorder="1" applyAlignment="1" applyProtection="1">
      <alignment horizontal="right" vertical="center"/>
    </xf>
    <xf numFmtId="4" fontId="27" fillId="0" borderId="0" xfId="616" applyNumberFormat="1" applyFont="1" applyFill="1" applyBorder="1" applyAlignment="1" applyProtection="1">
      <alignment horizontal="left" vertical="center" wrapText="1"/>
    </xf>
    <xf numFmtId="4" fontId="27" fillId="0" borderId="0" xfId="616" quotePrefix="1" applyNumberFormat="1" applyFont="1" applyFill="1" applyBorder="1" applyAlignment="1" applyProtection="1">
      <alignment horizontal="left" vertical="center" wrapText="1"/>
    </xf>
    <xf numFmtId="4" fontId="22" fillId="0" borderId="0" xfId="14140" applyNumberFormat="1" applyFont="1" applyFill="1" applyBorder="1" applyAlignment="1">
      <alignment horizontal="left"/>
    </xf>
    <xf numFmtId="4" fontId="27" fillId="0" borderId="0" xfId="14140" applyNumberFormat="1" applyFont="1" applyFill="1" applyBorder="1" applyAlignment="1">
      <alignment horizontal="center"/>
    </xf>
    <xf numFmtId="192" fontId="22" fillId="0" borderId="0" xfId="616" applyNumberFormat="1" applyFont="1" applyFill="1" applyBorder="1" applyAlignment="1" applyProtection="1">
      <alignment horizontal="center" vertical="center" wrapText="1"/>
    </xf>
    <xf numFmtId="4" fontId="27" fillId="60" borderId="0" xfId="14140" applyNumberFormat="1" applyFont="1" applyFill="1" applyAlignment="1"/>
    <xf numFmtId="4" fontId="27" fillId="60" borderId="0" xfId="510" applyNumberFormat="1" applyFont="1" applyFill="1" applyBorder="1" applyAlignment="1">
      <alignment vertical="center"/>
    </xf>
    <xf numFmtId="4" fontId="22" fillId="60" borderId="0" xfId="615" applyNumberFormat="1" applyFont="1" applyFill="1" applyBorder="1" applyAlignment="1">
      <alignment horizontal="left" vertical="center"/>
    </xf>
    <xf numFmtId="4" fontId="27" fillId="60" borderId="0" xfId="14140" applyNumberFormat="1" applyFont="1" applyFill="1" applyBorder="1" applyAlignment="1">
      <alignment vertical="center"/>
    </xf>
    <xf numFmtId="4" fontId="27" fillId="60" borderId="0" xfId="14140" applyNumberFormat="1" applyFont="1" applyFill="1" applyAlignment="1">
      <alignment vertical="center"/>
    </xf>
    <xf numFmtId="4" fontId="22" fillId="60" borderId="0" xfId="615" applyNumberFormat="1" applyFont="1" applyFill="1" applyBorder="1" applyAlignment="1">
      <alignment vertical="center"/>
    </xf>
    <xf numFmtId="0" fontId="27" fillId="60" borderId="0" xfId="616" applyFont="1" applyFill="1" applyBorder="1" applyAlignment="1">
      <alignment horizontal="center" vertical="center"/>
    </xf>
    <xf numFmtId="4" fontId="22" fillId="60" borderId="0" xfId="14140" applyNumberFormat="1" applyFont="1" applyFill="1" applyBorder="1" applyAlignment="1">
      <alignment horizontal="left"/>
    </xf>
    <xf numFmtId="4" fontId="27" fillId="60" borderId="0" xfId="14140" applyNumberFormat="1" applyFont="1" applyFill="1" applyBorder="1" applyAlignment="1">
      <alignment horizontal="left" vertical="center"/>
    </xf>
    <xf numFmtId="4" fontId="27" fillId="60" borderId="0" xfId="14140" applyNumberFormat="1" applyFont="1" applyFill="1" applyBorder="1" applyAlignment="1">
      <alignment horizontal="center" vertical="center"/>
    </xf>
    <xf numFmtId="4" fontId="22" fillId="60" borderId="0" xfId="14140" applyNumberFormat="1" applyFont="1" applyFill="1" applyAlignment="1">
      <alignment vertical="center"/>
    </xf>
    <xf numFmtId="4" fontId="22" fillId="60" borderId="17" xfId="617" applyNumberFormat="1" applyFont="1" applyFill="1" applyBorder="1" applyAlignment="1">
      <alignment horizontal="center" vertical="center"/>
    </xf>
    <xf numFmtId="4" fontId="22" fillId="60" borderId="18" xfId="617" applyNumberFormat="1" applyFont="1" applyFill="1" applyBorder="1" applyAlignment="1">
      <alignment horizontal="center" vertical="center" wrapText="1"/>
    </xf>
    <xf numFmtId="4" fontId="22" fillId="60" borderId="18" xfId="617" applyNumberFormat="1" applyFont="1" applyFill="1" applyBorder="1" applyAlignment="1">
      <alignment horizontal="center" vertical="center"/>
    </xf>
    <xf numFmtId="4" fontId="22" fillId="60" borderId="23" xfId="617" applyNumberFormat="1" applyFont="1" applyFill="1" applyBorder="1" applyAlignment="1">
      <alignment horizontal="center" vertical="center" wrapText="1"/>
    </xf>
    <xf numFmtId="4" fontId="22" fillId="60" borderId="31" xfId="14140" applyNumberFormat="1" applyFont="1" applyFill="1" applyBorder="1" applyAlignment="1">
      <alignment horizontal="center" vertical="center"/>
    </xf>
    <xf numFmtId="4" fontId="22" fillId="60" borderId="32" xfId="14140" applyNumberFormat="1" applyFont="1" applyFill="1" applyBorder="1" applyAlignment="1">
      <alignment horizontal="center" vertical="center" wrapText="1"/>
    </xf>
    <xf numFmtId="4" fontId="27" fillId="60" borderId="32" xfId="14140" applyNumberFormat="1" applyFont="1" applyFill="1" applyBorder="1" applyAlignment="1">
      <alignment horizontal="center" vertical="center"/>
    </xf>
    <xf numFmtId="4" fontId="22" fillId="60" borderId="32" xfId="14140" applyNumberFormat="1" applyFont="1" applyFill="1" applyBorder="1" applyAlignment="1">
      <alignment horizontal="center" vertical="center"/>
    </xf>
    <xf numFmtId="4" fontId="27" fillId="60" borderId="32" xfId="14140" applyNumberFormat="1" applyFont="1" applyFill="1" applyBorder="1" applyAlignment="1">
      <alignment vertical="center"/>
    </xf>
    <xf numFmtId="4" fontId="22" fillId="60" borderId="33" xfId="14140" applyNumberFormat="1" applyFont="1" applyFill="1" applyBorder="1" applyAlignment="1">
      <alignment vertical="center"/>
    </xf>
    <xf numFmtId="4" fontId="22" fillId="60" borderId="21" xfId="14140" applyNumberFormat="1" applyFont="1" applyFill="1" applyBorder="1" applyAlignment="1">
      <alignment horizontal="center" vertical="center"/>
    </xf>
    <xf numFmtId="4" fontId="22" fillId="60" borderId="16" xfId="14140" applyNumberFormat="1" applyFont="1" applyFill="1" applyBorder="1" applyAlignment="1">
      <alignment horizontal="center" vertical="center" wrapText="1"/>
    </xf>
    <xf numFmtId="4" fontId="27" fillId="60" borderId="16" xfId="14140" applyNumberFormat="1" applyFont="1" applyFill="1" applyBorder="1" applyAlignment="1">
      <alignment horizontal="center" vertical="center"/>
    </xf>
    <xf numFmtId="4" fontId="22" fillId="60" borderId="16" xfId="14140" applyNumberFormat="1" applyFont="1" applyFill="1" applyBorder="1" applyAlignment="1">
      <alignment horizontal="center" vertical="center"/>
    </xf>
    <xf numFmtId="4" fontId="27" fillId="60" borderId="16" xfId="14140" applyNumberFormat="1" applyFont="1" applyFill="1" applyBorder="1" applyAlignment="1">
      <alignment vertical="center"/>
    </xf>
    <xf numFmtId="4" fontId="22" fillId="60" borderId="22" xfId="14140" applyNumberFormat="1" applyFont="1" applyFill="1" applyBorder="1" applyAlignment="1">
      <alignment vertical="center"/>
    </xf>
    <xf numFmtId="3" fontId="22" fillId="60" borderId="21" xfId="2324" applyNumberFormat="1" applyFont="1" applyFill="1" applyBorder="1" applyAlignment="1">
      <alignment horizontal="center" vertical="center"/>
    </xf>
    <xf numFmtId="0" fontId="22" fillId="60" borderId="16" xfId="14107" applyFont="1" applyFill="1" applyBorder="1" applyAlignment="1">
      <alignment horizontal="left" vertical="center" wrapText="1"/>
    </xf>
    <xf numFmtId="4" fontId="27" fillId="60" borderId="16" xfId="2243" applyNumberFormat="1" applyFont="1" applyFill="1" applyBorder="1" applyAlignment="1">
      <alignment horizontal="center" vertical="center"/>
    </xf>
    <xf numFmtId="4" fontId="27" fillId="60" borderId="16" xfId="14107" applyNumberFormat="1" applyFont="1" applyFill="1" applyBorder="1" applyAlignment="1" applyProtection="1">
      <alignment horizontal="right" vertical="center" wrapText="1"/>
    </xf>
    <xf numFmtId="4" fontId="27" fillId="60" borderId="21" xfId="2324" applyNumberFormat="1" applyFont="1" applyFill="1" applyBorder="1" applyAlignment="1">
      <alignment horizontal="center" vertical="center"/>
    </xf>
    <xf numFmtId="0" fontId="27" fillId="60" borderId="16" xfId="12639" applyFont="1" applyFill="1" applyBorder="1" applyAlignment="1">
      <alignment horizontal="left" vertical="center" wrapText="1"/>
    </xf>
    <xf numFmtId="4" fontId="27" fillId="60" borderId="16" xfId="14140" applyNumberFormat="1" applyFont="1" applyFill="1" applyBorder="1" applyAlignment="1">
      <alignment horizontal="right" vertical="center"/>
    </xf>
    <xf numFmtId="4" fontId="27" fillId="60" borderId="16" xfId="14254" applyNumberFormat="1" applyFont="1" applyFill="1" applyBorder="1" applyAlignment="1">
      <alignment horizontal="center" vertical="center"/>
    </xf>
    <xf numFmtId="4" fontId="27" fillId="60" borderId="16" xfId="14254" applyNumberFormat="1" applyFont="1" applyFill="1" applyBorder="1" applyAlignment="1">
      <alignment horizontal="right" vertical="center"/>
    </xf>
    <xf numFmtId="4" fontId="27" fillId="60" borderId="16" xfId="14255" applyNumberFormat="1" applyFont="1" applyFill="1" applyBorder="1" applyAlignment="1">
      <alignment vertical="center"/>
    </xf>
    <xf numFmtId="0" fontId="27" fillId="60" borderId="16" xfId="2324" applyFont="1" applyFill="1" applyBorder="1" applyAlignment="1">
      <alignment horizontal="left" vertical="center" wrapText="1"/>
    </xf>
    <xf numFmtId="4" fontId="27" fillId="60" borderId="16" xfId="14255" applyNumberFormat="1" applyFont="1" applyFill="1" applyBorder="1" applyAlignment="1">
      <alignment horizontal="right" vertical="center"/>
    </xf>
    <xf numFmtId="4" fontId="22" fillId="60" borderId="22" xfId="14255" applyNumberFormat="1" applyFont="1" applyFill="1" applyBorder="1" applyAlignment="1">
      <alignment vertical="center"/>
    </xf>
    <xf numFmtId="4" fontId="27" fillId="60" borderId="16" xfId="14254" applyNumberFormat="1" applyFont="1" applyFill="1" applyBorder="1" applyAlignment="1" applyProtection="1">
      <alignment horizontal="right" vertical="center"/>
    </xf>
    <xf numFmtId="0" fontId="27" fillId="60" borderId="16" xfId="11418" applyFont="1" applyFill="1" applyBorder="1" applyAlignment="1">
      <alignment vertical="center" wrapText="1"/>
    </xf>
    <xf numFmtId="0" fontId="27" fillId="60" borderId="16" xfId="2769" applyFont="1" applyFill="1" applyBorder="1" applyAlignment="1">
      <alignment horizontal="center" vertical="center" wrapText="1"/>
    </xf>
    <xf numFmtId="39" fontId="27" fillId="60" borderId="21" xfId="14256" applyNumberFormat="1" applyFont="1" applyFill="1" applyBorder="1" applyAlignment="1">
      <alignment horizontal="center" vertical="center" wrapText="1"/>
    </xf>
    <xf numFmtId="0" fontId="27" fillId="60" borderId="16" xfId="14255" applyFont="1" applyFill="1" applyBorder="1" applyAlignment="1">
      <alignment horizontal="center" vertical="center"/>
    </xf>
    <xf numFmtId="4" fontId="27" fillId="60" borderId="16" xfId="2942" applyNumberFormat="1" applyFont="1" applyFill="1" applyBorder="1" applyAlignment="1">
      <alignment horizontal="center" vertical="center"/>
    </xf>
    <xf numFmtId="4" fontId="27" fillId="60" borderId="16" xfId="590" applyNumberFormat="1" applyFont="1" applyFill="1" applyBorder="1" applyAlignment="1">
      <alignment horizontal="center" vertical="center"/>
    </xf>
    <xf numFmtId="0" fontId="27" fillId="60" borderId="16" xfId="2942" applyFont="1" applyFill="1" applyBorder="1" applyAlignment="1">
      <alignment horizontal="left" vertical="center" wrapText="1"/>
    </xf>
    <xf numFmtId="4" fontId="27" fillId="60" borderId="16" xfId="14255" applyNumberFormat="1" applyFont="1" applyFill="1" applyBorder="1" applyAlignment="1">
      <alignment horizontal="left" vertical="center" wrapText="1"/>
    </xf>
    <xf numFmtId="4" fontId="27" fillId="60" borderId="16" xfId="14255" applyNumberFormat="1" applyFont="1" applyFill="1" applyBorder="1" applyAlignment="1">
      <alignment horizontal="center" vertical="center"/>
    </xf>
    <xf numFmtId="3" fontId="22" fillId="60" borderId="21" xfId="14255" applyNumberFormat="1" applyFont="1" applyFill="1" applyBorder="1" applyAlignment="1">
      <alignment horizontal="center" vertical="center" wrapText="1"/>
    </xf>
    <xf numFmtId="2" fontId="27" fillId="60" borderId="21" xfId="11418" applyNumberFormat="1" applyFont="1" applyFill="1" applyBorder="1" applyAlignment="1">
      <alignment horizontal="center" vertical="center"/>
    </xf>
    <xf numFmtId="178" fontId="27" fillId="60" borderId="16" xfId="10942" applyFont="1" applyFill="1" applyBorder="1" applyAlignment="1">
      <alignment horizontal="center" vertical="center"/>
    </xf>
    <xf numFmtId="180" fontId="27" fillId="60" borderId="16" xfId="10933" applyFont="1" applyFill="1" applyBorder="1" applyAlignment="1">
      <alignment horizontal="left" vertical="center" wrapText="1"/>
    </xf>
    <xf numFmtId="4" fontId="27" fillId="60" borderId="16" xfId="2942" applyNumberFormat="1" applyFont="1" applyFill="1" applyBorder="1" applyAlignment="1">
      <alignment horizontal="center" vertical="center" wrapText="1"/>
    </xf>
    <xf numFmtId="4" fontId="22" fillId="60" borderId="34" xfId="14140" applyNumberFormat="1" applyFont="1" applyFill="1" applyBorder="1" applyAlignment="1">
      <alignment horizontal="center"/>
    </xf>
    <xf numFmtId="4" fontId="22" fillId="60" borderId="35" xfId="14140" applyNumberFormat="1" applyFont="1" applyFill="1" applyBorder="1" applyAlignment="1">
      <alignment horizontal="center" vertical="center" wrapText="1"/>
    </xf>
    <xf numFmtId="4" fontId="27" fillId="60" borderId="35" xfId="14140" applyNumberFormat="1" applyFont="1" applyFill="1" applyBorder="1" applyAlignment="1">
      <alignment horizontal="right" vertical="center"/>
    </xf>
    <xf numFmtId="4" fontId="27" fillId="60" borderId="35" xfId="14255" applyNumberFormat="1" applyFont="1" applyFill="1" applyBorder="1" applyAlignment="1">
      <alignment horizontal="center" vertical="center"/>
    </xf>
    <xf numFmtId="4" fontId="22" fillId="60" borderId="35" xfId="14140" applyNumberFormat="1" applyFont="1" applyFill="1" applyBorder="1" applyAlignment="1">
      <alignment horizontal="right" vertical="center"/>
    </xf>
    <xf numFmtId="4" fontId="22" fillId="60" borderId="36" xfId="14140" applyNumberFormat="1" applyFont="1" applyFill="1" applyBorder="1" applyAlignment="1">
      <alignment horizontal="right" vertical="center"/>
    </xf>
    <xf numFmtId="4" fontId="22" fillId="60" borderId="19" xfId="14140" applyNumberFormat="1" applyFont="1" applyFill="1" applyBorder="1" applyAlignment="1">
      <alignment horizontal="center"/>
    </xf>
    <xf numFmtId="4" fontId="22" fillId="60" borderId="20" xfId="14140" applyNumberFormat="1" applyFont="1" applyFill="1" applyBorder="1" applyAlignment="1">
      <alignment horizontal="left" vertical="center" wrapText="1"/>
    </xf>
    <xf numFmtId="4" fontId="27" fillId="60" borderId="20" xfId="14140" applyNumberFormat="1" applyFont="1" applyFill="1" applyBorder="1" applyAlignment="1">
      <alignment horizontal="right" vertical="center"/>
    </xf>
    <xf numFmtId="4" fontId="22" fillId="60" borderId="20" xfId="14140" applyNumberFormat="1" applyFont="1" applyFill="1" applyBorder="1" applyAlignment="1">
      <alignment horizontal="right" vertical="center"/>
    </xf>
    <xf numFmtId="4" fontId="22" fillId="60" borderId="24" xfId="14140" applyNumberFormat="1" applyFont="1" applyFill="1" applyBorder="1" applyAlignment="1">
      <alignment horizontal="right" vertical="center"/>
    </xf>
    <xf numFmtId="4" fontId="27" fillId="60" borderId="0" xfId="14140" applyNumberFormat="1" applyFont="1" applyFill="1" applyBorder="1" applyAlignment="1">
      <alignment horizontal="center"/>
    </xf>
    <xf numFmtId="4" fontId="27" fillId="60" borderId="0" xfId="14140" applyNumberFormat="1" applyFont="1" applyFill="1" applyBorder="1" applyAlignment="1">
      <alignment vertical="center" wrapText="1"/>
    </xf>
    <xf numFmtId="4" fontId="22" fillId="60" borderId="0" xfId="14140" applyNumberFormat="1" applyFont="1" applyFill="1" applyBorder="1" applyAlignment="1">
      <alignment vertical="center"/>
    </xf>
    <xf numFmtId="4" fontId="27" fillId="60" borderId="0" xfId="14255" applyNumberFormat="1" applyFont="1" applyFill="1" applyBorder="1" applyAlignment="1">
      <alignment horizontal="center"/>
    </xf>
    <xf numFmtId="4" fontId="22" fillId="60" borderId="0" xfId="616" applyNumberFormat="1" applyFont="1" applyFill="1" applyBorder="1" applyAlignment="1" applyProtection="1">
      <alignment horizontal="left" vertical="center" wrapText="1"/>
    </xf>
    <xf numFmtId="39" fontId="27" fillId="60" borderId="0" xfId="616" applyNumberFormat="1" applyFont="1" applyFill="1" applyBorder="1" applyAlignment="1" applyProtection="1">
      <alignment horizontal="right" vertical="center"/>
    </xf>
    <xf numFmtId="4" fontId="27" fillId="60" borderId="0" xfId="14255" applyNumberFormat="1" applyFont="1" applyFill="1" applyBorder="1" applyAlignment="1">
      <alignment vertical="center"/>
    </xf>
    <xf numFmtId="4" fontId="22" fillId="60" borderId="0" xfId="14255" applyNumberFormat="1" applyFont="1" applyFill="1" applyBorder="1" applyAlignment="1">
      <alignment vertical="center"/>
    </xf>
    <xf numFmtId="4" fontId="27" fillId="60" borderId="0" xfId="616" applyNumberFormat="1" applyFont="1" applyFill="1" applyBorder="1" applyAlignment="1" applyProtection="1">
      <alignment horizontal="left" vertical="center" wrapText="1"/>
    </xf>
    <xf numFmtId="10" fontId="27" fillId="60" borderId="0" xfId="14142" applyNumberFormat="1" applyFont="1" applyFill="1" applyBorder="1" applyAlignment="1">
      <alignment vertical="center"/>
    </xf>
    <xf numFmtId="4" fontId="27" fillId="60" borderId="0" xfId="616" quotePrefix="1" applyNumberFormat="1" applyFont="1" applyFill="1" applyBorder="1" applyAlignment="1" applyProtection="1">
      <alignment horizontal="left" vertical="center" wrapText="1"/>
    </xf>
    <xf numFmtId="4" fontId="22" fillId="60" borderId="0" xfId="14255" applyNumberFormat="1" applyFont="1" applyFill="1" applyBorder="1" applyAlignment="1">
      <alignment horizontal="center"/>
    </xf>
    <xf numFmtId="4" fontId="22" fillId="60" borderId="0" xfId="14255" applyNumberFormat="1" applyFont="1" applyFill="1" applyBorder="1" applyAlignment="1">
      <alignment horizontal="left" vertical="center" wrapText="1"/>
    </xf>
    <xf numFmtId="4" fontId="27" fillId="60" borderId="0" xfId="14255" applyNumberFormat="1" applyFont="1" applyFill="1" applyBorder="1" applyAlignment="1">
      <alignment horizontal="right" vertical="center"/>
    </xf>
    <xf numFmtId="4" fontId="22" fillId="60" borderId="0" xfId="14255" applyNumberFormat="1" applyFont="1" applyFill="1" applyBorder="1" applyAlignment="1">
      <alignment horizontal="right" vertical="center"/>
    </xf>
    <xf numFmtId="4" fontId="27" fillId="60" borderId="0" xfId="14255" applyNumberFormat="1" applyFont="1" applyFill="1" applyBorder="1" applyAlignment="1">
      <alignment vertical="center" wrapText="1"/>
    </xf>
    <xf numFmtId="4" fontId="22" fillId="60" borderId="19" xfId="14255" applyNumberFormat="1" applyFont="1" applyFill="1" applyBorder="1" applyAlignment="1">
      <alignment horizontal="center"/>
    </xf>
    <xf numFmtId="4" fontId="22" fillId="60" borderId="20" xfId="14255" applyNumberFormat="1" applyFont="1" applyFill="1" applyBorder="1" applyAlignment="1">
      <alignment horizontal="left" vertical="center" wrapText="1"/>
    </xf>
    <xf numFmtId="4" fontId="27" fillId="60" borderId="20" xfId="14255" applyNumberFormat="1" applyFont="1" applyFill="1" applyBorder="1" applyAlignment="1">
      <alignment horizontal="right" vertical="center"/>
    </xf>
    <xf numFmtId="4" fontId="22" fillId="60" borderId="20" xfId="14255" applyNumberFormat="1" applyFont="1" applyFill="1" applyBorder="1" applyAlignment="1">
      <alignment horizontal="right" vertical="center"/>
    </xf>
    <xf numFmtId="4" fontId="22" fillId="60" borderId="24" xfId="14255" applyNumberFormat="1" applyFont="1" applyFill="1" applyBorder="1" applyAlignment="1">
      <alignment horizontal="right" vertical="center"/>
    </xf>
    <xf numFmtId="4" fontId="27" fillId="60" borderId="0" xfId="14255" applyNumberFormat="1" applyFont="1" applyFill="1" applyAlignment="1">
      <alignment horizontal="center"/>
    </xf>
    <xf numFmtId="4" fontId="27" fillId="60" borderId="0" xfId="14255" applyNumberFormat="1" applyFont="1" applyFill="1" applyAlignment="1">
      <alignment vertical="center" wrapText="1"/>
    </xf>
    <xf numFmtId="4" fontId="27" fillId="60" borderId="0" xfId="14255" applyNumberFormat="1" applyFont="1" applyFill="1" applyAlignment="1">
      <alignment vertical="center"/>
    </xf>
    <xf numFmtId="4" fontId="22" fillId="60" borderId="0" xfId="14255" applyNumberFormat="1" applyFont="1" applyFill="1" applyAlignment="1">
      <alignment vertical="center"/>
    </xf>
    <xf numFmtId="4" fontId="22" fillId="60" borderId="0" xfId="14255" applyNumberFormat="1" applyFont="1" applyFill="1" applyBorder="1" applyAlignment="1">
      <alignment vertical="center" wrapText="1"/>
    </xf>
    <xf numFmtId="10" fontId="22" fillId="60" borderId="0" xfId="14142" applyNumberFormat="1" applyFont="1" applyFill="1" applyBorder="1" applyAlignment="1">
      <alignment vertical="center"/>
    </xf>
    <xf numFmtId="4" fontId="27" fillId="60" borderId="0" xfId="14140" applyNumberFormat="1" applyFont="1" applyFill="1" applyAlignment="1">
      <alignment horizontal="center"/>
    </xf>
    <xf numFmtId="4" fontId="27" fillId="60" borderId="0" xfId="14140" applyNumberFormat="1" applyFont="1" applyFill="1" applyAlignment="1">
      <alignment vertical="center" wrapText="1"/>
    </xf>
    <xf numFmtId="4" fontId="22" fillId="60" borderId="0" xfId="510" applyNumberFormat="1" applyFont="1" applyFill="1" applyBorder="1" applyAlignment="1">
      <alignment horizontal="left" vertical="center"/>
    </xf>
    <xf numFmtId="4" fontId="22" fillId="60" borderId="0" xfId="14140" applyNumberFormat="1" applyFont="1" applyFill="1" applyBorder="1" applyAlignment="1">
      <alignment horizontal="left" vertical="center"/>
    </xf>
    <xf numFmtId="3" fontId="22" fillId="60" borderId="21" xfId="14255" applyNumberFormat="1" applyFont="1" applyFill="1" applyBorder="1" applyAlignment="1">
      <alignment horizontal="center" vertical="center"/>
    </xf>
    <xf numFmtId="4" fontId="27" fillId="60" borderId="21" xfId="2324" applyNumberFormat="1" applyFont="1" applyFill="1" applyBorder="1" applyAlignment="1">
      <alignment horizontal="center" vertical="top"/>
    </xf>
    <xf numFmtId="0" fontId="27" fillId="60" borderId="16" xfId="2942" applyFont="1" applyFill="1" applyBorder="1" applyAlignment="1">
      <alignment vertical="center" wrapText="1"/>
    </xf>
    <xf numFmtId="4" fontId="27" fillId="60" borderId="16" xfId="11418" applyNumberFormat="1" applyFont="1" applyFill="1" applyBorder="1" applyAlignment="1">
      <alignment horizontal="right" vertical="center"/>
    </xf>
    <xf numFmtId="3" fontId="27" fillId="60" borderId="21" xfId="2324" applyNumberFormat="1" applyFont="1" applyFill="1" applyBorder="1" applyAlignment="1">
      <alignment horizontal="center" vertical="center"/>
    </xf>
    <xf numFmtId="3" fontId="27" fillId="60" borderId="21" xfId="11418" applyNumberFormat="1" applyFont="1" applyFill="1" applyBorder="1" applyAlignment="1">
      <alignment horizontal="center" vertical="center"/>
    </xf>
    <xf numFmtId="3" fontId="22" fillId="60" borderId="21" xfId="11418" applyNumberFormat="1" applyFont="1" applyFill="1" applyBorder="1" applyAlignment="1">
      <alignment horizontal="center" vertical="center"/>
    </xf>
    <xf numFmtId="0" fontId="22" fillId="60" borderId="16" xfId="14255" applyFont="1" applyFill="1" applyBorder="1" applyAlignment="1">
      <alignment horizontal="left" vertical="center" wrapText="1"/>
    </xf>
    <xf numFmtId="39" fontId="27" fillId="60" borderId="16" xfId="14258" applyNumberFormat="1" applyFont="1" applyFill="1" applyBorder="1" applyAlignment="1">
      <alignment horizontal="left" vertical="center" wrapText="1"/>
    </xf>
    <xf numFmtId="0" fontId="27" fillId="60" borderId="16" xfId="14107" applyFont="1" applyFill="1" applyBorder="1" applyAlignment="1">
      <alignment horizontal="center" vertical="center"/>
    </xf>
    <xf numFmtId="4" fontId="27" fillId="60" borderId="16" xfId="14107" applyNumberFormat="1" applyFont="1" applyFill="1" applyBorder="1" applyAlignment="1">
      <alignment horizontal="right" vertical="center" wrapText="1"/>
    </xf>
    <xf numFmtId="4" fontId="27" fillId="60" borderId="16" xfId="14259" applyNumberFormat="1" applyFont="1" applyFill="1" applyBorder="1" applyAlignment="1">
      <alignment horizontal="right" vertical="center"/>
    </xf>
    <xf numFmtId="0" fontId="22" fillId="60" borderId="16" xfId="11418" applyFont="1" applyFill="1" applyBorder="1" applyAlignment="1">
      <alignment vertical="center" wrapText="1"/>
    </xf>
    <xf numFmtId="4" fontId="27" fillId="60" borderId="21" xfId="11418" applyNumberFormat="1" applyFont="1" applyFill="1" applyBorder="1" applyAlignment="1">
      <alignment horizontal="center" vertical="center"/>
    </xf>
    <xf numFmtId="4" fontId="27" fillId="60" borderId="34" xfId="11418" applyNumberFormat="1" applyFont="1" applyFill="1" applyBorder="1" applyAlignment="1">
      <alignment horizontal="center" vertical="center"/>
    </xf>
    <xf numFmtId="0" fontId="27" fillId="60" borderId="35" xfId="11418" applyFont="1" applyFill="1" applyBorder="1" applyAlignment="1">
      <alignment vertical="center" wrapText="1"/>
    </xf>
    <xf numFmtId="4" fontId="27" fillId="60" borderId="35" xfId="14140" applyNumberFormat="1" applyFont="1" applyFill="1" applyBorder="1" applyAlignment="1">
      <alignment vertical="center"/>
    </xf>
    <xf numFmtId="0" fontId="27" fillId="60" borderId="35" xfId="2769" applyFont="1" applyFill="1" applyBorder="1" applyAlignment="1">
      <alignment horizontal="center" vertical="center" wrapText="1"/>
    </xf>
    <xf numFmtId="4" fontId="22" fillId="60" borderId="35" xfId="14107" applyNumberFormat="1" applyFont="1" applyFill="1" applyBorder="1" applyAlignment="1" applyProtection="1">
      <alignment horizontal="right" vertical="center" wrapText="1"/>
    </xf>
    <xf numFmtId="4" fontId="22" fillId="60" borderId="36" xfId="14140" applyNumberFormat="1" applyFont="1" applyFill="1" applyBorder="1" applyAlignment="1">
      <alignment vertical="center"/>
    </xf>
    <xf numFmtId="4" fontId="22" fillId="60" borderId="0" xfId="14255" applyNumberFormat="1" applyFont="1" applyFill="1" applyBorder="1" applyAlignment="1">
      <alignment horizontal="right" vertical="center" wrapText="1"/>
    </xf>
    <xf numFmtId="2" fontId="27" fillId="60" borderId="21" xfId="14260" applyNumberFormat="1" applyFont="1" applyFill="1" applyBorder="1" applyAlignment="1">
      <alignment horizontal="center" vertical="center"/>
    </xf>
    <xf numFmtId="2" fontId="27" fillId="60" borderId="16" xfId="14260" applyNumberFormat="1" applyFont="1" applyFill="1" applyBorder="1" applyAlignment="1">
      <alignment horizontal="center" vertical="center"/>
    </xf>
    <xf numFmtId="0" fontId="27" fillId="60" borderId="16" xfId="14260" applyFont="1" applyFill="1" applyBorder="1" applyAlignment="1">
      <alignment horizontal="center" vertical="center"/>
    </xf>
    <xf numFmtId="4" fontId="27" fillId="60" borderId="16" xfId="14260" applyNumberFormat="1" applyFont="1" applyFill="1" applyBorder="1" applyAlignment="1">
      <alignment vertical="center"/>
    </xf>
    <xf numFmtId="3" fontId="22" fillId="60" borderId="21" xfId="14260" applyNumberFormat="1" applyFont="1" applyFill="1" applyBorder="1" applyAlignment="1">
      <alignment horizontal="center" vertical="center"/>
    </xf>
    <xf numFmtId="4" fontId="27" fillId="60" borderId="16" xfId="14260" applyNumberFormat="1" applyFont="1" applyFill="1" applyBorder="1" applyAlignment="1">
      <alignment horizontal="center" vertical="center"/>
    </xf>
    <xf numFmtId="4" fontId="27" fillId="60" borderId="21" xfId="14260" applyNumberFormat="1" applyFont="1" applyFill="1" applyBorder="1" applyAlignment="1">
      <alignment horizontal="center" vertical="top"/>
    </xf>
    <xf numFmtId="49" fontId="27" fillId="60" borderId="16" xfId="14260" applyNumberFormat="1" applyFont="1" applyFill="1" applyBorder="1" applyAlignment="1">
      <alignment horizontal="left" vertical="center" wrapText="1"/>
    </xf>
    <xf numFmtId="4" fontId="27" fillId="60" borderId="16" xfId="14260" applyNumberFormat="1" applyFont="1" applyFill="1" applyBorder="1" applyAlignment="1">
      <alignment horizontal="right" vertical="center"/>
    </xf>
    <xf numFmtId="3" fontId="27" fillId="60" borderId="21" xfId="14260" applyNumberFormat="1" applyFont="1" applyFill="1" applyBorder="1" applyAlignment="1">
      <alignment horizontal="center" vertical="center"/>
    </xf>
    <xf numFmtId="0" fontId="27" fillId="60" borderId="16" xfId="14263" applyFont="1" applyFill="1" applyBorder="1" applyAlignment="1">
      <alignment vertical="center" wrapText="1"/>
    </xf>
    <xf numFmtId="4" fontId="27" fillId="60" borderId="16" xfId="10297" applyNumberFormat="1" applyFont="1" applyFill="1" applyBorder="1" applyAlignment="1">
      <alignment horizontal="right" vertical="center" wrapText="1"/>
    </xf>
    <xf numFmtId="43" fontId="27" fillId="60" borderId="16" xfId="10028" applyFont="1" applyFill="1" applyBorder="1" applyAlignment="1">
      <alignment horizontal="center" vertical="center"/>
    </xf>
    <xf numFmtId="4" fontId="27" fillId="60" borderId="16" xfId="14260" applyNumberFormat="1" applyFont="1" applyFill="1" applyBorder="1" applyAlignment="1">
      <alignment horizontal="right" vertical="center" wrapText="1"/>
    </xf>
    <xf numFmtId="0" fontId="22" fillId="60" borderId="16" xfId="14107" applyFont="1" applyFill="1" applyBorder="1" applyAlignment="1">
      <alignment vertical="center" wrapText="1"/>
    </xf>
    <xf numFmtId="49" fontId="27" fillId="60" borderId="16" xfId="14260" applyNumberFormat="1" applyFont="1" applyFill="1" applyBorder="1" applyAlignment="1">
      <alignment vertical="center" wrapText="1"/>
    </xf>
    <xf numFmtId="3" fontId="27" fillId="60" borderId="21" xfId="14260" applyNumberFormat="1" applyFont="1" applyFill="1" applyBorder="1"/>
    <xf numFmtId="49" fontId="27" fillId="60" borderId="16" xfId="3883" applyNumberFormat="1" applyFont="1" applyFill="1" applyBorder="1" applyAlignment="1">
      <alignment horizontal="left" vertical="center" wrapText="1"/>
    </xf>
    <xf numFmtId="4" fontId="27" fillId="60" borderId="16" xfId="3883" applyNumberFormat="1" applyFont="1" applyFill="1" applyBorder="1" applyAlignment="1">
      <alignment horizontal="right" vertical="center"/>
    </xf>
    <xf numFmtId="4" fontId="27" fillId="60" borderId="16" xfId="3883" applyNumberFormat="1" applyFont="1" applyFill="1" applyBorder="1" applyAlignment="1">
      <alignment horizontal="center" vertical="center"/>
    </xf>
    <xf numFmtId="2" fontId="27" fillId="60" borderId="21" xfId="14260" applyNumberFormat="1" applyFont="1" applyFill="1" applyBorder="1" applyAlignment="1">
      <alignment horizontal="center" vertical="center" wrapText="1"/>
    </xf>
    <xf numFmtId="2" fontId="27" fillId="60" borderId="34" xfId="14260" applyNumberFormat="1" applyFont="1" applyFill="1" applyBorder="1" applyAlignment="1">
      <alignment horizontal="center" vertical="center" wrapText="1"/>
    </xf>
    <xf numFmtId="49" fontId="27" fillId="60" borderId="35" xfId="14260" applyNumberFormat="1" applyFont="1" applyFill="1" applyBorder="1" applyAlignment="1">
      <alignment horizontal="left" vertical="center" wrapText="1"/>
    </xf>
    <xf numFmtId="4" fontId="27" fillId="60" borderId="35" xfId="14260" applyNumberFormat="1" applyFont="1" applyFill="1" applyBorder="1" applyAlignment="1">
      <alignment horizontal="center" vertical="center"/>
    </xf>
    <xf numFmtId="4" fontId="27" fillId="60" borderId="35" xfId="14107" applyNumberFormat="1" applyFont="1" applyFill="1" applyBorder="1" applyAlignment="1" applyProtection="1">
      <alignment horizontal="right" vertical="center" wrapText="1"/>
    </xf>
    <xf numFmtId="4" fontId="27" fillId="60" borderId="0" xfId="14260" applyNumberFormat="1" applyFont="1" applyFill="1" applyBorder="1" applyAlignment="1">
      <alignment horizontal="center"/>
    </xf>
    <xf numFmtId="4" fontId="27" fillId="60" borderId="0" xfId="14260" applyNumberFormat="1" applyFont="1" applyFill="1" applyBorder="1" applyAlignment="1">
      <alignment vertical="center"/>
    </xf>
    <xf numFmtId="4" fontId="22" fillId="60" borderId="0" xfId="14260" applyNumberFormat="1" applyFont="1" applyFill="1" applyBorder="1" applyAlignment="1">
      <alignment vertical="center"/>
    </xf>
    <xf numFmtId="4" fontId="22" fillId="60" borderId="0" xfId="14260" applyNumberFormat="1" applyFont="1" applyFill="1" applyBorder="1" applyAlignment="1">
      <alignment horizontal="center"/>
    </xf>
    <xf numFmtId="4" fontId="22" fillId="60" borderId="0" xfId="14260" applyNumberFormat="1" applyFont="1" applyFill="1" applyBorder="1" applyAlignment="1">
      <alignment horizontal="left" vertical="center" wrapText="1"/>
    </xf>
    <xf numFmtId="4" fontId="27" fillId="60" borderId="0" xfId="14260" applyNumberFormat="1" applyFont="1" applyFill="1" applyBorder="1" applyAlignment="1">
      <alignment horizontal="right" vertical="center"/>
    </xf>
    <xf numFmtId="4" fontId="22" fillId="60" borderId="0" xfId="14260" applyNumberFormat="1" applyFont="1" applyFill="1" applyBorder="1" applyAlignment="1">
      <alignment horizontal="right" vertical="center"/>
    </xf>
    <xf numFmtId="4" fontId="27" fillId="60" borderId="0" xfId="14260" applyNumberFormat="1" applyFont="1" applyFill="1" applyBorder="1" applyAlignment="1">
      <alignment vertical="center" wrapText="1"/>
    </xf>
    <xf numFmtId="4" fontId="22" fillId="60" borderId="19" xfId="14260" applyNumberFormat="1" applyFont="1" applyFill="1" applyBorder="1" applyAlignment="1">
      <alignment horizontal="center"/>
    </xf>
    <xf numFmtId="4" fontId="22" fillId="60" borderId="20" xfId="14260" applyNumberFormat="1" applyFont="1" applyFill="1" applyBorder="1" applyAlignment="1">
      <alignment horizontal="left" vertical="center" wrapText="1"/>
    </xf>
    <xf numFmtId="4" fontId="27" fillId="60" borderId="20" xfId="14260" applyNumberFormat="1" applyFont="1" applyFill="1" applyBorder="1" applyAlignment="1">
      <alignment horizontal="right" vertical="center"/>
    </xf>
    <xf numFmtId="4" fontId="22" fillId="60" borderId="20" xfId="14260" applyNumberFormat="1" applyFont="1" applyFill="1" applyBorder="1" applyAlignment="1">
      <alignment horizontal="right" vertical="center"/>
    </xf>
    <xf numFmtId="4" fontId="22" fillId="60" borderId="24" xfId="14260" applyNumberFormat="1" applyFont="1" applyFill="1" applyBorder="1" applyAlignment="1">
      <alignment horizontal="right" vertical="center"/>
    </xf>
    <xf numFmtId="4" fontId="27" fillId="60" borderId="0" xfId="14260" applyNumberFormat="1" applyFont="1" applyFill="1" applyAlignment="1">
      <alignment horizontal="center"/>
    </xf>
    <xf numFmtId="4" fontId="27" fillId="60" borderId="0" xfId="14260" applyNumberFormat="1" applyFont="1" applyFill="1" applyAlignment="1">
      <alignment vertical="center" wrapText="1"/>
    </xf>
    <xf numFmtId="4" fontId="27" fillId="60" borderId="0" xfId="14260" applyNumberFormat="1" applyFont="1" applyFill="1" applyAlignment="1">
      <alignment vertical="center"/>
    </xf>
    <xf numFmtId="4" fontId="22" fillId="60" borderId="0" xfId="14260" applyNumberFormat="1" applyFont="1" applyFill="1" applyAlignment="1">
      <alignment vertical="center"/>
    </xf>
    <xf numFmtId="4" fontId="22" fillId="60" borderId="0" xfId="14260" applyNumberFormat="1" applyFont="1" applyFill="1" applyBorder="1" applyAlignment="1">
      <alignment vertical="center" wrapText="1"/>
    </xf>
    <xf numFmtId="4" fontId="27" fillId="60" borderId="16" xfId="2769" applyNumberFormat="1" applyFont="1" applyFill="1" applyBorder="1" applyAlignment="1">
      <alignment horizontal="center" vertical="center" wrapText="1"/>
    </xf>
    <xf numFmtId="4" fontId="27" fillId="60" borderId="21" xfId="11418" applyNumberFormat="1" applyFont="1" applyFill="1" applyBorder="1" applyAlignment="1">
      <alignment horizontal="center" vertical="top"/>
    </xf>
    <xf numFmtId="0" fontId="27" fillId="60" borderId="16" xfId="4162" applyFont="1" applyFill="1" applyBorder="1" applyAlignment="1">
      <alignment vertical="center" wrapText="1"/>
    </xf>
    <xf numFmtId="4" fontId="27" fillId="60" borderId="16" xfId="10297" applyNumberFormat="1" applyFont="1" applyFill="1" applyBorder="1" applyAlignment="1">
      <alignment horizontal="center" vertical="center" wrapText="1"/>
    </xf>
    <xf numFmtId="4" fontId="22" fillId="60" borderId="22" xfId="14260" applyNumberFormat="1" applyFont="1" applyFill="1" applyBorder="1" applyAlignment="1">
      <alignment vertical="center"/>
    </xf>
    <xf numFmtId="0" fontId="27" fillId="60" borderId="16" xfId="14261" applyFont="1" applyFill="1" applyBorder="1" applyAlignment="1">
      <alignment horizontal="center" vertical="center"/>
    </xf>
    <xf numFmtId="0" fontId="27" fillId="60" borderId="16" xfId="14262" applyFont="1" applyFill="1" applyBorder="1" applyAlignment="1">
      <alignment horizontal="center" vertical="center"/>
    </xf>
    <xf numFmtId="0" fontId="22" fillId="60" borderId="16" xfId="4162" applyFont="1" applyFill="1" applyBorder="1" applyAlignment="1">
      <alignment vertical="center" wrapText="1"/>
    </xf>
    <xf numFmtId="3" fontId="22" fillId="60" borderId="21" xfId="14263" applyNumberFormat="1" applyFont="1" applyFill="1" applyBorder="1" applyAlignment="1">
      <alignment horizontal="center" vertical="center"/>
    </xf>
    <xf numFmtId="3" fontId="27" fillId="60" borderId="21" xfId="14263" applyNumberFormat="1" applyFont="1" applyFill="1" applyBorder="1" applyAlignment="1">
      <alignment horizontal="center" vertical="center"/>
    </xf>
    <xf numFmtId="193" fontId="27" fillId="60" borderId="16" xfId="14264" applyNumberFormat="1" applyFont="1" applyFill="1" applyBorder="1" applyAlignment="1">
      <alignment horizontal="center" vertical="center" wrapText="1"/>
    </xf>
    <xf numFmtId="3" fontId="22" fillId="60" borderId="21" xfId="14265" applyNumberFormat="1" applyFont="1" applyFill="1" applyBorder="1" applyAlignment="1">
      <alignment horizontal="center" vertical="center"/>
    </xf>
    <xf numFmtId="0" fontId="22" fillId="60" borderId="16" xfId="14265" applyFont="1" applyFill="1" applyBorder="1" applyAlignment="1">
      <alignment vertical="center" wrapText="1"/>
    </xf>
    <xf numFmtId="4" fontId="27" fillId="60" borderId="21" xfId="14265" applyNumberFormat="1" applyFont="1" applyFill="1" applyBorder="1" applyAlignment="1">
      <alignment horizontal="center" vertical="center"/>
    </xf>
    <xf numFmtId="0" fontId="27" fillId="60" borderId="16" xfId="14265" applyFont="1" applyFill="1" applyBorder="1" applyAlignment="1">
      <alignment vertical="center" wrapText="1"/>
    </xf>
    <xf numFmtId="0" fontId="27" fillId="60" borderId="16" xfId="10028" applyNumberFormat="1" applyFont="1" applyFill="1" applyBorder="1" applyAlignment="1">
      <alignment horizontal="center" vertical="center"/>
    </xf>
    <xf numFmtId="4" fontId="22" fillId="60" borderId="19" xfId="14140" applyNumberFormat="1" applyFont="1" applyFill="1" applyBorder="1" applyAlignment="1">
      <alignment horizontal="center" vertical="center"/>
    </xf>
    <xf numFmtId="4" fontId="27" fillId="60" borderId="0" xfId="14260" applyNumberFormat="1" applyFont="1" applyFill="1" applyBorder="1" applyAlignment="1">
      <alignment horizontal="center" vertical="center"/>
    </xf>
    <xf numFmtId="4" fontId="22" fillId="60" borderId="0" xfId="14260" applyNumberFormat="1" applyFont="1" applyFill="1" applyBorder="1" applyAlignment="1">
      <alignment horizontal="center" vertical="center"/>
    </xf>
    <xf numFmtId="4" fontId="22" fillId="60" borderId="19" xfId="14260" applyNumberFormat="1" applyFont="1" applyFill="1" applyBorder="1" applyAlignment="1">
      <alignment horizontal="center" vertical="center"/>
    </xf>
    <xf numFmtId="4" fontId="27" fillId="60" borderId="0" xfId="14260" applyNumberFormat="1" applyFont="1" applyFill="1" applyAlignment="1">
      <alignment horizontal="center" vertical="center"/>
    </xf>
    <xf numFmtId="4" fontId="27" fillId="60" borderId="0" xfId="14140" applyNumberFormat="1" applyFont="1" applyFill="1" applyAlignment="1">
      <alignment horizontal="center" vertical="center"/>
    </xf>
    <xf numFmtId="4" fontId="27" fillId="60" borderId="0" xfId="14138" applyNumberFormat="1" applyFont="1" applyFill="1" applyBorder="1" applyAlignment="1">
      <alignment horizontal="left" vertical="center"/>
    </xf>
    <xf numFmtId="4" fontId="27" fillId="60" borderId="0" xfId="14138" applyNumberFormat="1" applyFont="1" applyFill="1" applyBorder="1" applyAlignment="1">
      <alignment vertical="center"/>
    </xf>
    <xf numFmtId="4" fontId="22" fillId="60" borderId="17" xfId="14138" applyNumberFormat="1" applyFont="1" applyFill="1" applyBorder="1" applyAlignment="1">
      <alignment horizontal="center" vertical="center"/>
    </xf>
    <xf numFmtId="4" fontId="22" fillId="60" borderId="43" xfId="14138" applyNumberFormat="1" applyFont="1" applyFill="1" applyBorder="1" applyAlignment="1">
      <alignment horizontal="center" vertical="center"/>
    </xf>
    <xf numFmtId="4" fontId="22" fillId="60" borderId="44" xfId="14138" applyNumberFormat="1" applyFont="1" applyFill="1" applyBorder="1" applyAlignment="1">
      <alignment horizontal="center" vertical="center"/>
    </xf>
    <xf numFmtId="4" fontId="22" fillId="60" borderId="23" xfId="14138" applyNumberFormat="1" applyFont="1" applyFill="1" applyBorder="1" applyAlignment="1">
      <alignment horizontal="center" vertical="center"/>
    </xf>
    <xf numFmtId="4" fontId="22" fillId="60" borderId="45" xfId="14138" applyNumberFormat="1" applyFont="1" applyFill="1" applyBorder="1" applyAlignment="1">
      <alignment horizontal="center" vertical="center"/>
    </xf>
    <xf numFmtId="4" fontId="22" fillId="60" borderId="46" xfId="14138" applyNumberFormat="1" applyFont="1" applyFill="1" applyBorder="1" applyAlignment="1">
      <alignment horizontal="left" vertical="center"/>
    </xf>
    <xf numFmtId="4" fontId="22" fillId="60" borderId="47" xfId="14138" applyNumberFormat="1" applyFont="1" applyFill="1" applyBorder="1" applyAlignment="1">
      <alignment horizontal="left" vertical="center"/>
    </xf>
    <xf numFmtId="4" fontId="27" fillId="60" borderId="48" xfId="14138" applyNumberFormat="1" applyFont="1" applyFill="1" applyBorder="1" applyAlignment="1">
      <alignment vertical="center"/>
    </xf>
    <xf numFmtId="1" fontId="22" fillId="60" borderId="21" xfId="14139" applyNumberFormat="1" applyFont="1" applyFill="1" applyBorder="1" applyAlignment="1">
      <alignment horizontal="center" vertical="center" wrapText="1"/>
    </xf>
    <xf numFmtId="4" fontId="22" fillId="60" borderId="49" xfId="12638" applyNumberFormat="1" applyFont="1" applyFill="1" applyBorder="1" applyAlignment="1">
      <alignment horizontal="left" vertical="center" wrapText="1"/>
    </xf>
    <xf numFmtId="4" fontId="22" fillId="60" borderId="50" xfId="12638" applyNumberFormat="1" applyFont="1" applyFill="1" applyBorder="1" applyAlignment="1">
      <alignment horizontal="left" vertical="center" wrapText="1"/>
    </xf>
    <xf numFmtId="4" fontId="27" fillId="60" borderId="22" xfId="14139" applyNumberFormat="1" applyFont="1" applyFill="1" applyBorder="1" applyAlignment="1">
      <alignment horizontal="right" vertical="center" wrapText="1"/>
    </xf>
    <xf numFmtId="4" fontId="22" fillId="60" borderId="0" xfId="14138" applyNumberFormat="1" applyFont="1" applyFill="1" applyBorder="1" applyAlignment="1">
      <alignment vertical="center"/>
    </xf>
    <xf numFmtId="4" fontId="27" fillId="60" borderId="0" xfId="14138" applyNumberFormat="1" applyFont="1" applyFill="1" applyBorder="1" applyAlignment="1">
      <alignment horizontal="right" vertical="center"/>
    </xf>
    <xf numFmtId="0" fontId="102" fillId="60" borderId="49" xfId="14140" applyFont="1" applyFill="1" applyBorder="1" applyAlignment="1">
      <alignment horizontal="left" vertical="center" wrapText="1"/>
    </xf>
    <xf numFmtId="0" fontId="102" fillId="60" borderId="50" xfId="14138" applyFont="1" applyFill="1" applyBorder="1" applyAlignment="1">
      <alignment horizontal="left" vertical="center" wrapText="1"/>
    </xf>
    <xf numFmtId="0" fontId="102" fillId="60" borderId="49" xfId="14138" applyFont="1" applyFill="1" applyBorder="1" applyAlignment="1">
      <alignment horizontal="left" vertical="center" wrapText="1"/>
    </xf>
    <xf numFmtId="2" fontId="103" fillId="60" borderId="21" xfId="14139" applyNumberFormat="1" applyFont="1" applyFill="1" applyBorder="1" applyAlignment="1">
      <alignment horizontal="center" vertical="center" wrapText="1"/>
    </xf>
    <xf numFmtId="0" fontId="103" fillId="60" borderId="51" xfId="14138" applyFont="1" applyFill="1" applyBorder="1" applyAlignment="1">
      <alignment horizontal="left" vertical="center" wrapText="1"/>
    </xf>
    <xf numFmtId="0" fontId="103" fillId="60" borderId="52" xfId="14138" applyFont="1" applyFill="1" applyBorder="1" applyAlignment="1">
      <alignment horizontal="left" vertical="center" wrapText="1"/>
    </xf>
    <xf numFmtId="4" fontId="22" fillId="60" borderId="19" xfId="14138" applyNumberFormat="1" applyFont="1" applyFill="1" applyBorder="1" applyAlignment="1">
      <alignment horizontal="center" vertical="center"/>
    </xf>
    <xf numFmtId="4" fontId="22" fillId="60" borderId="20" xfId="14138" applyNumberFormat="1" applyFont="1" applyFill="1" applyBorder="1" applyAlignment="1">
      <alignment horizontal="left" vertical="center" wrapText="1"/>
    </xf>
    <xf numFmtId="4" fontId="22" fillId="60" borderId="24" xfId="14138" applyNumberFormat="1" applyFont="1" applyFill="1" applyBorder="1" applyAlignment="1">
      <alignment horizontal="right" vertical="center"/>
    </xf>
    <xf numFmtId="4" fontId="27" fillId="60" borderId="0" xfId="14141" applyNumberFormat="1" applyFont="1" applyFill="1" applyBorder="1" applyAlignment="1">
      <alignment vertical="center"/>
    </xf>
    <xf numFmtId="4" fontId="27" fillId="60" borderId="0" xfId="14138" applyNumberFormat="1" applyFont="1" applyFill="1" applyBorder="1" applyAlignment="1">
      <alignment horizontal="center" vertical="center"/>
    </xf>
    <xf numFmtId="4" fontId="22" fillId="60" borderId="0" xfId="14138" applyNumberFormat="1" applyFont="1" applyFill="1" applyBorder="1" applyAlignment="1">
      <alignment horizontal="left" vertical="center"/>
    </xf>
    <xf numFmtId="10" fontId="27" fillId="60" borderId="0" xfId="14142" applyNumberFormat="1" applyFont="1" applyFill="1" applyBorder="1"/>
    <xf numFmtId="4" fontId="22" fillId="60" borderId="0" xfId="14138" applyNumberFormat="1" applyFont="1" applyFill="1" applyBorder="1" applyAlignment="1">
      <alignment horizontal="center" vertical="center"/>
    </xf>
    <xf numFmtId="4" fontId="27" fillId="60" borderId="0" xfId="14138" applyNumberFormat="1" applyFont="1" applyFill="1" applyBorder="1"/>
    <xf numFmtId="4" fontId="22" fillId="60" borderId="0" xfId="14138" applyNumberFormat="1" applyFont="1" applyFill="1" applyBorder="1" applyAlignment="1">
      <alignment horizontal="right" vertical="center"/>
    </xf>
    <xf numFmtId="4" fontId="104" fillId="60" borderId="19" xfId="14138" applyNumberFormat="1" applyFont="1" applyFill="1" applyBorder="1" applyAlignment="1">
      <alignment horizontal="center" vertical="center"/>
    </xf>
    <xf numFmtId="4" fontId="105" fillId="60" borderId="20" xfId="14138" applyNumberFormat="1" applyFont="1" applyFill="1" applyBorder="1" applyAlignment="1">
      <alignment horizontal="right"/>
    </xf>
    <xf numFmtId="4" fontId="104" fillId="60" borderId="24" xfId="14138" applyNumberFormat="1" applyFont="1" applyFill="1" applyBorder="1" applyAlignment="1">
      <alignment horizontal="right" vertical="center"/>
    </xf>
    <xf numFmtId="4" fontId="105" fillId="60" borderId="0" xfId="14138" applyNumberFormat="1" applyFont="1" applyFill="1" applyAlignment="1">
      <alignment horizontal="center" vertical="center"/>
    </xf>
    <xf numFmtId="4" fontId="105" fillId="60" borderId="0" xfId="14138" applyNumberFormat="1" applyFont="1" applyFill="1" applyAlignment="1">
      <alignment vertical="center" wrapText="1"/>
    </xf>
    <xf numFmtId="4" fontId="105" fillId="60" borderId="0" xfId="14138" applyNumberFormat="1" applyFont="1" applyFill="1" applyAlignment="1"/>
    <xf numFmtId="4" fontId="104" fillId="60" borderId="0" xfId="14138" applyNumberFormat="1" applyFont="1" applyFill="1" applyBorder="1" applyAlignment="1">
      <alignment vertical="center" wrapText="1"/>
    </xf>
    <xf numFmtId="10" fontId="104" fillId="60" borderId="0" xfId="14142" applyNumberFormat="1" applyFont="1" applyFill="1" applyBorder="1" applyAlignment="1"/>
    <xf numFmtId="4" fontId="105" fillId="60" borderId="0" xfId="14138" applyNumberFormat="1" applyFont="1" applyFill="1" applyAlignment="1">
      <alignment vertical="center"/>
    </xf>
    <xf numFmtId="4" fontId="104" fillId="60" borderId="20" xfId="14138" applyNumberFormat="1" applyFont="1" applyFill="1" applyBorder="1" applyAlignment="1">
      <alignment horizontal="left" vertical="center" wrapText="1"/>
    </xf>
    <xf numFmtId="0" fontId="21" fillId="0" borderId="0" xfId="3883"/>
    <xf numFmtId="0" fontId="22" fillId="0" borderId="53" xfId="576" applyFont="1" applyFill="1" applyBorder="1" applyAlignment="1">
      <alignment vertical="center"/>
    </xf>
    <xf numFmtId="0" fontId="22" fillId="0" borderId="54" xfId="576" applyFont="1" applyFill="1" applyBorder="1" applyAlignment="1">
      <alignment vertical="center"/>
    </xf>
    <xf numFmtId="0" fontId="27" fillId="0" borderId="0" xfId="616" applyFont="1" applyFill="1" applyBorder="1"/>
    <xf numFmtId="0" fontId="27" fillId="0" borderId="0" xfId="616" applyFont="1" applyFill="1" applyBorder="1" applyAlignment="1">
      <alignment vertical="center"/>
    </xf>
    <xf numFmtId="4" fontId="22" fillId="0" borderId="0" xfId="615" applyNumberFormat="1" applyFont="1" applyFill="1" applyBorder="1" applyAlignment="1">
      <alignment horizontal="center" vertical="center" wrapText="1"/>
    </xf>
    <xf numFmtId="0" fontId="27" fillId="0" borderId="0" xfId="616" applyFont="1" applyFill="1" applyBorder="1" applyAlignment="1">
      <alignment horizontal="center"/>
    </xf>
    <xf numFmtId="192" fontId="22" fillId="0" borderId="0" xfId="616" applyNumberFormat="1" applyFont="1" applyFill="1" applyBorder="1" applyAlignment="1" applyProtection="1">
      <alignment horizontal="left" vertical="center"/>
    </xf>
    <xf numFmtId="0" fontId="22" fillId="0" borderId="0" xfId="616" applyFont="1" applyFill="1" applyBorder="1" applyAlignment="1">
      <alignment vertical="center"/>
    </xf>
    <xf numFmtId="4" fontId="22" fillId="0" borderId="31" xfId="19289" quotePrefix="1" applyNumberFormat="1" applyFont="1" applyFill="1" applyBorder="1" applyAlignment="1" applyProtection="1">
      <alignment horizontal="center"/>
    </xf>
    <xf numFmtId="4" fontId="22" fillId="0" borderId="32" xfId="19289" quotePrefix="1" applyNumberFormat="1" applyFont="1" applyFill="1" applyBorder="1" applyAlignment="1" applyProtection="1">
      <alignment horizontal="center" vertical="center"/>
    </xf>
    <xf numFmtId="4" fontId="22" fillId="0" borderId="33" xfId="19289" quotePrefix="1" applyNumberFormat="1" applyFont="1" applyFill="1" applyBorder="1" applyAlignment="1" applyProtection="1">
      <alignment horizontal="center" vertical="center"/>
    </xf>
    <xf numFmtId="4" fontId="27" fillId="0" borderId="0" xfId="616" applyNumberFormat="1" applyFont="1" applyFill="1" applyBorder="1" applyAlignment="1"/>
    <xf numFmtId="4" fontId="22" fillId="0" borderId="45" xfId="19289" quotePrefix="1" applyNumberFormat="1" applyFont="1" applyFill="1" applyBorder="1" applyAlignment="1" applyProtection="1">
      <alignment horizontal="center"/>
    </xf>
    <xf numFmtId="4" fontId="22" fillId="58" borderId="55" xfId="19289" quotePrefix="1" applyNumberFormat="1" applyFont="1" applyFill="1" applyBorder="1" applyAlignment="1" applyProtection="1">
      <alignment horizontal="center" vertical="center"/>
    </xf>
    <xf numFmtId="4" fontId="22" fillId="0" borderId="55" xfId="19289" quotePrefix="1" applyNumberFormat="1" applyFont="1" applyFill="1" applyBorder="1" applyAlignment="1" applyProtection="1">
      <alignment horizontal="left" vertical="center"/>
    </xf>
    <xf numFmtId="4" fontId="22" fillId="0" borderId="55" xfId="19289" quotePrefix="1" applyNumberFormat="1" applyFont="1" applyFill="1" applyBorder="1" applyAlignment="1" applyProtection="1">
      <alignment horizontal="center" vertical="center"/>
    </xf>
    <xf numFmtId="2" fontId="22" fillId="0" borderId="55" xfId="19289" quotePrefix="1" applyNumberFormat="1" applyFont="1" applyFill="1" applyBorder="1" applyAlignment="1" applyProtection="1">
      <alignment horizontal="left" vertical="center"/>
    </xf>
    <xf numFmtId="4" fontId="27" fillId="0" borderId="55" xfId="19289" applyNumberFormat="1" applyFont="1" applyFill="1" applyBorder="1" applyAlignment="1" applyProtection="1">
      <alignment vertical="center"/>
    </xf>
    <xf numFmtId="0" fontId="22" fillId="0" borderId="48" xfId="616" applyFont="1" applyFill="1" applyBorder="1" applyAlignment="1">
      <alignment vertical="center"/>
    </xf>
    <xf numFmtId="192" fontId="22" fillId="60" borderId="21" xfId="616" applyNumberFormat="1" applyFont="1" applyFill="1" applyBorder="1" applyAlignment="1" applyProtection="1">
      <alignment horizontal="center" vertical="top"/>
    </xf>
    <xf numFmtId="0" fontId="22" fillId="60" borderId="16" xfId="19289" applyFont="1" applyFill="1" applyBorder="1" applyAlignment="1">
      <alignment horizontal="left" vertical="center"/>
    </xf>
    <xf numFmtId="4" fontId="27" fillId="60" borderId="16" xfId="19289" applyNumberFormat="1" applyFont="1" applyFill="1" applyBorder="1" applyAlignment="1">
      <alignment horizontal="right" vertical="center"/>
    </xf>
    <xf numFmtId="4" fontId="27" fillId="60" borderId="16" xfId="513" applyNumberFormat="1" applyFont="1" applyFill="1" applyBorder="1" applyAlignment="1">
      <alignment horizontal="center" vertical="center"/>
    </xf>
    <xf numFmtId="4" fontId="27" fillId="60" borderId="16" xfId="513" applyNumberFormat="1" applyFont="1" applyFill="1" applyBorder="1" applyAlignment="1">
      <alignment horizontal="right" vertical="center"/>
    </xf>
    <xf numFmtId="4" fontId="27" fillId="60" borderId="16" xfId="513" applyNumberFormat="1" applyFont="1" applyFill="1" applyBorder="1" applyAlignment="1">
      <alignment horizontal="right" vertical="center" wrapText="1"/>
    </xf>
    <xf numFmtId="4" fontId="22" fillId="60" borderId="22" xfId="616" applyNumberFormat="1" applyFont="1" applyFill="1" applyBorder="1" applyAlignment="1">
      <alignment horizontal="right" vertical="center"/>
    </xf>
    <xf numFmtId="4" fontId="27" fillId="60" borderId="21" xfId="616" applyNumberFormat="1" applyFont="1" applyFill="1" applyBorder="1" applyAlignment="1" applyProtection="1">
      <alignment horizontal="center" vertical="top"/>
    </xf>
    <xf numFmtId="0" fontId="27" fillId="60" borderId="16" xfId="19289" applyFont="1" applyFill="1" applyBorder="1" applyAlignment="1">
      <alignment horizontal="left" vertical="center" wrapText="1"/>
    </xf>
    <xf numFmtId="4" fontId="27" fillId="60" borderId="16" xfId="513" applyNumberFormat="1" applyFont="1" applyFill="1" applyBorder="1" applyAlignment="1">
      <alignment horizontal="right"/>
    </xf>
    <xf numFmtId="43" fontId="27" fillId="60" borderId="16" xfId="513" applyFont="1" applyFill="1" applyBorder="1" applyAlignment="1">
      <alignment horizontal="center"/>
    </xf>
    <xf numFmtId="4" fontId="27" fillId="60" borderId="16" xfId="4130" applyNumberFormat="1" applyFont="1" applyFill="1" applyBorder="1" applyAlignment="1">
      <alignment horizontal="right"/>
    </xf>
    <xf numFmtId="4" fontId="27" fillId="60" borderId="16" xfId="19289" applyNumberFormat="1" applyFont="1" applyFill="1" applyBorder="1" applyAlignment="1">
      <alignment horizontal="right"/>
    </xf>
    <xf numFmtId="4" fontId="27" fillId="60" borderId="16" xfId="19289" applyNumberFormat="1" applyFont="1" applyFill="1" applyBorder="1" applyAlignment="1">
      <alignment horizontal="center"/>
    </xf>
    <xf numFmtId="4" fontId="22" fillId="60" borderId="22" xfId="19289" applyNumberFormat="1" applyFont="1" applyFill="1" applyBorder="1" applyAlignment="1">
      <alignment horizontal="right" vertical="center"/>
    </xf>
    <xf numFmtId="4" fontId="27" fillId="0" borderId="16" xfId="513" applyNumberFormat="1" applyFont="1" applyFill="1" applyBorder="1" applyAlignment="1">
      <alignment horizontal="right" vertical="center"/>
    </xf>
    <xf numFmtId="0" fontId="27" fillId="60" borderId="0" xfId="616" applyFont="1" applyFill="1" applyBorder="1" applyAlignment="1"/>
    <xf numFmtId="0" fontId="22" fillId="60" borderId="16" xfId="19289" applyFont="1" applyFill="1" applyBorder="1" applyAlignment="1">
      <alignment horizontal="left" vertical="center" wrapText="1"/>
    </xf>
    <xf numFmtId="180" fontId="103" fillId="60" borderId="16" xfId="19290" applyFont="1" applyFill="1" applyBorder="1" applyAlignment="1"/>
    <xf numFmtId="0" fontId="103" fillId="60" borderId="16" xfId="19291" applyNumberFormat="1" applyFont="1" applyFill="1" applyBorder="1" applyAlignment="1">
      <alignment horizontal="center"/>
    </xf>
    <xf numFmtId="0" fontId="27" fillId="60" borderId="16" xfId="616" applyFont="1" applyFill="1" applyBorder="1" applyAlignment="1"/>
    <xf numFmtId="4" fontId="27" fillId="60" borderId="16" xfId="590" applyNumberFormat="1" applyFont="1" applyFill="1" applyBorder="1" applyAlignment="1">
      <alignment horizontal="left" vertical="center" wrapText="1"/>
    </xf>
    <xf numFmtId="4" fontId="27" fillId="60" borderId="16" xfId="590" applyNumberFormat="1" applyFont="1" applyFill="1" applyBorder="1" applyAlignment="1">
      <alignment horizontal="center" wrapText="1"/>
    </xf>
    <xf numFmtId="4" fontId="27" fillId="0" borderId="21" xfId="616" applyNumberFormat="1" applyFont="1" applyFill="1" applyBorder="1" applyAlignment="1" applyProtection="1">
      <alignment horizontal="center" vertical="top"/>
    </xf>
    <xf numFmtId="4" fontId="22" fillId="0" borderId="22" xfId="19289" applyNumberFormat="1" applyFont="1" applyFill="1" applyBorder="1" applyAlignment="1">
      <alignment horizontal="right" vertical="center"/>
    </xf>
    <xf numFmtId="0" fontId="27" fillId="59" borderId="0" xfId="616" applyFont="1" applyFill="1" applyBorder="1"/>
    <xf numFmtId="4" fontId="22" fillId="60" borderId="21" xfId="590" applyNumberFormat="1" applyFont="1" applyFill="1" applyBorder="1" applyAlignment="1">
      <alignment horizontal="center" vertical="top" wrapText="1"/>
    </xf>
    <xf numFmtId="4" fontId="22" fillId="60" borderId="55" xfId="19289" quotePrefix="1" applyNumberFormat="1" applyFont="1" applyFill="1" applyBorder="1" applyAlignment="1" applyProtection="1">
      <alignment horizontal="center" vertical="center"/>
    </xf>
    <xf numFmtId="4" fontId="22" fillId="60" borderId="16" xfId="590" applyNumberFormat="1" applyFont="1" applyFill="1" applyBorder="1" applyAlignment="1">
      <alignment horizontal="center" wrapText="1"/>
    </xf>
    <xf numFmtId="4" fontId="22" fillId="60" borderId="16" xfId="590" applyNumberFormat="1" applyFont="1" applyFill="1" applyBorder="1" applyAlignment="1">
      <alignment horizontal="center" vertical="top" wrapText="1"/>
    </xf>
    <xf numFmtId="4" fontId="22" fillId="60" borderId="16" xfId="590" applyNumberFormat="1" applyFont="1" applyFill="1" applyBorder="1" applyAlignment="1">
      <alignment horizontal="left" vertical="center" wrapText="1"/>
    </xf>
    <xf numFmtId="4" fontId="27" fillId="60" borderId="16" xfId="590" applyNumberFormat="1" applyFont="1" applyFill="1" applyBorder="1" applyAlignment="1">
      <alignment horizontal="center" vertical="top" wrapText="1"/>
    </xf>
    <xf numFmtId="192" fontId="22" fillId="60" borderId="50" xfId="616" applyNumberFormat="1" applyFont="1" applyFill="1" applyBorder="1" applyAlignment="1" applyProtection="1">
      <alignment horizontal="center" vertical="top"/>
    </xf>
    <xf numFmtId="4" fontId="27" fillId="60" borderId="49" xfId="19289" applyNumberFormat="1" applyFont="1" applyFill="1" applyBorder="1" applyAlignment="1">
      <alignment horizontal="right" vertical="center"/>
    </xf>
    <xf numFmtId="184" fontId="27" fillId="60" borderId="16" xfId="590" applyNumberFormat="1" applyFont="1" applyFill="1" applyBorder="1" applyAlignment="1">
      <alignment horizontal="center" vertical="top" wrapText="1"/>
    </xf>
    <xf numFmtId="0" fontId="27" fillId="60" borderId="16" xfId="0" applyFont="1" applyFill="1" applyBorder="1" applyAlignment="1">
      <alignment vertical="center"/>
    </xf>
    <xf numFmtId="0" fontId="27" fillId="60" borderId="16" xfId="0" applyFont="1" applyFill="1" applyBorder="1" applyAlignment="1">
      <alignment horizontal="center"/>
    </xf>
    <xf numFmtId="4" fontId="27" fillId="60" borderId="16" xfId="0" applyNumberFormat="1" applyFont="1" applyFill="1" applyBorder="1" applyAlignment="1"/>
    <xf numFmtId="0" fontId="27" fillId="60" borderId="16" xfId="0" applyFont="1" applyFill="1" applyBorder="1" applyAlignment="1">
      <alignment vertical="center" wrapText="1"/>
    </xf>
    <xf numFmtId="4" fontId="27" fillId="60" borderId="16" xfId="0" applyNumberFormat="1" applyFont="1" applyFill="1" applyBorder="1" applyAlignment="1">
      <alignment horizontal="center"/>
    </xf>
    <xf numFmtId="4" fontId="27" fillId="60" borderId="16" xfId="1027" applyNumberFormat="1" applyFont="1" applyFill="1" applyBorder="1" applyAlignment="1">
      <alignment horizontal="right" wrapText="1"/>
    </xf>
    <xf numFmtId="4" fontId="27" fillId="60" borderId="16" xfId="0" applyNumberFormat="1" applyFont="1" applyFill="1" applyBorder="1" applyAlignment="1">
      <alignment vertical="center" wrapText="1"/>
    </xf>
    <xf numFmtId="4" fontId="27" fillId="60" borderId="16" xfId="10309" applyNumberFormat="1" applyFont="1" applyFill="1" applyBorder="1" applyAlignment="1">
      <alignment horizontal="right" wrapText="1"/>
    </xf>
    <xf numFmtId="4" fontId="27" fillId="60" borderId="16" xfId="6171" applyNumberFormat="1" applyFont="1" applyFill="1" applyBorder="1" applyAlignment="1">
      <alignment horizontal="right"/>
    </xf>
    <xf numFmtId="0" fontId="27" fillId="60" borderId="50" xfId="14105" applyNumberFormat="1" applyFont="1" applyFill="1" applyBorder="1" applyAlignment="1" applyProtection="1">
      <alignment horizontal="left" vertical="center" wrapText="1"/>
    </xf>
    <xf numFmtId="4" fontId="27" fillId="60" borderId="16" xfId="2097" applyNumberFormat="1" applyFont="1" applyFill="1" applyBorder="1" applyAlignment="1" applyProtection="1">
      <alignment horizontal="right"/>
    </xf>
    <xf numFmtId="4" fontId="27" fillId="60" borderId="16" xfId="520" applyNumberFormat="1" applyFont="1" applyFill="1" applyBorder="1" applyAlignment="1" applyProtection="1">
      <alignment horizontal="right" wrapText="1"/>
    </xf>
    <xf numFmtId="2" fontId="103" fillId="60" borderId="16" xfId="19290" applyNumberFormat="1" applyFont="1" applyFill="1" applyBorder="1" applyAlignment="1">
      <alignment horizontal="right" vertical="top"/>
    </xf>
    <xf numFmtId="3" fontId="22" fillId="60" borderId="21" xfId="0" applyNumberFormat="1" applyFont="1" applyFill="1" applyBorder="1" applyAlignment="1">
      <alignment horizontal="center" vertical="top"/>
    </xf>
    <xf numFmtId="4" fontId="22" fillId="60" borderId="16" xfId="0" applyNumberFormat="1" applyFont="1" applyFill="1" applyBorder="1" applyAlignment="1">
      <alignment vertical="center" wrapText="1"/>
    </xf>
    <xf numFmtId="4" fontId="22" fillId="60" borderId="22" xfId="0" applyNumberFormat="1" applyFont="1" applyFill="1" applyBorder="1" applyAlignment="1">
      <alignment vertical="center"/>
    </xf>
    <xf numFmtId="4" fontId="27" fillId="60" borderId="21" xfId="0" applyNumberFormat="1" applyFont="1" applyFill="1" applyBorder="1" applyAlignment="1">
      <alignment horizontal="center" vertical="top"/>
    </xf>
    <xf numFmtId="4" fontId="22" fillId="60" borderId="16" xfId="0" applyNumberFormat="1" applyFont="1" applyFill="1" applyBorder="1" applyAlignment="1">
      <alignment horizontal="center"/>
    </xf>
    <xf numFmtId="4" fontId="22" fillId="60" borderId="16" xfId="0" applyNumberFormat="1" applyFont="1" applyFill="1" applyBorder="1" applyAlignment="1"/>
    <xf numFmtId="4" fontId="22" fillId="60" borderId="22" xfId="0" applyNumberFormat="1" applyFont="1" applyFill="1" applyBorder="1" applyAlignment="1">
      <alignment horizontal="right" vertical="center"/>
    </xf>
    <xf numFmtId="4" fontId="27" fillId="60" borderId="56" xfId="616" applyNumberFormat="1" applyFont="1" applyFill="1" applyBorder="1" applyAlignment="1" applyProtection="1">
      <alignment horizontal="center" vertical="top"/>
    </xf>
    <xf numFmtId="0" fontId="27" fillId="60" borderId="57" xfId="19289" applyFont="1" applyFill="1" applyBorder="1" applyAlignment="1">
      <alignment horizontal="left" vertical="center" wrapText="1"/>
    </xf>
    <xf numFmtId="4" fontId="27" fillId="60" borderId="57" xfId="513" applyNumberFormat="1" applyFont="1" applyFill="1" applyBorder="1" applyAlignment="1">
      <alignment horizontal="right"/>
    </xf>
    <xf numFmtId="4" fontId="27" fillId="60" borderId="57" xfId="19289" applyNumberFormat="1" applyFont="1" applyFill="1" applyBorder="1" applyAlignment="1">
      <alignment horizontal="center"/>
    </xf>
    <xf numFmtId="0" fontId="27" fillId="60" borderId="57" xfId="616" applyFont="1" applyFill="1" applyBorder="1" applyAlignment="1"/>
    <xf numFmtId="4" fontId="22" fillId="60" borderId="58" xfId="19289" applyNumberFormat="1" applyFont="1" applyFill="1" applyBorder="1" applyAlignment="1">
      <alignment horizontal="right" vertical="center"/>
    </xf>
    <xf numFmtId="4" fontId="27" fillId="60" borderId="19" xfId="616" applyNumberFormat="1" applyFont="1" applyFill="1" applyBorder="1" applyAlignment="1" applyProtection="1">
      <alignment horizontal="center" vertical="top"/>
    </xf>
    <xf numFmtId="0" fontId="22" fillId="60" borderId="20" xfId="19289" applyFont="1" applyFill="1" applyBorder="1" applyAlignment="1">
      <alignment horizontal="left" vertical="center" wrapText="1"/>
    </xf>
    <xf numFmtId="4" fontId="27" fillId="60" borderId="20" xfId="513" applyNumberFormat="1" applyFont="1" applyFill="1" applyBorder="1" applyAlignment="1">
      <alignment horizontal="right"/>
    </xf>
    <xf numFmtId="4" fontId="27" fillId="60" borderId="20" xfId="19289" applyNumberFormat="1" applyFont="1" applyFill="1" applyBorder="1" applyAlignment="1">
      <alignment horizontal="center"/>
    </xf>
    <xf numFmtId="0" fontId="27" fillId="60" borderId="20" xfId="616" applyFont="1" applyFill="1" applyBorder="1" applyAlignment="1"/>
    <xf numFmtId="4" fontId="22" fillId="60" borderId="24" xfId="19289" applyNumberFormat="1" applyFont="1" applyFill="1" applyBorder="1" applyAlignment="1">
      <alignment horizontal="right" vertical="center"/>
    </xf>
    <xf numFmtId="4" fontId="27" fillId="60" borderId="55" xfId="616" applyNumberFormat="1" applyFont="1" applyFill="1" applyBorder="1" applyAlignment="1" applyProtection="1">
      <alignment horizontal="center" vertical="top"/>
    </xf>
    <xf numFmtId="0" fontId="27" fillId="60" borderId="59" xfId="19289" applyFont="1" applyFill="1" applyBorder="1" applyAlignment="1">
      <alignment horizontal="left" vertical="center" wrapText="1"/>
    </xf>
    <xf numFmtId="4" fontId="27" fillId="60" borderId="55" xfId="513" applyNumberFormat="1" applyFont="1" applyFill="1" applyBorder="1" applyAlignment="1">
      <alignment horizontal="right"/>
    </xf>
    <xf numFmtId="4" fontId="27" fillId="60" borderId="55" xfId="19289" applyNumberFormat="1" applyFont="1" applyFill="1" applyBorder="1" applyAlignment="1">
      <alignment horizontal="center"/>
    </xf>
    <xf numFmtId="0" fontId="27" fillId="60" borderId="55" xfId="616" applyFont="1" applyFill="1" applyBorder="1" applyAlignment="1"/>
    <xf numFmtId="4" fontId="22" fillId="60" borderId="48" xfId="19289" applyNumberFormat="1" applyFont="1" applyFill="1" applyBorder="1" applyAlignment="1">
      <alignment horizontal="right" vertical="center"/>
    </xf>
    <xf numFmtId="4" fontId="22" fillId="60" borderId="60" xfId="590" applyNumberFormat="1" applyFont="1" applyFill="1" applyBorder="1" applyAlignment="1">
      <alignment horizontal="center" vertical="top"/>
    </xf>
    <xf numFmtId="4" fontId="22" fillId="60" borderId="61" xfId="590" applyNumberFormat="1" applyFont="1" applyFill="1" applyBorder="1" applyAlignment="1">
      <alignment horizontal="center" vertical="center" wrapText="1"/>
    </xf>
    <xf numFmtId="4" fontId="22" fillId="60" borderId="50" xfId="590" applyNumberFormat="1" applyFont="1" applyFill="1" applyBorder="1" applyAlignment="1"/>
    <xf numFmtId="4" fontId="22" fillId="60" borderId="16" xfId="590" applyNumberFormat="1" applyFont="1" applyFill="1" applyBorder="1" applyAlignment="1">
      <alignment horizontal="center"/>
    </xf>
    <xf numFmtId="4" fontId="27" fillId="60" borderId="62" xfId="590" applyNumberFormat="1" applyFont="1" applyFill="1" applyBorder="1" applyAlignment="1">
      <alignment horizontal="center" vertical="top" wrapText="1"/>
    </xf>
    <xf numFmtId="4" fontId="27" fillId="60" borderId="55" xfId="590" applyNumberFormat="1" applyFont="1" applyFill="1" applyBorder="1" applyAlignment="1">
      <alignment horizontal="left" vertical="center" wrapText="1"/>
    </xf>
    <xf numFmtId="4" fontId="27" fillId="60" borderId="16" xfId="590" applyNumberFormat="1" applyFont="1" applyFill="1" applyBorder="1" applyAlignment="1"/>
    <xf numFmtId="4" fontId="27" fillId="60" borderId="16" xfId="514" applyNumberFormat="1" applyFont="1" applyFill="1" applyBorder="1" applyAlignment="1">
      <alignment horizontal="center"/>
    </xf>
    <xf numFmtId="4" fontId="22" fillId="60" borderId="16" xfId="590" applyNumberFormat="1" applyFont="1" applyFill="1" applyBorder="1" applyAlignment="1"/>
    <xf numFmtId="4" fontId="22" fillId="60" borderId="16" xfId="514" applyNumberFormat="1" applyFont="1" applyFill="1" applyBorder="1" applyAlignment="1">
      <alignment horizontal="center"/>
    </xf>
    <xf numFmtId="4" fontId="27" fillId="60" borderId="62" xfId="590" applyNumberFormat="1" applyFont="1" applyFill="1" applyBorder="1" applyAlignment="1">
      <alignment horizontal="center" vertical="top"/>
    </xf>
    <xf numFmtId="4" fontId="22" fillId="60" borderId="16" xfId="590" applyNumberFormat="1" applyFont="1" applyFill="1" applyBorder="1" applyAlignment="1">
      <alignment vertical="center"/>
    </xf>
    <xf numFmtId="4" fontId="27" fillId="60" borderId="22" xfId="19289" applyNumberFormat="1" applyFont="1" applyFill="1" applyBorder="1" applyAlignment="1">
      <alignment horizontal="right"/>
    </xf>
    <xf numFmtId="4" fontId="22" fillId="60" borderId="16" xfId="11636" applyNumberFormat="1" applyFont="1" applyFill="1" applyBorder="1" applyAlignment="1">
      <alignment wrapText="1"/>
    </xf>
    <xf numFmtId="4" fontId="27" fillId="60" borderId="16" xfId="11636" applyNumberFormat="1" applyFont="1" applyFill="1" applyBorder="1" applyAlignment="1">
      <alignment wrapText="1"/>
    </xf>
    <xf numFmtId="4" fontId="27" fillId="60" borderId="63" xfId="590" applyNumberFormat="1" applyFont="1" applyFill="1" applyBorder="1" applyAlignment="1">
      <alignment horizontal="center" vertical="top" wrapText="1"/>
    </xf>
    <xf numFmtId="4" fontId="27" fillId="60" borderId="57" xfId="590" applyNumberFormat="1" applyFont="1" applyFill="1" applyBorder="1" applyAlignment="1">
      <alignment horizontal="left" vertical="center" wrapText="1"/>
    </xf>
    <xf numFmtId="4" fontId="27" fillId="60" borderId="57" xfId="590" applyNumberFormat="1" applyFont="1" applyFill="1" applyBorder="1" applyAlignment="1"/>
    <xf numFmtId="4" fontId="27" fillId="60" borderId="57" xfId="590" applyNumberFormat="1" applyFont="1" applyFill="1" applyBorder="1" applyAlignment="1">
      <alignment horizontal="center"/>
    </xf>
    <xf numFmtId="4" fontId="27" fillId="60" borderId="57" xfId="0" applyNumberFormat="1" applyFont="1" applyFill="1" applyBorder="1" applyAlignment="1"/>
    <xf numFmtId="4" fontId="27" fillId="60" borderId="16" xfId="3883" applyNumberFormat="1" applyFont="1" applyFill="1" applyBorder="1" applyAlignment="1">
      <alignment horizontal="left" vertical="center" wrapText="1"/>
    </xf>
    <xf numFmtId="4" fontId="27" fillId="60" borderId="16" xfId="520" applyNumberFormat="1" applyFont="1" applyFill="1" applyBorder="1" applyAlignment="1"/>
    <xf numFmtId="4" fontId="27" fillId="60" borderId="16" xfId="520" applyNumberFormat="1" applyFont="1" applyFill="1" applyBorder="1" applyAlignment="1">
      <alignment horizontal="center"/>
    </xf>
    <xf numFmtId="4" fontId="27" fillId="60" borderId="57" xfId="3883" applyNumberFormat="1" applyFont="1" applyFill="1" applyBorder="1" applyAlignment="1">
      <alignment horizontal="left" vertical="center" wrapText="1"/>
    </xf>
    <xf numFmtId="4" fontId="27" fillId="60" borderId="57" xfId="520" applyNumberFormat="1" applyFont="1" applyFill="1" applyBorder="1" applyAlignment="1"/>
    <xf numFmtId="4" fontId="27" fillId="60" borderId="57" xfId="520" applyNumberFormat="1" applyFont="1" applyFill="1" applyBorder="1" applyAlignment="1">
      <alignment horizontal="center"/>
    </xf>
    <xf numFmtId="4" fontId="22" fillId="60" borderId="19" xfId="590" applyNumberFormat="1" applyFont="1" applyFill="1" applyBorder="1" applyAlignment="1">
      <alignment horizontal="center" vertical="top" wrapText="1"/>
    </xf>
    <xf numFmtId="4" fontId="22" fillId="60" borderId="20" xfId="3883" applyNumberFormat="1" applyFont="1" applyFill="1" applyBorder="1" applyAlignment="1">
      <alignment horizontal="left" vertical="center" wrapText="1"/>
    </xf>
    <xf numFmtId="4" fontId="22" fillId="60" borderId="20" xfId="520" applyNumberFormat="1" applyFont="1" applyFill="1" applyBorder="1" applyAlignment="1"/>
    <xf numFmtId="4" fontId="22" fillId="60" borderId="20" xfId="520" applyNumberFormat="1" applyFont="1" applyFill="1" applyBorder="1" applyAlignment="1">
      <alignment horizontal="center"/>
    </xf>
    <xf numFmtId="4" fontId="22" fillId="60" borderId="20" xfId="0" applyNumberFormat="1" applyFont="1" applyFill="1" applyBorder="1" applyAlignment="1"/>
    <xf numFmtId="173" fontId="106" fillId="60" borderId="24" xfId="590" applyNumberFormat="1" applyFont="1" applyFill="1" applyBorder="1" applyAlignment="1">
      <alignment vertical="center" wrapText="1"/>
    </xf>
    <xf numFmtId="3" fontId="22" fillId="60" borderId="16" xfId="590" applyNumberFormat="1" applyFont="1" applyFill="1" applyBorder="1" applyAlignment="1">
      <alignment horizontal="center" vertical="top"/>
    </xf>
    <xf numFmtId="4" fontId="22" fillId="60" borderId="55" xfId="590" applyNumberFormat="1" applyFont="1" applyFill="1" applyBorder="1" applyAlignment="1">
      <alignment horizontal="left" vertical="center" wrapText="1"/>
    </xf>
    <xf numFmtId="3" fontId="22" fillId="60" borderId="49" xfId="590" applyNumberFormat="1" applyFont="1" applyFill="1" applyBorder="1" applyAlignment="1">
      <alignment horizontal="center" vertical="top"/>
    </xf>
    <xf numFmtId="4" fontId="22" fillId="60" borderId="50" xfId="590" applyNumberFormat="1" applyFont="1" applyFill="1" applyBorder="1" applyAlignment="1">
      <alignment horizontal="center"/>
    </xf>
    <xf numFmtId="4" fontId="27" fillId="60" borderId="16" xfId="520" applyNumberFormat="1" applyFont="1" applyFill="1" applyBorder="1" applyAlignment="1">
      <alignment horizontal="right"/>
    </xf>
    <xf numFmtId="4" fontId="27" fillId="60" borderId="16" xfId="590" applyNumberFormat="1" applyFont="1" applyFill="1" applyBorder="1" applyAlignment="1">
      <alignment horizontal="right"/>
    </xf>
    <xf numFmtId="4" fontId="27" fillId="60" borderId="16" xfId="590" applyNumberFormat="1" applyFont="1" applyFill="1" applyBorder="1" applyAlignment="1">
      <alignment horizontal="center"/>
    </xf>
    <xf numFmtId="4" fontId="27" fillId="60" borderId="16" xfId="342" applyNumberFormat="1" applyFont="1" applyFill="1" applyBorder="1" applyAlignment="1">
      <alignment horizontal="left" vertical="center" wrapText="1"/>
    </xf>
    <xf numFmtId="4" fontId="22" fillId="60" borderId="16" xfId="590" applyNumberFormat="1" applyFont="1" applyFill="1" applyBorder="1" applyAlignment="1">
      <alignment horizontal="right"/>
    </xf>
    <xf numFmtId="3" fontId="22" fillId="60" borderId="57" xfId="590" applyNumberFormat="1" applyFont="1" applyFill="1" applyBorder="1" applyAlignment="1">
      <alignment horizontal="center" vertical="top"/>
    </xf>
    <xf numFmtId="4" fontId="22" fillId="60" borderId="57" xfId="590" applyNumberFormat="1" applyFont="1" applyFill="1" applyBorder="1" applyAlignment="1">
      <alignment horizontal="left" vertical="center" wrapText="1"/>
    </xf>
    <xf numFmtId="4" fontId="22" fillId="60" borderId="57" xfId="590" applyNumberFormat="1" applyFont="1" applyFill="1" applyBorder="1" applyAlignment="1">
      <alignment horizontal="center"/>
    </xf>
    <xf numFmtId="4" fontId="27" fillId="60" borderId="57" xfId="19289" applyNumberFormat="1" applyFont="1" applyFill="1" applyBorder="1" applyAlignment="1">
      <alignment horizontal="right"/>
    </xf>
    <xf numFmtId="4" fontId="27" fillId="60" borderId="45" xfId="616" applyNumberFormat="1" applyFont="1" applyFill="1" applyBorder="1" applyAlignment="1" applyProtection="1">
      <alignment horizontal="center" vertical="top"/>
    </xf>
    <xf numFmtId="4" fontId="27" fillId="60" borderId="55" xfId="19289" applyNumberFormat="1" applyFont="1" applyFill="1" applyBorder="1" applyAlignment="1">
      <alignment horizontal="right"/>
    </xf>
    <xf numFmtId="0" fontId="22" fillId="60" borderId="61" xfId="514" applyFont="1" applyFill="1" applyBorder="1" applyAlignment="1">
      <alignment horizontal="center" vertical="center" wrapText="1"/>
    </xf>
    <xf numFmtId="43" fontId="27" fillId="60" borderId="16" xfId="19292" applyFont="1" applyFill="1" applyBorder="1" applyAlignment="1">
      <alignment horizontal="center"/>
    </xf>
    <xf numFmtId="4" fontId="27" fillId="60" borderId="16" xfId="19292" applyNumberFormat="1" applyFont="1" applyFill="1" applyBorder="1" applyAlignment="1">
      <alignment horizontal="right"/>
    </xf>
    <xf numFmtId="4" fontId="22" fillId="60" borderId="22" xfId="19293" applyNumberFormat="1" applyFont="1" applyFill="1" applyBorder="1" applyAlignment="1">
      <alignment horizontal="right" vertical="center"/>
    </xf>
    <xf numFmtId="4" fontId="27" fillId="60" borderId="21" xfId="19292" applyNumberFormat="1" applyFont="1" applyFill="1" applyBorder="1" applyAlignment="1">
      <alignment horizontal="center" vertical="top"/>
    </xf>
    <xf numFmtId="3" fontId="22" fillId="60" borderId="21" xfId="19292" applyNumberFormat="1" applyFont="1" applyFill="1" applyBorder="1" applyAlignment="1">
      <alignment horizontal="center" vertical="top"/>
    </xf>
    <xf numFmtId="0" fontId="22" fillId="60" borderId="16" xfId="514" applyFont="1" applyFill="1" applyBorder="1" applyAlignment="1">
      <alignment horizontal="left" vertical="center" wrapText="1"/>
    </xf>
    <xf numFmtId="0" fontId="27" fillId="60" borderId="16" xfId="514" applyFont="1" applyFill="1" applyBorder="1" applyAlignment="1">
      <alignment horizontal="left" vertical="center" wrapText="1"/>
    </xf>
    <xf numFmtId="0" fontId="27" fillId="61" borderId="0" xfId="19293" applyFont="1" applyFill="1" applyAlignment="1">
      <alignment vertical="center"/>
    </xf>
    <xf numFmtId="4" fontId="22" fillId="60" borderId="19" xfId="19292" applyNumberFormat="1" applyFont="1" applyFill="1" applyBorder="1" applyAlignment="1">
      <alignment horizontal="center" vertical="top"/>
    </xf>
    <xf numFmtId="0" fontId="22" fillId="60" borderId="20" xfId="514" applyFont="1" applyFill="1" applyBorder="1" applyAlignment="1">
      <alignment horizontal="left" vertical="center" wrapText="1"/>
    </xf>
    <xf numFmtId="4" fontId="22" fillId="60" borderId="20" xfId="19292" applyNumberFormat="1" applyFont="1" applyFill="1" applyBorder="1" applyAlignment="1">
      <alignment horizontal="right"/>
    </xf>
    <xf numFmtId="43" fontId="22" fillId="60" borderId="20" xfId="19292" applyFont="1" applyFill="1" applyBorder="1" applyAlignment="1">
      <alignment horizontal="center"/>
    </xf>
    <xf numFmtId="4" fontId="22" fillId="60" borderId="24" xfId="19293" applyNumberFormat="1" applyFont="1" applyFill="1" applyBorder="1" applyAlignment="1">
      <alignment horizontal="right" vertical="center"/>
    </xf>
    <xf numFmtId="1" fontId="22" fillId="60" borderId="64" xfId="10561" applyNumberFormat="1" applyFont="1" applyFill="1" applyBorder="1" applyAlignment="1">
      <alignment horizontal="center" vertical="top"/>
    </xf>
    <xf numFmtId="4" fontId="27" fillId="60" borderId="50" xfId="10561" applyNumberFormat="1" applyFont="1" applyFill="1" applyBorder="1" applyAlignment="1">
      <alignment horizontal="right"/>
    </xf>
    <xf numFmtId="0" fontId="27" fillId="60" borderId="16" xfId="514" applyFont="1" applyFill="1" applyBorder="1" applyAlignment="1">
      <alignment horizontal="center"/>
    </xf>
    <xf numFmtId="4" fontId="27" fillId="60" borderId="16" xfId="10561" applyNumberFormat="1" applyFont="1" applyFill="1" applyBorder="1" applyAlignment="1">
      <alignment horizontal="right"/>
    </xf>
    <xf numFmtId="4" fontId="22" fillId="60" borderId="22" xfId="19295" applyNumberFormat="1" applyFont="1" applyFill="1" applyBorder="1" applyAlignment="1">
      <alignment horizontal="right" vertical="center"/>
    </xf>
    <xf numFmtId="3" fontId="27" fillId="60" borderId="49" xfId="590" applyNumberFormat="1" applyFont="1" applyFill="1" applyBorder="1" applyAlignment="1">
      <alignment horizontal="center" vertical="top"/>
    </xf>
    <xf numFmtId="4" fontId="27" fillId="60" borderId="50" xfId="590" applyNumberFormat="1" applyFont="1" applyFill="1" applyBorder="1" applyAlignment="1"/>
    <xf numFmtId="4" fontId="27" fillId="60" borderId="16" xfId="10309" applyNumberFormat="1" applyFont="1" applyFill="1" applyBorder="1" applyAlignment="1">
      <alignment horizontal="right"/>
    </xf>
    <xf numFmtId="4" fontId="27" fillId="60" borderId="16" xfId="19296" applyNumberFormat="1" applyFont="1" applyFill="1" applyBorder="1" applyAlignment="1">
      <alignment horizontal="right"/>
    </xf>
    <xf numFmtId="4" fontId="106" fillId="60" borderId="16" xfId="590" applyNumberFormat="1" applyFont="1" applyFill="1" applyBorder="1" applyAlignment="1">
      <alignment horizontal="right" vertical="center"/>
    </xf>
    <xf numFmtId="3" fontId="27" fillId="60" borderId="16" xfId="590" applyNumberFormat="1" applyFont="1" applyFill="1" applyBorder="1" applyAlignment="1">
      <alignment horizontal="center" vertical="top"/>
    </xf>
    <xf numFmtId="4" fontId="27" fillId="60" borderId="16" xfId="590" applyNumberFormat="1" applyFont="1" applyFill="1" applyBorder="1" applyAlignment="1">
      <alignment horizontal="center" vertical="top"/>
    </xf>
    <xf numFmtId="0" fontId="27" fillId="62" borderId="0" xfId="19295" applyFont="1" applyFill="1" applyAlignment="1">
      <alignment vertical="center"/>
    </xf>
    <xf numFmtId="4" fontId="27" fillId="61" borderId="0" xfId="19298" applyNumberFormat="1" applyFont="1" applyFill="1" applyBorder="1" applyAlignment="1">
      <alignment vertical="center" wrapText="1"/>
    </xf>
    <xf numFmtId="4" fontId="106" fillId="61" borderId="0" xfId="590" applyNumberFormat="1" applyFont="1" applyFill="1" applyBorder="1" applyAlignment="1">
      <alignment vertical="center" wrapText="1"/>
    </xf>
    <xf numFmtId="4" fontId="106" fillId="61" borderId="0" xfId="590" applyNumberFormat="1" applyFont="1" applyFill="1" applyAlignment="1">
      <alignment vertical="center" wrapText="1"/>
    </xf>
    <xf numFmtId="3" fontId="27" fillId="60" borderId="57" xfId="590" applyNumberFormat="1" applyFont="1" applyFill="1" applyBorder="1" applyAlignment="1">
      <alignment horizontal="center" vertical="top"/>
    </xf>
    <xf numFmtId="3" fontId="27" fillId="60" borderId="19" xfId="590" applyNumberFormat="1" applyFont="1" applyFill="1" applyBorder="1" applyAlignment="1">
      <alignment horizontal="center" vertical="top"/>
    </xf>
    <xf numFmtId="4" fontId="22" fillId="60" borderId="20" xfId="590" applyNumberFormat="1" applyFont="1" applyFill="1" applyBorder="1" applyAlignment="1">
      <alignment horizontal="left" vertical="center" wrapText="1"/>
    </xf>
    <xf numFmtId="4" fontId="22" fillId="60" borderId="20" xfId="590" applyNumberFormat="1" applyFont="1" applyFill="1" applyBorder="1" applyAlignment="1">
      <alignment horizontal="left"/>
    </xf>
    <xf numFmtId="4" fontId="27" fillId="60" borderId="20" xfId="19296" applyNumberFormat="1" applyFont="1" applyFill="1" applyBorder="1" applyAlignment="1">
      <alignment horizontal="right"/>
    </xf>
    <xf numFmtId="4" fontId="106" fillId="60" borderId="24" xfId="590" applyNumberFormat="1" applyFont="1" applyFill="1" applyBorder="1" applyAlignment="1">
      <alignment horizontal="right" vertical="center"/>
    </xf>
    <xf numFmtId="4" fontId="27" fillId="60" borderId="21" xfId="10561" applyNumberFormat="1" applyFont="1" applyFill="1" applyBorder="1" applyAlignment="1">
      <alignment horizontal="center" vertical="top"/>
    </xf>
    <xf numFmtId="0" fontId="27" fillId="60" borderId="59" xfId="514" applyFont="1" applyFill="1" applyBorder="1" applyAlignment="1">
      <alignment horizontal="left" vertical="center" wrapText="1"/>
    </xf>
    <xf numFmtId="3" fontId="22" fillId="60" borderId="64" xfId="14107" quotePrefix="1" applyNumberFormat="1" applyFont="1" applyFill="1" applyBorder="1" applyAlignment="1">
      <alignment horizontal="center" vertical="top"/>
    </xf>
    <xf numFmtId="0" fontId="22" fillId="60" borderId="61" xfId="14107" applyNumberFormat="1" applyFont="1" applyFill="1" applyBorder="1" applyAlignment="1" applyProtection="1">
      <alignment horizontal="center" vertical="center" wrapText="1"/>
    </xf>
    <xf numFmtId="4" fontId="27" fillId="60" borderId="50" xfId="14107" applyNumberFormat="1" applyFont="1" applyFill="1" applyBorder="1" applyAlignment="1" applyProtection="1">
      <alignment horizontal="right"/>
    </xf>
    <xf numFmtId="0" fontId="27" fillId="60" borderId="16" xfId="14107" applyFont="1" applyFill="1" applyBorder="1" applyAlignment="1" applyProtection="1">
      <alignment horizontal="center"/>
    </xf>
    <xf numFmtId="4" fontId="27" fillId="60" borderId="16" xfId="14107" applyNumberFormat="1" applyFont="1" applyFill="1" applyBorder="1" applyAlignment="1" applyProtection="1">
      <alignment horizontal="right"/>
    </xf>
    <xf numFmtId="43" fontId="22" fillId="60" borderId="22" xfId="16383" applyFont="1" applyFill="1" applyBorder="1" applyAlignment="1">
      <alignment horizontal="right"/>
    </xf>
    <xf numFmtId="3" fontId="22" fillId="60" borderId="21" xfId="14107" quotePrefix="1" applyNumberFormat="1" applyFont="1" applyFill="1" applyBorder="1" applyAlignment="1">
      <alignment horizontal="center" vertical="top"/>
    </xf>
    <xf numFmtId="0" fontId="22" fillId="60" borderId="55" xfId="14107" applyNumberFormat="1" applyFont="1" applyFill="1" applyBorder="1" applyAlignment="1" applyProtection="1">
      <alignment vertical="center" wrapText="1"/>
    </xf>
    <xf numFmtId="0" fontId="22" fillId="60" borderId="16" xfId="14107" applyNumberFormat="1" applyFont="1" applyFill="1" applyBorder="1" applyAlignment="1" applyProtection="1">
      <alignment vertical="center" wrapText="1"/>
    </xf>
    <xf numFmtId="0" fontId="27" fillId="60" borderId="16" xfId="14107" applyNumberFormat="1" applyFont="1" applyFill="1" applyBorder="1" applyAlignment="1" applyProtection="1">
      <alignment vertical="center" wrapText="1"/>
    </xf>
    <xf numFmtId="4" fontId="27" fillId="60" borderId="21" xfId="14107" quotePrefix="1" applyNumberFormat="1" applyFont="1" applyFill="1" applyBorder="1" applyAlignment="1">
      <alignment horizontal="center" vertical="top"/>
    </xf>
    <xf numFmtId="0" fontId="27" fillId="61" borderId="0" xfId="14107" applyFont="1" applyFill="1" applyBorder="1" applyAlignment="1">
      <alignment vertical="center"/>
    </xf>
    <xf numFmtId="2" fontId="103" fillId="60" borderId="16" xfId="19291" applyNumberFormat="1" applyFont="1" applyFill="1" applyBorder="1" applyAlignment="1">
      <alignment vertical="center"/>
    </xf>
    <xf numFmtId="0" fontId="103" fillId="60" borderId="16" xfId="6244" applyNumberFormat="1" applyFont="1" applyFill="1" applyBorder="1" applyAlignment="1">
      <alignment horizontal="center" wrapText="1"/>
    </xf>
    <xf numFmtId="4" fontId="27" fillId="60" borderId="16" xfId="14107" applyNumberFormat="1" applyFont="1" applyFill="1" applyBorder="1" applyAlignment="1" applyProtection="1">
      <alignment horizontal="center"/>
    </xf>
    <xf numFmtId="43" fontId="27" fillId="60" borderId="22" xfId="16383" applyFont="1" applyFill="1" applyBorder="1" applyAlignment="1">
      <alignment horizontal="right"/>
    </xf>
    <xf numFmtId="4" fontId="27" fillId="60" borderId="65" xfId="14107" quotePrefix="1" applyNumberFormat="1" applyFont="1" applyFill="1" applyBorder="1" applyAlignment="1">
      <alignment horizontal="center" vertical="top"/>
    </xf>
    <xf numFmtId="0" fontId="27" fillId="60" borderId="57" xfId="14107" applyNumberFormat="1" applyFont="1" applyFill="1" applyBorder="1" applyAlignment="1" applyProtection="1">
      <alignment vertical="center" wrapText="1"/>
    </xf>
    <xf numFmtId="4" fontId="27" fillId="60" borderId="57" xfId="14107" applyNumberFormat="1" applyFont="1" applyFill="1" applyBorder="1" applyAlignment="1" applyProtection="1">
      <alignment horizontal="right"/>
    </xf>
    <xf numFmtId="0" fontId="27" fillId="60" borderId="57" xfId="14107" applyFont="1" applyFill="1" applyBorder="1" applyAlignment="1" applyProtection="1">
      <alignment horizontal="center"/>
    </xf>
    <xf numFmtId="43" fontId="22" fillId="60" borderId="58" xfId="16383" applyFont="1" applyFill="1" applyBorder="1" applyAlignment="1">
      <alignment horizontal="right"/>
    </xf>
    <xf numFmtId="4" fontId="22" fillId="60" borderId="19" xfId="14107" quotePrefix="1" applyNumberFormat="1" applyFont="1" applyFill="1" applyBorder="1" applyAlignment="1">
      <alignment horizontal="center" vertical="top"/>
    </xf>
    <xf numFmtId="0" fontId="22" fillId="60" borderId="20" xfId="14107" applyNumberFormat="1" applyFont="1" applyFill="1" applyBorder="1" applyAlignment="1" applyProtection="1">
      <alignment vertical="center" wrapText="1"/>
    </xf>
    <xf numFmtId="4" fontId="22" fillId="60" borderId="20" xfId="14107" applyNumberFormat="1" applyFont="1" applyFill="1" applyBorder="1" applyAlignment="1" applyProtection="1">
      <alignment horizontal="right"/>
    </xf>
    <xf numFmtId="0" fontId="22" fillId="60" borderId="20" xfId="14107" applyFont="1" applyFill="1" applyBorder="1" applyAlignment="1" applyProtection="1">
      <alignment horizontal="center"/>
    </xf>
    <xf numFmtId="4" fontId="27" fillId="60" borderId="18" xfId="19289" applyNumberFormat="1" applyFont="1" applyFill="1" applyBorder="1" applyAlignment="1">
      <alignment horizontal="right"/>
    </xf>
    <xf numFmtId="4" fontId="22" fillId="60" borderId="20" xfId="19289" applyNumberFormat="1" applyFont="1" applyFill="1" applyBorder="1" applyAlignment="1">
      <alignment horizontal="right"/>
    </xf>
    <xf numFmtId="43" fontId="22" fillId="60" borderId="24" xfId="16383" applyFont="1" applyFill="1" applyBorder="1" applyAlignment="1">
      <alignment horizontal="right"/>
    </xf>
    <xf numFmtId="1" fontId="22" fillId="60" borderId="21" xfId="10561" applyNumberFormat="1" applyFont="1" applyFill="1" applyBorder="1" applyAlignment="1">
      <alignment horizontal="center" vertical="top"/>
    </xf>
    <xf numFmtId="4" fontId="27" fillId="60" borderId="50" xfId="590" applyNumberFormat="1" applyFont="1" applyFill="1" applyBorder="1" applyAlignment="1">
      <alignment horizontal="center"/>
    </xf>
    <xf numFmtId="4" fontId="22" fillId="60" borderId="16" xfId="19289" applyNumberFormat="1" applyFont="1" applyFill="1" applyBorder="1" applyAlignment="1">
      <alignment horizontal="right" vertical="center"/>
    </xf>
    <xf numFmtId="4" fontId="107" fillId="60" borderId="16" xfId="590" applyNumberFormat="1" applyFont="1" applyFill="1" applyBorder="1" applyAlignment="1">
      <alignment horizontal="center"/>
    </xf>
    <xf numFmtId="4" fontId="108" fillId="60" borderId="16" xfId="590" applyNumberFormat="1" applyFont="1" applyFill="1" applyBorder="1" applyAlignment="1"/>
    <xf numFmtId="3" fontId="22" fillId="60" borderId="59" xfId="590" applyNumberFormat="1" applyFont="1" applyFill="1" applyBorder="1" applyAlignment="1">
      <alignment horizontal="center" vertical="top"/>
    </xf>
    <xf numFmtId="4" fontId="22" fillId="60" borderId="59" xfId="590" applyNumberFormat="1" applyFont="1" applyFill="1" applyBorder="1" applyAlignment="1">
      <alignment horizontal="left" vertical="center" wrapText="1"/>
    </xf>
    <xf numFmtId="4" fontId="22" fillId="60" borderId="59" xfId="590" applyNumberFormat="1" applyFont="1" applyFill="1" applyBorder="1" applyAlignment="1">
      <alignment horizontal="center"/>
    </xf>
    <xf numFmtId="3" fontId="22" fillId="60" borderId="55" xfId="590" applyNumberFormat="1" applyFont="1" applyFill="1" applyBorder="1" applyAlignment="1">
      <alignment horizontal="center" vertical="top"/>
    </xf>
    <xf numFmtId="4" fontId="22" fillId="60" borderId="55" xfId="590" applyNumberFormat="1" applyFont="1" applyFill="1" applyBorder="1" applyAlignment="1">
      <alignment horizontal="center"/>
    </xf>
    <xf numFmtId="4" fontId="27" fillId="60" borderId="66" xfId="616" applyNumberFormat="1" applyFont="1" applyFill="1" applyBorder="1" applyAlignment="1" applyProtection="1">
      <alignment horizontal="center" vertical="top"/>
    </xf>
    <xf numFmtId="0" fontId="22" fillId="60" borderId="61" xfId="19289" applyFont="1" applyFill="1" applyBorder="1" applyAlignment="1">
      <alignment horizontal="center" vertical="center" wrapText="1"/>
    </xf>
    <xf numFmtId="4" fontId="27" fillId="60" borderId="67" xfId="513" applyNumberFormat="1" applyFont="1" applyFill="1" applyBorder="1" applyAlignment="1">
      <alignment horizontal="right"/>
    </xf>
    <xf numFmtId="4" fontId="22" fillId="60" borderId="55" xfId="19289" applyNumberFormat="1" applyFont="1" applyFill="1" applyBorder="1" applyAlignment="1">
      <alignment horizontal="right" vertical="center"/>
    </xf>
    <xf numFmtId="0" fontId="27" fillId="60" borderId="55" xfId="19289" applyFont="1" applyFill="1" applyBorder="1" applyAlignment="1">
      <alignment horizontal="left" vertical="center" wrapText="1"/>
    </xf>
    <xf numFmtId="4" fontId="27" fillId="60" borderId="16" xfId="0" applyNumberFormat="1" applyFont="1" applyFill="1" applyBorder="1" applyAlignment="1">
      <alignment horizontal="left" vertical="center" wrapText="1"/>
    </xf>
    <xf numFmtId="0" fontId="102" fillId="60" borderId="16" xfId="19291" applyFont="1" applyFill="1" applyBorder="1" applyAlignment="1">
      <alignment vertical="center"/>
    </xf>
    <xf numFmtId="0" fontId="103" fillId="60" borderId="16" xfId="19291" applyFont="1" applyFill="1" applyBorder="1" applyAlignment="1">
      <alignment vertical="center"/>
    </xf>
    <xf numFmtId="0" fontId="27" fillId="60" borderId="0" xfId="616" applyFont="1" applyFill="1" applyBorder="1" applyAlignment="1">
      <alignment vertical="top"/>
    </xf>
    <xf numFmtId="0" fontId="103" fillId="60" borderId="16" xfId="19291" applyFont="1" applyFill="1" applyBorder="1" applyAlignment="1">
      <alignment horizontal="center"/>
    </xf>
    <xf numFmtId="4" fontId="27" fillId="60" borderId="16" xfId="616" applyNumberFormat="1" applyFont="1" applyFill="1" applyBorder="1" applyAlignment="1" applyProtection="1">
      <alignment horizontal="left" vertical="center"/>
    </xf>
    <xf numFmtId="4" fontId="27" fillId="60" borderId="16" xfId="616" applyNumberFormat="1" applyFont="1" applyFill="1" applyBorder="1" applyAlignment="1" applyProtection="1">
      <alignment horizontal="center" vertical="top"/>
    </xf>
    <xf numFmtId="4" fontId="27" fillId="60" borderId="16" xfId="616" applyNumberFormat="1" applyFont="1" applyFill="1" applyBorder="1" applyAlignment="1" applyProtection="1">
      <alignment horizontal="center" vertical="center"/>
    </xf>
    <xf numFmtId="0" fontId="27" fillId="60" borderId="16" xfId="19289" applyFont="1" applyFill="1" applyBorder="1" applyAlignment="1">
      <alignment horizontal="left" wrapText="1"/>
    </xf>
    <xf numFmtId="180" fontId="103" fillId="60" borderId="16" xfId="19290" applyFont="1" applyFill="1" applyBorder="1" applyAlignment="1">
      <alignment wrapText="1"/>
    </xf>
    <xf numFmtId="4" fontId="27" fillId="60" borderId="16" xfId="513" applyNumberFormat="1" applyFont="1" applyFill="1" applyBorder="1" applyAlignment="1">
      <alignment horizontal="center"/>
    </xf>
    <xf numFmtId="0" fontId="103" fillId="60" borderId="16" xfId="576" applyFont="1" applyFill="1" applyBorder="1" applyAlignment="1">
      <alignment vertical="center" wrapText="1"/>
    </xf>
    <xf numFmtId="0" fontId="103" fillId="60" borderId="16" xfId="19291" applyNumberFormat="1" applyFont="1" applyFill="1" applyBorder="1" applyAlignment="1">
      <alignment horizontal="left" vertical="center" wrapText="1"/>
    </xf>
    <xf numFmtId="170" fontId="103" fillId="60" borderId="16" xfId="19291" applyNumberFormat="1" applyFont="1" applyFill="1" applyBorder="1" applyAlignment="1">
      <alignment horizontal="center"/>
    </xf>
    <xf numFmtId="4" fontId="27" fillId="60" borderId="16" xfId="507" applyNumberFormat="1" applyFont="1" applyFill="1" applyBorder="1" applyAlignment="1" applyProtection="1">
      <alignment horizontal="right" wrapText="1"/>
    </xf>
    <xf numFmtId="4" fontId="27" fillId="60" borderId="16" xfId="506" applyNumberFormat="1" applyFont="1" applyFill="1" applyBorder="1" applyAlignment="1" applyProtection="1">
      <alignment wrapText="1"/>
    </xf>
    <xf numFmtId="4" fontId="27" fillId="60" borderId="16" xfId="506" applyNumberFormat="1" applyFont="1" applyFill="1" applyBorder="1" applyAlignment="1" applyProtection="1">
      <alignment horizontal="center" wrapText="1"/>
    </xf>
    <xf numFmtId="4" fontId="27" fillId="60" borderId="16" xfId="19299" applyNumberFormat="1" applyFont="1" applyFill="1" applyBorder="1" applyAlignment="1">
      <alignment horizontal="right" wrapText="1"/>
    </xf>
    <xf numFmtId="4" fontId="27" fillId="60" borderId="19" xfId="590" applyNumberFormat="1" applyFont="1" applyFill="1" applyBorder="1" applyAlignment="1">
      <alignment horizontal="center" vertical="top" wrapText="1"/>
    </xf>
    <xf numFmtId="4" fontId="22" fillId="60" borderId="20" xfId="590" applyNumberFormat="1" applyFont="1" applyFill="1" applyBorder="1" applyAlignment="1">
      <alignment horizontal="center" wrapText="1"/>
    </xf>
    <xf numFmtId="4" fontId="22" fillId="60" borderId="20" xfId="590" applyNumberFormat="1" applyFont="1" applyFill="1" applyBorder="1" applyAlignment="1">
      <alignment horizontal="right" wrapText="1"/>
    </xf>
    <xf numFmtId="4" fontId="27" fillId="60" borderId="20" xfId="19296" applyNumberFormat="1" applyFont="1" applyFill="1" applyBorder="1" applyAlignment="1">
      <alignment horizontal="right" wrapText="1"/>
    </xf>
    <xf numFmtId="4" fontId="106" fillId="60" borderId="24" xfId="590" applyNumberFormat="1" applyFont="1" applyFill="1" applyBorder="1" applyAlignment="1">
      <alignment horizontal="right" vertical="center" wrapText="1"/>
    </xf>
    <xf numFmtId="4" fontId="22" fillId="60" borderId="49" xfId="19289" applyNumberFormat="1" applyFont="1" applyFill="1" applyBorder="1" applyAlignment="1">
      <alignment horizontal="right" vertical="center"/>
    </xf>
    <xf numFmtId="4" fontId="22" fillId="60" borderId="64" xfId="590" applyNumberFormat="1" applyFont="1" applyFill="1" applyBorder="1" applyAlignment="1">
      <alignment horizontal="center" vertical="top" wrapText="1"/>
    </xf>
    <xf numFmtId="4" fontId="22" fillId="60" borderId="50" xfId="590" applyNumberFormat="1" applyFont="1" applyFill="1" applyBorder="1" applyAlignment="1">
      <alignment wrapText="1"/>
    </xf>
    <xf numFmtId="4" fontId="27" fillId="60" borderId="16" xfId="590" applyNumberFormat="1" applyFont="1" applyFill="1" applyBorder="1" applyAlignment="1">
      <alignment wrapText="1"/>
    </xf>
    <xf numFmtId="4" fontId="27" fillId="60" borderId="16" xfId="19300" applyNumberFormat="1" applyFont="1" applyFill="1" applyBorder="1" applyAlignment="1">
      <alignment horizontal="right" wrapText="1"/>
    </xf>
    <xf numFmtId="4" fontId="22" fillId="60" borderId="22" xfId="590" applyNumberFormat="1" applyFont="1" applyFill="1" applyBorder="1" applyAlignment="1">
      <alignment horizontal="right" vertical="center" wrapText="1"/>
    </xf>
    <xf numFmtId="4" fontId="22" fillId="60" borderId="16" xfId="590" applyNumberFormat="1" applyFont="1" applyFill="1" applyBorder="1" applyAlignment="1">
      <alignment wrapText="1"/>
    </xf>
    <xf numFmtId="4" fontId="27" fillId="60" borderId="16" xfId="19301" applyNumberFormat="1" applyFont="1" applyFill="1" applyBorder="1" applyAlignment="1">
      <alignment horizontal="right" wrapText="1"/>
    </xf>
    <xf numFmtId="4" fontId="27" fillId="60" borderId="21" xfId="590" applyNumberFormat="1" applyFont="1" applyFill="1" applyBorder="1" applyAlignment="1">
      <alignment horizontal="center" vertical="top" wrapText="1"/>
    </xf>
    <xf numFmtId="4" fontId="27" fillId="60" borderId="16" xfId="508" applyNumberFormat="1" applyFont="1" applyFill="1" applyBorder="1" applyAlignment="1">
      <alignment horizontal="right" wrapText="1"/>
    </xf>
    <xf numFmtId="4" fontId="22" fillId="60" borderId="16" xfId="3883" applyNumberFormat="1" applyFont="1" applyFill="1" applyBorder="1" applyAlignment="1">
      <alignment vertical="center" wrapText="1"/>
    </xf>
    <xf numFmtId="4" fontId="27" fillId="60" borderId="16" xfId="3883" applyNumberFormat="1" applyFont="1" applyFill="1" applyBorder="1" applyAlignment="1"/>
    <xf numFmtId="4" fontId="22" fillId="60" borderId="16" xfId="3883" applyNumberFormat="1" applyFont="1" applyFill="1" applyBorder="1" applyAlignment="1">
      <alignment horizontal="center"/>
    </xf>
    <xf numFmtId="4" fontId="22" fillId="60" borderId="22" xfId="3883" applyNumberFormat="1" applyFont="1" applyFill="1" applyBorder="1" applyAlignment="1">
      <alignment vertical="center"/>
    </xf>
    <xf numFmtId="4" fontId="27" fillId="60" borderId="16" xfId="3883" applyNumberFormat="1" applyFont="1" applyFill="1" applyBorder="1" applyAlignment="1">
      <alignment vertical="center" wrapText="1"/>
    </xf>
    <xf numFmtId="4" fontId="27" fillId="60" borderId="16" xfId="590" applyNumberFormat="1" applyFont="1" applyFill="1" applyBorder="1" applyAlignment="1">
      <alignment horizontal="right" wrapText="1"/>
    </xf>
    <xf numFmtId="4" fontId="27" fillId="60" borderId="16" xfId="3883" applyNumberFormat="1" applyFont="1" applyFill="1" applyBorder="1" applyAlignment="1">
      <alignment horizontal="center"/>
    </xf>
    <xf numFmtId="4" fontId="27" fillId="60" borderId="21" xfId="3883" applyNumberFormat="1" applyFont="1" applyFill="1" applyBorder="1" applyAlignment="1">
      <alignment horizontal="center" vertical="top"/>
    </xf>
    <xf numFmtId="0" fontId="22" fillId="60" borderId="21" xfId="19302" applyFont="1" applyFill="1" applyBorder="1" applyAlignment="1">
      <alignment horizontal="center" vertical="top"/>
    </xf>
    <xf numFmtId="4" fontId="27" fillId="60" borderId="22" xfId="3883" applyNumberFormat="1" applyFont="1" applyFill="1" applyBorder="1" applyAlignment="1">
      <alignment vertical="center"/>
    </xf>
    <xf numFmtId="4" fontId="27" fillId="60" borderId="22" xfId="590" applyNumberFormat="1" applyFont="1" applyFill="1" applyBorder="1" applyAlignment="1">
      <alignment horizontal="right" vertical="center" wrapText="1"/>
    </xf>
    <xf numFmtId="0" fontId="22" fillId="60" borderId="16" xfId="19302" applyFont="1" applyFill="1" applyBorder="1" applyAlignment="1">
      <alignment vertical="center" wrapText="1"/>
    </xf>
    <xf numFmtId="0" fontId="27" fillId="60" borderId="16" xfId="19302" applyFont="1" applyFill="1" applyBorder="1" applyAlignment="1">
      <alignment horizontal="center"/>
    </xf>
    <xf numFmtId="4" fontId="27" fillId="60" borderId="21" xfId="19302" applyNumberFormat="1" applyFont="1" applyFill="1" applyBorder="1" applyAlignment="1">
      <alignment horizontal="center" vertical="top"/>
    </xf>
    <xf numFmtId="0" fontId="27" fillId="60" borderId="16" xfId="19302" applyFont="1" applyFill="1" applyBorder="1" applyAlignment="1">
      <alignment vertical="center" wrapText="1"/>
    </xf>
    <xf numFmtId="4" fontId="108" fillId="60" borderId="16" xfId="590" applyNumberFormat="1" applyFont="1" applyFill="1" applyBorder="1" applyAlignment="1">
      <alignment horizontal="right" wrapText="1"/>
    </xf>
    <xf numFmtId="4" fontId="27" fillId="60" borderId="16" xfId="6171" applyNumberFormat="1" applyFont="1" applyFill="1" applyBorder="1" applyAlignment="1">
      <alignment horizontal="right" wrapText="1"/>
    </xf>
    <xf numFmtId="4" fontId="27" fillId="60" borderId="16" xfId="19302" applyNumberFormat="1" applyFont="1" applyFill="1" applyBorder="1" applyAlignment="1">
      <alignment horizontal="right"/>
    </xf>
    <xf numFmtId="0" fontId="27" fillId="60" borderId="16" xfId="590" applyNumberFormat="1" applyFont="1" applyFill="1" applyBorder="1" applyAlignment="1">
      <alignment horizontal="left" vertical="center" wrapText="1"/>
    </xf>
    <xf numFmtId="4" fontId="108" fillId="60" borderId="16" xfId="590" applyNumberFormat="1" applyFont="1" applyFill="1" applyBorder="1" applyAlignment="1">
      <alignment wrapText="1"/>
    </xf>
    <xf numFmtId="4" fontId="22" fillId="60" borderId="16" xfId="590" applyNumberFormat="1" applyFont="1" applyFill="1" applyBorder="1" applyAlignment="1">
      <alignment horizontal="center" vertical="center" wrapText="1"/>
    </xf>
    <xf numFmtId="4" fontId="22" fillId="60" borderId="16" xfId="590" applyNumberFormat="1" applyFont="1" applyFill="1" applyBorder="1" applyAlignment="1">
      <alignment horizontal="right" vertical="center" wrapText="1"/>
    </xf>
    <xf numFmtId="4" fontId="27" fillId="60" borderId="16" xfId="508" applyNumberFormat="1" applyFont="1" applyFill="1" applyBorder="1" applyAlignment="1">
      <alignment horizontal="center" wrapText="1"/>
    </xf>
    <xf numFmtId="4" fontId="27" fillId="60" borderId="16" xfId="19289" applyNumberFormat="1" applyFont="1" applyFill="1" applyBorder="1" applyAlignment="1"/>
    <xf numFmtId="4" fontId="27" fillId="60" borderId="16" xfId="19301" applyNumberFormat="1" applyFont="1" applyFill="1" applyBorder="1" applyAlignment="1">
      <alignment horizontal="right" vertical="center" wrapText="1"/>
    </xf>
    <xf numFmtId="4" fontId="22" fillId="60" borderId="22" xfId="19302" applyNumberFormat="1" applyFont="1" applyFill="1" applyBorder="1" applyAlignment="1">
      <alignment horizontal="right" vertical="center"/>
    </xf>
    <xf numFmtId="4" fontId="27" fillId="60" borderId="16" xfId="19302" applyNumberFormat="1" applyFont="1" applyFill="1" applyBorder="1" applyAlignment="1">
      <alignment horizontal="center"/>
    </xf>
    <xf numFmtId="4" fontId="22" fillId="60" borderId="50" xfId="590" applyNumberFormat="1" applyFont="1" applyFill="1" applyBorder="1" applyAlignment="1">
      <alignment horizontal="center" wrapText="1"/>
    </xf>
    <xf numFmtId="4" fontId="22" fillId="60" borderId="16" xfId="590" applyNumberFormat="1" applyFont="1" applyFill="1" applyBorder="1" applyAlignment="1">
      <alignment vertical="center" wrapText="1"/>
    </xf>
    <xf numFmtId="4" fontId="27" fillId="60" borderId="16" xfId="590" applyNumberFormat="1" applyFont="1" applyFill="1" applyBorder="1" applyAlignment="1">
      <alignment vertical="center" wrapText="1"/>
    </xf>
    <xf numFmtId="4" fontId="27" fillId="60" borderId="16" xfId="19300" applyNumberFormat="1" applyFont="1" applyFill="1" applyBorder="1" applyAlignment="1">
      <alignment horizontal="right" vertical="center" wrapText="1"/>
    </xf>
    <xf numFmtId="4" fontId="27" fillId="60" borderId="19" xfId="590" applyNumberFormat="1" applyFont="1" applyFill="1" applyBorder="1" applyAlignment="1">
      <alignment horizontal="center" wrapText="1"/>
    </xf>
    <xf numFmtId="4" fontId="27" fillId="60" borderId="20" xfId="19300" applyNumberFormat="1" applyFont="1" applyFill="1" applyBorder="1" applyAlignment="1">
      <alignment horizontal="right" vertical="center" wrapText="1"/>
    </xf>
    <xf numFmtId="4" fontId="22" fillId="60" borderId="24" xfId="590" applyNumberFormat="1" applyFont="1" applyFill="1" applyBorder="1" applyAlignment="1">
      <alignment horizontal="right" vertical="center" wrapText="1"/>
    </xf>
    <xf numFmtId="4" fontId="27" fillId="60" borderId="55" xfId="513" applyNumberFormat="1" applyFont="1" applyFill="1" applyBorder="1" applyAlignment="1">
      <alignment horizontal="right" vertical="center"/>
    </xf>
    <xf numFmtId="4" fontId="27" fillId="60" borderId="55" xfId="19289" applyNumberFormat="1" applyFont="1" applyFill="1" applyBorder="1" applyAlignment="1">
      <alignment horizontal="center" vertical="center"/>
    </xf>
    <xf numFmtId="0" fontId="27" fillId="60" borderId="55" xfId="616" applyFont="1" applyFill="1" applyBorder="1" applyAlignment="1">
      <alignment vertical="center"/>
    </xf>
    <xf numFmtId="192" fontId="22" fillId="60" borderId="19" xfId="616" applyNumberFormat="1" applyFont="1" applyFill="1" applyBorder="1" applyAlignment="1" applyProtection="1">
      <alignment horizontal="right"/>
    </xf>
    <xf numFmtId="4" fontId="22" fillId="60" borderId="20" xfId="616" applyNumberFormat="1" applyFont="1" applyFill="1" applyBorder="1" applyAlignment="1" applyProtection="1">
      <alignment horizontal="left" vertical="center" wrapText="1"/>
    </xf>
    <xf numFmtId="39" fontId="27" fillId="60" borderId="20" xfId="616" applyNumberFormat="1" applyFont="1" applyFill="1" applyBorder="1" applyAlignment="1" applyProtection="1">
      <alignment horizontal="right" vertical="center"/>
    </xf>
    <xf numFmtId="192" fontId="27" fillId="60" borderId="20" xfId="616" applyNumberFormat="1" applyFont="1" applyFill="1" applyBorder="1" applyAlignment="1" applyProtection="1">
      <alignment horizontal="center" vertical="center"/>
    </xf>
    <xf numFmtId="4" fontId="27" fillId="60" borderId="20" xfId="616" applyNumberFormat="1" applyFont="1" applyFill="1" applyBorder="1" applyAlignment="1" applyProtection="1">
      <alignment horizontal="right" vertical="center"/>
    </xf>
    <xf numFmtId="4" fontId="22" fillId="60" borderId="24" xfId="19289" applyNumberFormat="1" applyFont="1" applyFill="1" applyBorder="1" applyAlignment="1" applyProtection="1">
      <alignment horizontal="right" vertical="center"/>
    </xf>
    <xf numFmtId="192" fontId="22" fillId="60" borderId="68" xfId="616" applyNumberFormat="1" applyFont="1" applyFill="1" applyBorder="1" applyAlignment="1" applyProtection="1">
      <alignment horizontal="right"/>
    </xf>
    <xf numFmtId="4" fontId="22" fillId="60" borderId="68" xfId="616" applyNumberFormat="1" applyFont="1" applyFill="1" applyBorder="1" applyAlignment="1" applyProtection="1">
      <alignment horizontal="left" vertical="center" wrapText="1"/>
    </xf>
    <xf numFmtId="39" fontId="27" fillId="60" borderId="68" xfId="616" applyNumberFormat="1" applyFont="1" applyFill="1" applyBorder="1" applyAlignment="1" applyProtection="1">
      <alignment horizontal="right" vertical="center"/>
    </xf>
    <xf numFmtId="192" fontId="27" fillId="60" borderId="68" xfId="616" applyNumberFormat="1" applyFont="1" applyFill="1" applyBorder="1" applyAlignment="1" applyProtection="1">
      <alignment horizontal="center" vertical="center"/>
    </xf>
    <xf numFmtId="4" fontId="27" fillId="60" borderId="68" xfId="616" applyNumberFormat="1" applyFont="1" applyFill="1" applyBorder="1" applyAlignment="1" applyProtection="1">
      <alignment horizontal="right" vertical="center"/>
    </xf>
    <xf numFmtId="4" fontId="22" fillId="60" borderId="68" xfId="19289" applyNumberFormat="1" applyFont="1" applyFill="1" applyBorder="1" applyAlignment="1" applyProtection="1">
      <alignment horizontal="right" vertical="center"/>
    </xf>
    <xf numFmtId="4" fontId="22" fillId="60" borderId="68" xfId="616" applyNumberFormat="1" applyFont="1" applyFill="1" applyBorder="1" applyAlignment="1">
      <alignment horizontal="right" vertical="center"/>
    </xf>
    <xf numFmtId="192" fontId="22" fillId="0" borderId="0" xfId="616" applyNumberFormat="1" applyFont="1" applyFill="1" applyBorder="1" applyAlignment="1" applyProtection="1">
      <alignment horizontal="right"/>
    </xf>
    <xf numFmtId="192" fontId="27" fillId="0" borderId="0" xfId="616" applyNumberFormat="1" applyFont="1" applyFill="1" applyBorder="1" applyAlignment="1" applyProtection="1">
      <alignment horizontal="center" vertical="center"/>
    </xf>
    <xf numFmtId="4" fontId="27" fillId="0" borderId="0" xfId="616" applyNumberFormat="1" applyFont="1" applyFill="1" applyBorder="1" applyAlignment="1" applyProtection="1">
      <alignment horizontal="right" vertical="center"/>
    </xf>
    <xf numFmtId="4" fontId="22" fillId="0" borderId="0" xfId="19289" applyNumberFormat="1" applyFont="1" applyFill="1" applyBorder="1" applyAlignment="1" applyProtection="1">
      <alignment horizontal="right" vertical="center"/>
    </xf>
    <xf numFmtId="4" fontId="22" fillId="0" borderId="0" xfId="616" applyNumberFormat="1" applyFont="1" applyFill="1" applyBorder="1" applyAlignment="1">
      <alignment horizontal="right" vertical="center"/>
    </xf>
    <xf numFmtId="0" fontId="27" fillId="0" borderId="0" xfId="19289" applyFont="1" applyFill="1" applyBorder="1" applyAlignment="1">
      <alignment horizontal="center"/>
    </xf>
    <xf numFmtId="10" fontId="105" fillId="0" borderId="0" xfId="14142" applyNumberFormat="1" applyFont="1" applyFill="1" applyBorder="1" applyAlignment="1">
      <alignment vertical="center"/>
    </xf>
    <xf numFmtId="192" fontId="27" fillId="0" borderId="0" xfId="616" applyNumberFormat="1" applyFont="1" applyFill="1" applyBorder="1" applyAlignment="1" applyProtection="1">
      <alignment horizontal="left" vertical="center"/>
    </xf>
    <xf numFmtId="0" fontId="27" fillId="0" borderId="0" xfId="19289" applyFont="1" applyFill="1" applyBorder="1" applyAlignment="1">
      <alignment horizontal="left" vertical="center" wrapText="1"/>
    </xf>
    <xf numFmtId="4" fontId="27" fillId="0" borderId="0" xfId="513" applyNumberFormat="1" applyFont="1" applyFill="1" applyBorder="1" applyAlignment="1">
      <alignment horizontal="right" vertical="center"/>
    </xf>
    <xf numFmtId="4" fontId="27" fillId="0" borderId="0" xfId="19289" applyNumberFormat="1" applyFont="1" applyFill="1" applyBorder="1" applyAlignment="1">
      <alignment horizontal="center" vertical="center"/>
    </xf>
    <xf numFmtId="4" fontId="27" fillId="0" borderId="0" xfId="19289" applyNumberFormat="1" applyFont="1" applyFill="1" applyBorder="1" applyAlignment="1">
      <alignment horizontal="right" vertical="center"/>
    </xf>
    <xf numFmtId="4" fontId="22" fillId="0" borderId="0" xfId="616" applyNumberFormat="1" applyFont="1" applyFill="1" applyBorder="1" applyAlignment="1" applyProtection="1">
      <alignment horizontal="right" vertical="center"/>
    </xf>
    <xf numFmtId="192" fontId="27" fillId="0" borderId="0" xfId="616" applyNumberFormat="1" applyFont="1" applyFill="1" applyBorder="1" applyAlignment="1" applyProtection="1">
      <alignment horizontal="left"/>
    </xf>
    <xf numFmtId="4" fontId="22" fillId="0" borderId="0" xfId="616" quotePrefix="1" applyNumberFormat="1" applyFont="1" applyFill="1" applyBorder="1" applyAlignment="1" applyProtection="1">
      <alignment horizontal="left" vertical="center" wrapText="1"/>
    </xf>
    <xf numFmtId="9" fontId="27" fillId="0" borderId="0" xfId="616" applyNumberFormat="1" applyFont="1" applyFill="1" applyBorder="1" applyAlignment="1" applyProtection="1">
      <alignment horizontal="right" vertical="center"/>
    </xf>
    <xf numFmtId="192" fontId="22" fillId="0" borderId="19" xfId="616" applyNumberFormat="1" applyFont="1" applyFill="1" applyBorder="1" applyAlignment="1" applyProtection="1">
      <alignment horizontal="right"/>
    </xf>
    <xf numFmtId="4" fontId="22" fillId="0" borderId="20" xfId="616" quotePrefix="1" applyNumberFormat="1" applyFont="1" applyFill="1" applyBorder="1" applyAlignment="1" applyProtection="1">
      <alignment horizontal="left" vertical="center" wrapText="1"/>
    </xf>
    <xf numFmtId="9" fontId="27" fillId="0" borderId="20" xfId="616" applyNumberFormat="1" applyFont="1" applyFill="1" applyBorder="1" applyAlignment="1" applyProtection="1">
      <alignment horizontal="right" vertical="center"/>
    </xf>
    <xf numFmtId="192" fontId="27" fillId="0" borderId="20" xfId="616" applyNumberFormat="1" applyFont="1" applyFill="1" applyBorder="1" applyAlignment="1" applyProtection="1">
      <alignment horizontal="center" vertical="center"/>
    </xf>
    <xf numFmtId="4" fontId="27" fillId="0" borderId="20" xfId="616" applyNumberFormat="1" applyFont="1" applyFill="1" applyBorder="1" applyAlignment="1" applyProtection="1">
      <alignment horizontal="right" vertical="center"/>
    </xf>
    <xf numFmtId="4" fontId="22" fillId="0" borderId="24" xfId="616" applyNumberFormat="1" applyFont="1" applyFill="1" applyBorder="1" applyAlignment="1" applyProtection="1">
      <alignment horizontal="right" vertical="center"/>
    </xf>
    <xf numFmtId="192" fontId="27" fillId="0" borderId="0" xfId="616" applyNumberFormat="1" applyFont="1" applyFill="1" applyBorder="1" applyAlignment="1" applyProtection="1">
      <alignment horizontal="right"/>
    </xf>
    <xf numFmtId="10" fontId="22" fillId="0" borderId="0" xfId="616" applyNumberFormat="1" applyFont="1" applyFill="1" applyBorder="1" applyAlignment="1" applyProtection="1">
      <alignment horizontal="right" vertical="center"/>
    </xf>
    <xf numFmtId="192" fontId="22" fillId="0" borderId="0" xfId="616" applyNumberFormat="1" applyFont="1" applyFill="1" applyBorder="1" applyAlignment="1" applyProtection="1">
      <alignment horizontal="center" vertical="center"/>
    </xf>
    <xf numFmtId="0" fontId="27" fillId="0" borderId="0" xfId="19289" applyFont="1" applyFill="1" applyBorder="1"/>
    <xf numFmtId="192" fontId="27" fillId="0" borderId="19" xfId="616" applyNumberFormat="1" applyFont="1" applyFill="1" applyBorder="1" applyAlignment="1" applyProtection="1">
      <alignment horizontal="left"/>
    </xf>
    <xf numFmtId="4" fontId="22" fillId="0" borderId="20" xfId="616" applyNumberFormat="1" applyFont="1" applyFill="1" applyBorder="1" applyAlignment="1" applyProtection="1">
      <alignment horizontal="left" vertical="center" wrapText="1"/>
    </xf>
    <xf numFmtId="39" fontId="27" fillId="0" borderId="20" xfId="616" applyNumberFormat="1" applyFont="1" applyFill="1" applyBorder="1" applyAlignment="1" applyProtection="1">
      <alignment horizontal="right" vertical="center"/>
    </xf>
    <xf numFmtId="2" fontId="27" fillId="0" borderId="0" xfId="616" applyNumberFormat="1" applyFont="1" applyFill="1" applyBorder="1" applyAlignment="1" applyProtection="1">
      <alignment horizontal="right" vertical="center"/>
    </xf>
    <xf numFmtId="40" fontId="22" fillId="0" borderId="0" xfId="616" applyNumberFormat="1" applyFont="1" applyFill="1" applyBorder="1" applyAlignment="1" applyProtection="1">
      <alignment vertical="center"/>
    </xf>
    <xf numFmtId="0" fontId="27" fillId="0" borderId="0" xfId="19289" applyFont="1" applyFill="1"/>
    <xf numFmtId="0" fontId="27" fillId="0" borderId="0" xfId="19289" applyFont="1" applyFill="1" applyBorder="1" applyAlignment="1">
      <alignment vertical="center"/>
    </xf>
    <xf numFmtId="0" fontId="27" fillId="0" borderId="0" xfId="19289" applyFont="1" applyFill="1" applyAlignment="1">
      <alignment vertical="center"/>
    </xf>
    <xf numFmtId="0" fontId="27" fillId="0" borderId="0" xfId="19289" applyFont="1" applyFill="1" applyAlignment="1">
      <alignment horizontal="center" vertical="center"/>
    </xf>
    <xf numFmtId="2" fontId="27" fillId="0" borderId="0" xfId="19289" applyNumberFormat="1" applyFont="1" applyFill="1" applyAlignment="1">
      <alignment vertical="center"/>
    </xf>
    <xf numFmtId="260" fontId="27" fillId="0" borderId="0" xfId="19289" applyNumberFormat="1" applyFont="1" applyFill="1" applyAlignment="1">
      <alignment vertical="center"/>
    </xf>
    <xf numFmtId="0" fontId="22" fillId="0" borderId="0" xfId="19289" applyFont="1" applyFill="1" applyBorder="1" applyAlignment="1">
      <alignment vertical="center"/>
    </xf>
    <xf numFmtId="0" fontId="27" fillId="0" borderId="0" xfId="19289" applyFont="1" applyFill="1" applyAlignment="1">
      <alignment horizontal="left" vertical="center"/>
    </xf>
    <xf numFmtId="4" fontId="27" fillId="0" borderId="21" xfId="0" applyNumberFormat="1" applyFont="1" applyFill="1" applyBorder="1" applyAlignment="1">
      <alignment horizontal="center" vertical="top"/>
    </xf>
    <xf numFmtId="4" fontId="22" fillId="58" borderId="16" xfId="0" applyNumberFormat="1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/>
    <xf numFmtId="4" fontId="27" fillId="0" borderId="16" xfId="0" applyNumberFormat="1" applyFont="1" applyFill="1" applyBorder="1" applyAlignment="1">
      <alignment horizontal="center"/>
    </xf>
    <xf numFmtId="4" fontId="22" fillId="0" borderId="22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center" vertical="top" wrapText="1"/>
    </xf>
    <xf numFmtId="4" fontId="27" fillId="60" borderId="21" xfId="616" applyNumberFormat="1" applyFont="1" applyFill="1" applyBorder="1" applyAlignment="1">
      <alignment horizontal="center" vertical="top"/>
    </xf>
    <xf numFmtId="4" fontId="22" fillId="60" borderId="16" xfId="0" applyNumberFormat="1" applyFont="1" applyFill="1" applyBorder="1" applyAlignment="1">
      <alignment horizontal="center" vertical="top" wrapText="1"/>
    </xf>
    <xf numFmtId="4" fontId="22" fillId="60" borderId="22" xfId="0" applyNumberFormat="1" applyFont="1" applyFill="1" applyBorder="1" applyAlignment="1">
      <alignment horizontal="right"/>
    </xf>
    <xf numFmtId="192" fontId="22" fillId="60" borderId="21" xfId="616" applyNumberFormat="1" applyFont="1" applyFill="1" applyBorder="1" applyAlignment="1">
      <alignment horizontal="center" vertical="top"/>
    </xf>
    <xf numFmtId="4" fontId="22" fillId="60" borderId="21" xfId="616" applyNumberFormat="1" applyFont="1" applyFill="1" applyBorder="1" applyAlignment="1">
      <alignment horizontal="center" vertical="top"/>
    </xf>
    <xf numFmtId="0" fontId="102" fillId="60" borderId="16" xfId="19291" applyFont="1" applyFill="1" applyBorder="1" applyAlignment="1">
      <alignment horizontal="center"/>
    </xf>
    <xf numFmtId="4" fontId="27" fillId="60" borderId="50" xfId="616" applyNumberFormat="1" applyFont="1" applyFill="1" applyBorder="1" applyAlignment="1">
      <alignment horizontal="center" vertical="top"/>
    </xf>
    <xf numFmtId="4" fontId="27" fillId="60" borderId="16" xfId="616" applyNumberFormat="1" applyFont="1" applyFill="1" applyBorder="1" applyAlignment="1">
      <alignment horizontal="center" vertical="top"/>
    </xf>
    <xf numFmtId="4" fontId="103" fillId="60" borderId="16" xfId="19291" applyNumberFormat="1" applyFont="1" applyFill="1" applyBorder="1" applyAlignment="1">
      <alignment horizontal="center"/>
    </xf>
    <xf numFmtId="0" fontId="27" fillId="60" borderId="16" xfId="616" applyFont="1" applyFill="1" applyBorder="1"/>
    <xf numFmtId="49" fontId="102" fillId="60" borderId="16" xfId="19291" applyNumberFormat="1" applyFont="1" applyFill="1" applyBorder="1" applyAlignment="1">
      <alignment vertical="center" wrapText="1"/>
    </xf>
    <xf numFmtId="49" fontId="103" fillId="60" borderId="16" xfId="19291" applyNumberFormat="1" applyFont="1" applyFill="1" applyBorder="1" applyAlignment="1">
      <alignment horizontal="center"/>
    </xf>
    <xf numFmtId="0" fontId="27" fillId="60" borderId="16" xfId="616" applyFont="1" applyFill="1" applyBorder="1" applyAlignment="1">
      <alignment vertical="center"/>
    </xf>
    <xf numFmtId="49" fontId="102" fillId="60" borderId="16" xfId="19291" applyNumberFormat="1" applyFont="1" applyFill="1" applyBorder="1" applyAlignment="1">
      <alignment horizontal="center" vertical="center" wrapText="1"/>
    </xf>
    <xf numFmtId="49" fontId="22" fillId="60" borderId="16" xfId="19291" applyNumberFormat="1" applyFont="1" applyFill="1" applyBorder="1" applyAlignment="1">
      <alignment vertical="center" wrapText="1"/>
    </xf>
    <xf numFmtId="4" fontId="27" fillId="60" borderId="16" xfId="19291" applyNumberFormat="1" applyFont="1" applyFill="1" applyBorder="1" applyAlignment="1">
      <alignment horizontal="center"/>
    </xf>
    <xf numFmtId="0" fontId="22" fillId="60" borderId="0" xfId="616" applyFont="1" applyFill="1" applyBorder="1"/>
    <xf numFmtId="0" fontId="22" fillId="60" borderId="16" xfId="616" applyFont="1" applyFill="1" applyBorder="1" applyAlignment="1">
      <alignment vertical="center"/>
    </xf>
    <xf numFmtId="0" fontId="27" fillId="60" borderId="16" xfId="616" applyFont="1" applyFill="1" applyBorder="1" applyAlignment="1">
      <alignment wrapText="1"/>
    </xf>
    <xf numFmtId="0" fontId="22" fillId="60" borderId="16" xfId="616" applyFont="1" applyFill="1" applyBorder="1"/>
    <xf numFmtId="4" fontId="27" fillId="60" borderId="16" xfId="616" applyNumberFormat="1" applyFont="1" applyFill="1" applyBorder="1" applyAlignment="1">
      <alignment horizontal="right"/>
    </xf>
    <xf numFmtId="0" fontId="27" fillId="60" borderId="16" xfId="616" applyFont="1" applyFill="1" applyBorder="1" applyAlignment="1">
      <alignment horizontal="center"/>
    </xf>
    <xf numFmtId="192" fontId="22" fillId="60" borderId="16" xfId="616" applyNumberFormat="1" applyFont="1" applyFill="1" applyBorder="1" applyAlignment="1">
      <alignment horizontal="center" vertical="top"/>
    </xf>
    <xf numFmtId="49" fontId="22" fillId="60" borderId="61" xfId="19291" applyNumberFormat="1" applyFont="1" applyFill="1" applyBorder="1" applyAlignment="1">
      <alignment horizontal="center" vertical="center" wrapText="1"/>
    </xf>
    <xf numFmtId="4" fontId="27" fillId="60" borderId="16" xfId="0" applyNumberFormat="1" applyFont="1" applyFill="1" applyBorder="1" applyAlignment="1">
      <alignment horizontal="right"/>
    </xf>
    <xf numFmtId="49" fontId="102" fillId="60" borderId="57" xfId="19291" applyNumberFormat="1" applyFont="1" applyFill="1" applyBorder="1" applyAlignment="1">
      <alignment horizontal="center" vertical="center" wrapText="1"/>
    </xf>
    <xf numFmtId="4" fontId="27" fillId="60" borderId="69" xfId="616" applyNumberFormat="1" applyFont="1" applyFill="1" applyBorder="1" applyAlignment="1">
      <alignment horizontal="center" vertical="top"/>
    </xf>
    <xf numFmtId="4" fontId="27" fillId="60" borderId="50" xfId="513" applyNumberFormat="1" applyFont="1" applyFill="1" applyBorder="1" applyAlignment="1">
      <alignment horizontal="right"/>
    </xf>
    <xf numFmtId="49" fontId="102" fillId="60" borderId="55" xfId="19291" applyNumberFormat="1" applyFont="1" applyFill="1" applyBorder="1" applyAlignment="1">
      <alignment horizontal="center" vertical="center" wrapText="1"/>
    </xf>
    <xf numFmtId="0" fontId="27" fillId="60" borderId="16" xfId="616" applyFont="1" applyFill="1" applyBorder="1" applyAlignment="1">
      <alignment vertical="center" wrapText="1"/>
    </xf>
    <xf numFmtId="49" fontId="22" fillId="60" borderId="16" xfId="19291" applyNumberFormat="1" applyFont="1" applyFill="1" applyBorder="1" applyAlignment="1">
      <alignment vertical="center"/>
    </xf>
    <xf numFmtId="0" fontId="22" fillId="60" borderId="16" xfId="19291" applyNumberFormat="1" applyFont="1" applyFill="1" applyBorder="1" applyAlignment="1">
      <alignment horizontal="center"/>
    </xf>
    <xf numFmtId="0" fontId="22" fillId="60" borderId="61" xfId="616" applyFont="1" applyFill="1" applyBorder="1" applyAlignment="1">
      <alignment horizontal="center" vertical="center"/>
    </xf>
    <xf numFmtId="49" fontId="102" fillId="60" borderId="59" xfId="19291" applyNumberFormat="1" applyFont="1" applyFill="1" applyBorder="1" applyAlignment="1">
      <alignment horizontal="center" vertical="center" wrapText="1"/>
    </xf>
    <xf numFmtId="4" fontId="27" fillId="60" borderId="50" xfId="590" applyNumberFormat="1" applyFont="1" applyFill="1" applyBorder="1" applyAlignment="1">
      <alignment horizontal="right"/>
    </xf>
    <xf numFmtId="0" fontId="22" fillId="60" borderId="16" xfId="14105" applyFont="1" applyFill="1" applyBorder="1" applyAlignment="1">
      <alignment horizontal="left" vertical="center" wrapText="1"/>
    </xf>
    <xf numFmtId="4" fontId="27" fillId="60" borderId="16" xfId="2097" applyNumberFormat="1" applyFont="1" applyFill="1" applyBorder="1" applyAlignment="1">
      <alignment horizontal="right"/>
    </xf>
    <xf numFmtId="181" fontId="27" fillId="60" borderId="16" xfId="14105" applyNumberFormat="1" applyFont="1" applyFill="1" applyBorder="1" applyAlignment="1">
      <alignment horizontal="center"/>
    </xf>
    <xf numFmtId="0" fontId="27" fillId="60" borderId="16" xfId="14105" applyFont="1" applyFill="1" applyBorder="1" applyAlignment="1">
      <alignment horizontal="left" vertical="center" wrapText="1"/>
    </xf>
    <xf numFmtId="0" fontId="27" fillId="60" borderId="0" xfId="19289" applyFont="1" applyFill="1" applyBorder="1" applyAlignment="1">
      <alignment horizontal="left" vertical="center" wrapText="1"/>
    </xf>
    <xf numFmtId="4" fontId="27" fillId="60" borderId="55" xfId="590" applyNumberFormat="1" applyFont="1" applyFill="1" applyBorder="1" applyAlignment="1"/>
    <xf numFmtId="4" fontId="27" fillId="60" borderId="55" xfId="590" applyNumberFormat="1" applyFont="1" applyFill="1" applyBorder="1" applyAlignment="1">
      <alignment horizontal="center"/>
    </xf>
    <xf numFmtId="4" fontId="27" fillId="60" borderId="55" xfId="0" applyNumberFormat="1" applyFont="1" applyFill="1" applyBorder="1" applyAlignment="1"/>
    <xf numFmtId="0" fontId="27" fillId="60" borderId="0" xfId="616" applyFont="1" applyFill="1" applyBorder="1"/>
    <xf numFmtId="4" fontId="110" fillId="60" borderId="16" xfId="590" applyNumberFormat="1" applyFont="1" applyFill="1" applyBorder="1" applyAlignment="1">
      <alignment horizontal="center" vertical="top"/>
    </xf>
    <xf numFmtId="4" fontId="27" fillId="60" borderId="49" xfId="616" applyNumberFormat="1" applyFont="1" applyFill="1" applyBorder="1" applyAlignment="1" applyProtection="1">
      <alignment horizontal="center" vertical="top"/>
    </xf>
    <xf numFmtId="4" fontId="27" fillId="60" borderId="16" xfId="19289" applyNumberFormat="1" applyFont="1" applyFill="1" applyBorder="1" applyAlignment="1">
      <alignment horizontal="center" wrapText="1"/>
    </xf>
    <xf numFmtId="4" fontId="27" fillId="60" borderId="16" xfId="19289" applyNumberFormat="1" applyFont="1" applyFill="1" applyBorder="1" applyAlignment="1">
      <alignment horizontal="center" vertical="center"/>
    </xf>
    <xf numFmtId="4" fontId="27" fillId="0" borderId="16" xfId="616" applyNumberFormat="1" applyFont="1" applyFill="1" applyBorder="1" applyAlignment="1" applyProtection="1">
      <alignment horizontal="center" vertical="top"/>
    </xf>
    <xf numFmtId="4" fontId="27" fillId="0" borderId="16" xfId="0" applyNumberFormat="1" applyFont="1" applyFill="1" applyBorder="1" applyAlignment="1">
      <alignment vertical="center" wrapText="1"/>
    </xf>
    <xf numFmtId="4" fontId="27" fillId="0" borderId="16" xfId="19289" applyNumberFormat="1" applyFont="1" applyFill="1" applyBorder="1" applyAlignment="1">
      <alignment horizontal="center" vertical="center"/>
    </xf>
    <xf numFmtId="4" fontId="27" fillId="0" borderId="16" xfId="3883" applyNumberFormat="1" applyFont="1" applyFill="1" applyBorder="1" applyAlignment="1"/>
    <xf numFmtId="4" fontId="22" fillId="0" borderId="16" xfId="19289" applyNumberFormat="1" applyFont="1" applyFill="1" applyBorder="1" applyAlignment="1">
      <alignment horizontal="right" vertical="center"/>
    </xf>
    <xf numFmtId="4" fontId="22" fillId="0" borderId="24" xfId="19289" applyNumberFormat="1" applyFont="1" applyFill="1" applyBorder="1" applyAlignment="1" applyProtection="1">
      <alignment horizontal="right" vertical="center"/>
    </xf>
    <xf numFmtId="192" fontId="22" fillId="0" borderId="68" xfId="616" applyNumberFormat="1" applyFont="1" applyFill="1" applyBorder="1" applyAlignment="1" applyProtection="1">
      <alignment horizontal="right"/>
    </xf>
    <xf numFmtId="4" fontId="22" fillId="0" borderId="68" xfId="616" applyNumberFormat="1" applyFont="1" applyFill="1" applyBorder="1" applyAlignment="1" applyProtection="1">
      <alignment horizontal="left" vertical="center" wrapText="1"/>
    </xf>
    <xf numFmtId="39" fontId="27" fillId="0" borderId="68" xfId="616" applyNumberFormat="1" applyFont="1" applyFill="1" applyBorder="1" applyAlignment="1" applyProtection="1">
      <alignment horizontal="right" vertical="center"/>
    </xf>
    <xf numFmtId="192" fontId="27" fillId="0" borderId="68" xfId="616" applyNumberFormat="1" applyFont="1" applyFill="1" applyBorder="1" applyAlignment="1" applyProtection="1">
      <alignment horizontal="center" vertical="center"/>
    </xf>
    <xf numFmtId="4" fontId="27" fillId="0" borderId="68" xfId="616" applyNumberFormat="1" applyFont="1" applyFill="1" applyBorder="1" applyAlignment="1" applyProtection="1">
      <alignment horizontal="right" vertical="center"/>
    </xf>
    <xf numFmtId="4" fontId="22" fillId="0" borderId="68" xfId="19289" applyNumberFormat="1" applyFont="1" applyFill="1" applyBorder="1" applyAlignment="1" applyProtection="1">
      <alignment horizontal="right" vertical="center"/>
    </xf>
    <xf numFmtId="4" fontId="22" fillId="0" borderId="68" xfId="616" applyNumberFormat="1" applyFont="1" applyFill="1" applyBorder="1" applyAlignment="1">
      <alignment horizontal="right" vertical="center"/>
    </xf>
    <xf numFmtId="10" fontId="105" fillId="0" borderId="0" xfId="14142" applyNumberFormat="1" applyFont="1" applyFill="1" applyBorder="1" applyAlignment="1"/>
    <xf numFmtId="4" fontId="105" fillId="0" borderId="0" xfId="14140" applyNumberFormat="1" applyFont="1" applyFill="1" applyAlignment="1">
      <alignment horizontal="center" vertical="top"/>
    </xf>
    <xf numFmtId="4" fontId="105" fillId="0" borderId="0" xfId="14140" applyNumberFormat="1" applyFont="1" applyFill="1" applyAlignment="1">
      <alignment horizontal="center" vertical="center" wrapText="1"/>
    </xf>
    <xf numFmtId="4" fontId="105" fillId="0" borderId="0" xfId="14140" applyNumberFormat="1" applyFont="1" applyFill="1" applyAlignment="1">
      <alignment vertical="top"/>
    </xf>
    <xf numFmtId="4" fontId="105" fillId="0" borderId="0" xfId="14140" applyNumberFormat="1" applyFont="1" applyFill="1" applyAlignment="1"/>
    <xf numFmtId="4" fontId="104" fillId="0" borderId="0" xfId="14140" applyNumberFormat="1" applyFont="1" applyFill="1" applyAlignment="1">
      <alignment horizontal="center" vertical="top"/>
    </xf>
    <xf numFmtId="4" fontId="105" fillId="0" borderId="0" xfId="14140" applyNumberFormat="1" applyFont="1" applyFill="1" applyAlignment="1">
      <alignment horizontal="left" vertical="top"/>
    </xf>
    <xf numFmtId="4" fontId="105" fillId="0" borderId="0" xfId="14140" applyNumberFormat="1" applyFont="1" applyFill="1" applyAlignment="1">
      <alignment horizontal="left" vertical="center"/>
    </xf>
    <xf numFmtId="4" fontId="104" fillId="0" borderId="0" xfId="14140" applyNumberFormat="1" applyFont="1" applyFill="1" applyAlignment="1">
      <alignment horizontal="left" vertical="center"/>
    </xf>
    <xf numFmtId="4" fontId="27" fillId="0" borderId="0" xfId="14140" applyNumberFormat="1" applyFont="1" applyFill="1" applyBorder="1" applyAlignment="1">
      <alignment horizontal="left"/>
    </xf>
    <xf numFmtId="4" fontId="27" fillId="0" borderId="0" xfId="14140" applyNumberFormat="1" applyFont="1" applyFill="1" applyBorder="1"/>
    <xf numFmtId="4" fontId="104" fillId="0" borderId="0" xfId="14140" applyNumberFormat="1" applyFont="1" applyFill="1" applyAlignment="1"/>
    <xf numFmtId="4" fontId="22" fillId="0" borderId="17" xfId="14140" applyNumberFormat="1" applyFont="1" applyFill="1" applyBorder="1" applyAlignment="1">
      <alignment horizontal="center" vertical="center"/>
    </xf>
    <xf numFmtId="4" fontId="22" fillId="0" borderId="18" xfId="14140" applyNumberFormat="1" applyFont="1" applyFill="1" applyBorder="1" applyAlignment="1">
      <alignment horizontal="center" vertical="center" wrapText="1"/>
    </xf>
    <xf numFmtId="4" fontId="22" fillId="0" borderId="18" xfId="14140" applyNumberFormat="1" applyFont="1" applyFill="1" applyBorder="1" applyAlignment="1">
      <alignment horizontal="center" vertical="center"/>
    </xf>
    <xf numFmtId="4" fontId="22" fillId="0" borderId="23" xfId="14140" applyNumberFormat="1" applyFont="1" applyFill="1" applyBorder="1" applyAlignment="1">
      <alignment horizontal="center" vertical="center"/>
    </xf>
    <xf numFmtId="4" fontId="105" fillId="0" borderId="0" xfId="14140" applyNumberFormat="1" applyFont="1" applyFill="1" applyBorder="1" applyAlignment="1"/>
    <xf numFmtId="4" fontId="22" fillId="0" borderId="45" xfId="14140" applyNumberFormat="1" applyFont="1" applyFill="1" applyBorder="1" applyAlignment="1">
      <alignment horizontal="center" vertical="center"/>
    </xf>
    <xf numFmtId="4" fontId="102" fillId="0" borderId="55" xfId="14140" applyNumberFormat="1" applyFont="1" applyFill="1" applyBorder="1" applyAlignment="1">
      <alignment horizontal="center" vertical="center" wrapText="1"/>
    </xf>
    <xf numFmtId="4" fontId="27" fillId="0" borderId="55" xfId="14140" applyNumberFormat="1" applyFont="1" applyFill="1" applyBorder="1" applyAlignment="1">
      <alignment horizontal="center" vertical="center"/>
    </xf>
    <xf numFmtId="4" fontId="22" fillId="0" borderId="55" xfId="14140" applyNumberFormat="1" applyFont="1" applyFill="1" applyBorder="1" applyAlignment="1">
      <alignment horizontal="center" vertical="center"/>
    </xf>
    <xf numFmtId="4" fontId="27" fillId="0" borderId="55" xfId="14140" applyNumberFormat="1" applyFont="1" applyFill="1" applyBorder="1" applyAlignment="1"/>
    <xf numFmtId="4" fontId="22" fillId="0" borderId="48" xfId="14140" applyNumberFormat="1" applyFont="1" applyFill="1" applyBorder="1" applyAlignment="1"/>
    <xf numFmtId="4" fontId="102" fillId="58" borderId="55" xfId="14140" applyNumberFormat="1" applyFont="1" applyFill="1" applyBorder="1" applyAlignment="1">
      <alignment horizontal="center" vertical="center" wrapText="1"/>
    </xf>
    <xf numFmtId="4" fontId="22" fillId="0" borderId="55" xfId="14140" applyNumberFormat="1" applyFont="1" applyFill="1" applyBorder="1" applyAlignment="1">
      <alignment horizontal="center" vertical="center" wrapText="1"/>
    </xf>
    <xf numFmtId="192" fontId="22" fillId="0" borderId="21" xfId="616" applyNumberFormat="1" applyFont="1" applyFill="1" applyBorder="1" applyAlignment="1" applyProtection="1">
      <alignment horizontal="center"/>
    </xf>
    <xf numFmtId="0" fontId="22" fillId="0" borderId="16" xfId="19289" applyFont="1" applyFill="1" applyBorder="1" applyAlignment="1">
      <alignment horizontal="left" vertical="center"/>
    </xf>
    <xf numFmtId="4" fontId="27" fillId="0" borderId="16" xfId="19289" applyNumberFormat="1" applyFont="1" applyFill="1" applyBorder="1" applyAlignment="1">
      <alignment horizontal="right" vertical="center"/>
    </xf>
    <xf numFmtId="4" fontId="27" fillId="0" borderId="16" xfId="513" applyNumberFormat="1" applyFont="1" applyFill="1" applyBorder="1" applyAlignment="1">
      <alignment horizontal="center" vertical="center"/>
    </xf>
    <xf numFmtId="4" fontId="27" fillId="0" borderId="16" xfId="513" applyNumberFormat="1" applyFont="1" applyFill="1" applyBorder="1" applyAlignment="1">
      <alignment horizontal="right" vertical="center" wrapText="1"/>
    </xf>
    <xf numFmtId="4" fontId="22" fillId="0" borderId="22" xfId="616" applyNumberFormat="1" applyFont="1" applyFill="1" applyBorder="1" applyAlignment="1">
      <alignment horizontal="right" vertical="center"/>
    </xf>
    <xf numFmtId="4" fontId="27" fillId="0" borderId="21" xfId="616" applyNumberFormat="1" applyFont="1" applyBorder="1" applyAlignment="1">
      <alignment horizontal="center" vertical="top"/>
    </xf>
    <xf numFmtId="0" fontId="27" fillId="0" borderId="16" xfId="19289" applyFont="1" applyFill="1" applyBorder="1" applyAlignment="1">
      <alignment horizontal="left" vertical="center" wrapText="1"/>
    </xf>
    <xf numFmtId="0" fontId="22" fillId="0" borderId="16" xfId="509" applyFont="1" applyFill="1" applyBorder="1" applyAlignment="1">
      <alignment horizontal="left" vertical="center" wrapText="1"/>
    </xf>
    <xf numFmtId="4" fontId="22" fillId="0" borderId="16" xfId="258" applyNumberFormat="1" applyFont="1" applyFill="1" applyBorder="1" applyAlignment="1">
      <alignment horizontal="center"/>
    </xf>
    <xf numFmtId="0" fontId="22" fillId="0" borderId="16" xfId="509" applyFont="1" applyFill="1" applyBorder="1" applyAlignment="1">
      <alignment horizontal="center"/>
    </xf>
    <xf numFmtId="4" fontId="22" fillId="0" borderId="16" xfId="509" quotePrefix="1" applyNumberFormat="1" applyFont="1" applyFill="1" applyBorder="1" applyAlignment="1">
      <alignment horizontal="center" wrapText="1"/>
    </xf>
    <xf numFmtId="4" fontId="27" fillId="0" borderId="62" xfId="19405" applyNumberFormat="1" applyFont="1" applyFill="1" applyBorder="1" applyAlignment="1">
      <alignment horizontal="center" vertical="top"/>
    </xf>
    <xf numFmtId="0" fontId="27" fillId="0" borderId="16" xfId="509" applyFont="1" applyFill="1" applyBorder="1" applyAlignment="1">
      <alignment horizontal="left" vertical="center" wrapText="1"/>
    </xf>
    <xf numFmtId="0" fontId="27" fillId="0" borderId="16" xfId="509" applyFont="1" applyFill="1" applyBorder="1" applyAlignment="1">
      <alignment horizontal="center"/>
    </xf>
    <xf numFmtId="4" fontId="22" fillId="0" borderId="62" xfId="19405" applyNumberFormat="1" applyFont="1" applyFill="1" applyBorder="1" applyAlignment="1">
      <alignment horizontal="center" vertical="top"/>
    </xf>
    <xf numFmtId="4" fontId="48" fillId="0" borderId="74" xfId="2324" applyNumberFormat="1" applyFont="1" applyFill="1" applyBorder="1" applyAlignment="1">
      <alignment horizontal="center" vertical="center"/>
    </xf>
    <xf numFmtId="180" fontId="48" fillId="0" borderId="59" xfId="10933" applyFont="1" applyFill="1" applyBorder="1" applyAlignment="1">
      <alignment horizontal="left" vertical="top" wrapText="1"/>
    </xf>
    <xf numFmtId="4" fontId="48" fillId="0" borderId="75" xfId="12638" applyNumberFormat="1" applyFont="1" applyFill="1" applyBorder="1" applyAlignment="1">
      <alignment horizontal="center" vertical="center" wrapText="1"/>
    </xf>
    <xf numFmtId="4" fontId="22" fillId="63" borderId="19" xfId="14140" applyNumberFormat="1" applyFont="1" applyFill="1" applyBorder="1" applyAlignment="1">
      <alignment horizontal="center"/>
    </xf>
    <xf numFmtId="4" fontId="22" fillId="63" borderId="20" xfId="14140" applyNumberFormat="1" applyFont="1" applyFill="1" applyBorder="1" applyAlignment="1">
      <alignment horizontal="left" wrapText="1"/>
    </xf>
    <xf numFmtId="4" fontId="27" fillId="63" borderId="20" xfId="14140" applyNumberFormat="1" applyFont="1" applyFill="1" applyBorder="1" applyAlignment="1">
      <alignment horizontal="right"/>
    </xf>
    <xf numFmtId="4" fontId="22" fillId="63" borderId="20" xfId="14140" applyNumberFormat="1" applyFont="1" applyFill="1" applyBorder="1" applyAlignment="1">
      <alignment horizontal="right"/>
    </xf>
    <xf numFmtId="4" fontId="22" fillId="63" borderId="24" xfId="14140" applyNumberFormat="1" applyFont="1" applyFill="1" applyBorder="1" applyAlignment="1">
      <alignment horizontal="right"/>
    </xf>
    <xf numFmtId="4" fontId="105" fillId="0" borderId="0" xfId="14257" applyNumberFormat="1" applyFont="1" applyFill="1" applyAlignment="1"/>
    <xf numFmtId="4" fontId="105" fillId="0" borderId="0" xfId="14140" applyNumberFormat="1" applyFont="1" applyFill="1" applyBorder="1" applyAlignment="1">
      <alignment horizontal="center"/>
    </xf>
    <xf numFmtId="4" fontId="105" fillId="0" borderId="0" xfId="14140" applyNumberFormat="1" applyFont="1" applyFill="1" applyBorder="1" applyAlignment="1">
      <alignment wrapText="1"/>
    </xf>
    <xf numFmtId="4" fontId="104" fillId="0" borderId="0" xfId="14140" applyNumberFormat="1" applyFont="1" applyFill="1" applyBorder="1" applyAlignment="1"/>
    <xf numFmtId="4" fontId="105" fillId="0" borderId="0" xfId="19428" applyNumberFormat="1" applyFont="1" applyFill="1" applyBorder="1" applyAlignment="1">
      <alignment horizontal="center"/>
    </xf>
    <xf numFmtId="4" fontId="104" fillId="0" borderId="0" xfId="19428" applyNumberFormat="1" applyFont="1" applyFill="1" applyBorder="1" applyAlignment="1">
      <alignment wrapText="1"/>
    </xf>
    <xf numFmtId="4" fontId="105" fillId="0" borderId="0" xfId="19428" applyNumberFormat="1" applyFont="1" applyFill="1" applyBorder="1" applyAlignment="1"/>
    <xf numFmtId="4" fontId="104" fillId="0" borderId="0" xfId="19428" applyNumberFormat="1" applyFont="1" applyFill="1" applyBorder="1" applyAlignment="1"/>
    <xf numFmtId="4" fontId="104" fillId="0" borderId="0" xfId="19428" applyNumberFormat="1" applyFont="1" applyFill="1" applyBorder="1" applyAlignment="1">
      <alignment horizontal="right" wrapText="1"/>
    </xf>
    <xf numFmtId="4" fontId="104" fillId="0" borderId="0" xfId="19428" applyNumberFormat="1" applyFont="1" applyFill="1" applyBorder="1" applyAlignment="1">
      <alignment horizontal="right"/>
    </xf>
    <xf numFmtId="4" fontId="104" fillId="0" borderId="0" xfId="19428" applyNumberFormat="1" applyFont="1" applyFill="1" applyBorder="1" applyAlignment="1">
      <alignment horizontal="center"/>
    </xf>
    <xf numFmtId="4" fontId="104" fillId="0" borderId="0" xfId="19428" applyNumberFormat="1" applyFont="1" applyFill="1" applyBorder="1" applyAlignment="1">
      <alignment horizontal="left" wrapText="1"/>
    </xf>
    <xf numFmtId="4" fontId="105" fillId="0" borderId="0" xfId="19428" applyNumberFormat="1" applyFont="1" applyFill="1" applyBorder="1" applyAlignment="1">
      <alignment horizontal="right"/>
    </xf>
    <xf numFmtId="4" fontId="105" fillId="0" borderId="0" xfId="19428" applyNumberFormat="1" applyFont="1" applyFill="1" applyBorder="1" applyAlignment="1">
      <alignment wrapText="1"/>
    </xf>
    <xf numFmtId="4" fontId="104" fillId="0" borderId="19" xfId="19428" applyNumberFormat="1" applyFont="1" applyFill="1" applyBorder="1" applyAlignment="1">
      <alignment horizontal="center"/>
    </xf>
    <xf numFmtId="4" fontId="22" fillId="0" borderId="20" xfId="19428" applyNumberFormat="1" applyFont="1" applyFill="1" applyBorder="1" applyAlignment="1">
      <alignment horizontal="left" wrapText="1"/>
    </xf>
    <xf numFmtId="4" fontId="105" fillId="0" borderId="20" xfId="19428" applyNumberFormat="1" applyFont="1" applyFill="1" applyBorder="1" applyAlignment="1">
      <alignment horizontal="right"/>
    </xf>
    <xf numFmtId="4" fontId="104" fillId="0" borderId="20" xfId="19428" applyNumberFormat="1" applyFont="1" applyFill="1" applyBorder="1" applyAlignment="1">
      <alignment horizontal="right"/>
    </xf>
    <xf numFmtId="4" fontId="104" fillId="0" borderId="24" xfId="19428" applyNumberFormat="1" applyFont="1" applyFill="1" applyBorder="1" applyAlignment="1">
      <alignment horizontal="right"/>
    </xf>
    <xf numFmtId="4" fontId="105" fillId="0" borderId="0" xfId="19428" applyNumberFormat="1" applyFont="1" applyFill="1" applyAlignment="1">
      <alignment horizontal="center"/>
    </xf>
    <xf numFmtId="4" fontId="105" fillId="0" borderId="0" xfId="19428" applyNumberFormat="1" applyFont="1" applyFill="1" applyAlignment="1">
      <alignment wrapText="1"/>
    </xf>
    <xf numFmtId="4" fontId="105" fillId="0" borderId="0" xfId="19428" applyNumberFormat="1" applyFont="1" applyFill="1" applyAlignment="1"/>
    <xf numFmtId="4" fontId="104" fillId="0" borderId="0" xfId="19428" applyNumberFormat="1" applyFont="1" applyFill="1" applyAlignment="1"/>
    <xf numFmtId="10" fontId="104" fillId="0" borderId="0" xfId="14142" applyNumberFormat="1" applyFont="1" applyFill="1" applyBorder="1" applyAlignment="1"/>
    <xf numFmtId="4" fontId="104" fillId="0" borderId="20" xfId="19428" applyNumberFormat="1" applyFont="1" applyFill="1" applyBorder="1" applyAlignment="1">
      <alignment horizontal="left" wrapText="1"/>
    </xf>
    <xf numFmtId="4" fontId="105" fillId="0" borderId="0" xfId="14140" applyNumberFormat="1" applyFont="1" applyFill="1" applyAlignment="1">
      <alignment horizontal="center"/>
    </xf>
    <xf numFmtId="4" fontId="105" fillId="0" borderId="0" xfId="14140" applyNumberFormat="1" applyFont="1" applyFill="1" applyAlignment="1">
      <alignment wrapText="1"/>
    </xf>
    <xf numFmtId="4" fontId="22" fillId="60" borderId="0" xfId="510" applyNumberFormat="1" applyFont="1" applyFill="1" applyBorder="1" applyAlignment="1">
      <alignment horizontal="center" vertical="center" wrapText="1"/>
    </xf>
    <xf numFmtId="4" fontId="22" fillId="0" borderId="0" xfId="615" applyNumberFormat="1" applyFont="1" applyFill="1" applyBorder="1" applyAlignment="1">
      <alignment horizontal="center" vertical="center"/>
    </xf>
    <xf numFmtId="192" fontId="22" fillId="0" borderId="0" xfId="616" applyNumberFormat="1" applyFont="1" applyFill="1" applyBorder="1" applyAlignment="1" applyProtection="1">
      <alignment horizontal="center" vertical="center" wrapText="1"/>
    </xf>
    <xf numFmtId="0" fontId="27" fillId="60" borderId="0" xfId="14140" applyFont="1" applyFill="1" applyAlignment="1">
      <alignment horizontal="center" vertical="center" wrapText="1"/>
    </xf>
    <xf numFmtId="192" fontId="22" fillId="60" borderId="0" xfId="616" applyNumberFormat="1" applyFont="1" applyFill="1" applyBorder="1" applyAlignment="1" applyProtection="1">
      <alignment horizontal="center" vertical="center" wrapText="1"/>
    </xf>
    <xf numFmtId="4" fontId="22" fillId="60" borderId="0" xfId="510" applyNumberFormat="1" applyFont="1" applyFill="1" applyBorder="1" applyAlignment="1">
      <alignment horizontal="left" vertical="center" wrapText="1"/>
    </xf>
    <xf numFmtId="4" fontId="27" fillId="60" borderId="0" xfId="14140" applyNumberFormat="1" applyFont="1" applyFill="1" applyBorder="1" applyAlignment="1">
      <alignment vertical="center" wrapText="1"/>
    </xf>
    <xf numFmtId="4" fontId="22" fillId="0" borderId="0" xfId="510" applyNumberFormat="1" applyFont="1" applyFill="1" applyBorder="1" applyAlignment="1">
      <alignment horizontal="center" vertical="center" wrapText="1"/>
    </xf>
    <xf numFmtId="0" fontId="105" fillId="0" borderId="0" xfId="14140" applyFont="1" applyAlignment="1">
      <alignment horizontal="center" vertical="center" wrapText="1"/>
    </xf>
  </cellXfs>
  <cellStyles count="19429">
    <cellStyle name="_x000d_&#10;JournalTemplate=C:\COMFO\CTALK\JOURSTD.TPL_x000d_&#10;LbStateAddress=3 3 0 251 1 89 2 311_x000d_&#10;LbStateJou" xfId="1"/>
    <cellStyle name="_x000d_&#10;JournalTemplate=C:\COMFO\CTALK\JOURSTD.TPL_x000d_&#10;LbStateAddress=3 3 0 251 1 89 2 311_x000d_&#10;LbStateJou 2" xfId="4054"/>
    <cellStyle name="_x000d_&#10;JournalTemplate=C:\COMFO\CTALK\JOURSTD.TPL_x000d_&#10;LbStateAddress=3 3 0 251 1 89 2 311_x000d_&#10;LbStateJou 3" xfId="6246"/>
    <cellStyle name="_x000d_&#10;JournalTemplate=C:\COMFO\CTALK\JOURSTD.TPL_x000d_&#10;LbStateAddress=3 3 0 251 1 89 2 311_x000d_&#10;LbStateJou 4" xfId="6247"/>
    <cellStyle name="20% - Accent1" xfId="2"/>
    <cellStyle name="20% - Accent1 2" xfId="522"/>
    <cellStyle name="20% - Accent1 2 2" xfId="637"/>
    <cellStyle name="20% - Accent1 2 2 2" xfId="638"/>
    <cellStyle name="20% - Accent1 2 2 2 2" xfId="639"/>
    <cellStyle name="20% - Accent1 2 2 2 2 2" xfId="4207"/>
    <cellStyle name="20% - Accent1 2 2 2 2 2 2" xfId="14266"/>
    <cellStyle name="20% - Accent1 2 2 2 2 3" xfId="6248"/>
    <cellStyle name="20% - Accent1 2 2 2 2 4" xfId="6249"/>
    <cellStyle name="20% - Accent1 2 2 2 3" xfId="640"/>
    <cellStyle name="20% - Accent1 2 2 2 3 2" xfId="4208"/>
    <cellStyle name="20% - Accent1 2 2 2 3 2 2" xfId="14267"/>
    <cellStyle name="20% - Accent1 2 2 2 3 3" xfId="6250"/>
    <cellStyle name="20% - Accent1 2 2 2 3 4" xfId="6251"/>
    <cellStyle name="20% - Accent1 2 2 2 4" xfId="641"/>
    <cellStyle name="20% - Accent1 2 2 2 4 2" xfId="4209"/>
    <cellStyle name="20% - Accent1 2 2 2 4 2 2" xfId="14268"/>
    <cellStyle name="20% - Accent1 2 2 2 4 3" xfId="6252"/>
    <cellStyle name="20% - Accent1 2 2 2 4 4" xfId="6253"/>
    <cellStyle name="20% - Accent1 2 2 2 5" xfId="4206"/>
    <cellStyle name="20% - Accent1 2 2 2 5 2" xfId="14269"/>
    <cellStyle name="20% - Accent1 2 2 2 6" xfId="6254"/>
    <cellStyle name="20% - Accent1 2 2 2 7" xfId="6255"/>
    <cellStyle name="20% - Accent1 2 2 3" xfId="642"/>
    <cellStyle name="20% - Accent1 2 2 3 2" xfId="4210"/>
    <cellStyle name="20% - Accent1 2 2 3 2 2" xfId="14270"/>
    <cellStyle name="20% - Accent1 2 2 3 3" xfId="6256"/>
    <cellStyle name="20% - Accent1 2 2 3 4" xfId="6257"/>
    <cellStyle name="20% - Accent1 2 2 4" xfId="643"/>
    <cellStyle name="20% - Accent1 2 2 4 2" xfId="4211"/>
    <cellStyle name="20% - Accent1 2 2 4 2 2" xfId="14271"/>
    <cellStyle name="20% - Accent1 2 2 4 3" xfId="6258"/>
    <cellStyle name="20% - Accent1 2 2 4 4" xfId="6259"/>
    <cellStyle name="20% - Accent1 2 2 5" xfId="644"/>
    <cellStyle name="20% - Accent1 2 2 5 2" xfId="4212"/>
    <cellStyle name="20% - Accent1 2 2 5 2 2" xfId="14272"/>
    <cellStyle name="20% - Accent1 2 2 5 3" xfId="6260"/>
    <cellStyle name="20% - Accent1 2 2 5 4" xfId="6261"/>
    <cellStyle name="20% - Accent1 2 2 6" xfId="4205"/>
    <cellStyle name="20% - Accent1 2 2 6 2" xfId="14273"/>
    <cellStyle name="20% - Accent1 2 2 7" xfId="6262"/>
    <cellStyle name="20% - Accent1 2 2 8" xfId="6263"/>
    <cellStyle name="20% - Accent1 2 3" xfId="645"/>
    <cellStyle name="20% - Accent1 2 3 2" xfId="646"/>
    <cellStyle name="20% - Accent1 2 3 2 2" xfId="647"/>
    <cellStyle name="20% - Accent1 2 3 2 2 2" xfId="4215"/>
    <cellStyle name="20% - Accent1 2 3 2 2 2 2" xfId="14274"/>
    <cellStyle name="20% - Accent1 2 3 2 2 3" xfId="6264"/>
    <cellStyle name="20% - Accent1 2 3 2 2 4" xfId="6265"/>
    <cellStyle name="20% - Accent1 2 3 2 3" xfId="648"/>
    <cellStyle name="20% - Accent1 2 3 2 3 2" xfId="4216"/>
    <cellStyle name="20% - Accent1 2 3 2 3 2 2" xfId="14275"/>
    <cellStyle name="20% - Accent1 2 3 2 3 3" xfId="6266"/>
    <cellStyle name="20% - Accent1 2 3 2 3 4" xfId="6267"/>
    <cellStyle name="20% - Accent1 2 3 2 4" xfId="649"/>
    <cellStyle name="20% - Accent1 2 3 2 4 2" xfId="4217"/>
    <cellStyle name="20% - Accent1 2 3 2 4 2 2" xfId="14276"/>
    <cellStyle name="20% - Accent1 2 3 2 4 3" xfId="6268"/>
    <cellStyle name="20% - Accent1 2 3 2 4 4" xfId="6269"/>
    <cellStyle name="20% - Accent1 2 3 2 5" xfId="4214"/>
    <cellStyle name="20% - Accent1 2 3 2 5 2" xfId="14277"/>
    <cellStyle name="20% - Accent1 2 3 2 6" xfId="6270"/>
    <cellStyle name="20% - Accent1 2 3 2 7" xfId="6271"/>
    <cellStyle name="20% - Accent1 2 3 3" xfId="650"/>
    <cellStyle name="20% - Accent1 2 3 3 2" xfId="4218"/>
    <cellStyle name="20% - Accent1 2 3 3 2 2" xfId="14278"/>
    <cellStyle name="20% - Accent1 2 3 3 3" xfId="6272"/>
    <cellStyle name="20% - Accent1 2 3 3 4" xfId="6273"/>
    <cellStyle name="20% - Accent1 2 3 4" xfId="651"/>
    <cellStyle name="20% - Accent1 2 3 4 2" xfId="4219"/>
    <cellStyle name="20% - Accent1 2 3 4 2 2" xfId="14279"/>
    <cellStyle name="20% - Accent1 2 3 4 3" xfId="6274"/>
    <cellStyle name="20% - Accent1 2 3 4 4" xfId="6275"/>
    <cellStyle name="20% - Accent1 2 3 5" xfId="652"/>
    <cellStyle name="20% - Accent1 2 3 5 2" xfId="4220"/>
    <cellStyle name="20% - Accent1 2 3 5 2 2" xfId="14280"/>
    <cellStyle name="20% - Accent1 2 3 5 3" xfId="6276"/>
    <cellStyle name="20% - Accent1 2 3 5 4" xfId="6277"/>
    <cellStyle name="20% - Accent1 2 3 6" xfId="4213"/>
    <cellStyle name="20% - Accent1 2 3 6 2" xfId="14281"/>
    <cellStyle name="20% - Accent1 2 3 7" xfId="6278"/>
    <cellStyle name="20% - Accent1 2 3 8" xfId="6279"/>
    <cellStyle name="20% - Accent1 2 4" xfId="653"/>
    <cellStyle name="20% - Accent1 2 4 2" xfId="654"/>
    <cellStyle name="20% - Accent1 2 4 2 2" xfId="4222"/>
    <cellStyle name="20% - Accent1 2 4 2 2 2" xfId="14282"/>
    <cellStyle name="20% - Accent1 2 4 2 3" xfId="6280"/>
    <cellStyle name="20% - Accent1 2 4 2 4" xfId="6281"/>
    <cellStyle name="20% - Accent1 2 4 3" xfId="655"/>
    <cellStyle name="20% - Accent1 2 4 3 2" xfId="4223"/>
    <cellStyle name="20% - Accent1 2 4 3 2 2" xfId="14283"/>
    <cellStyle name="20% - Accent1 2 4 3 3" xfId="6282"/>
    <cellStyle name="20% - Accent1 2 4 3 4" xfId="6283"/>
    <cellStyle name="20% - Accent1 2 4 4" xfId="656"/>
    <cellStyle name="20% - Accent1 2 4 4 2" xfId="4224"/>
    <cellStyle name="20% - Accent1 2 4 4 2 2" xfId="14284"/>
    <cellStyle name="20% - Accent1 2 4 4 3" xfId="6284"/>
    <cellStyle name="20% - Accent1 2 4 4 4" xfId="6285"/>
    <cellStyle name="20% - Accent1 2 4 5" xfId="4221"/>
    <cellStyle name="20% - Accent1 2 4 5 2" xfId="14285"/>
    <cellStyle name="20% - Accent1 2 4 6" xfId="6286"/>
    <cellStyle name="20% - Accent1 2 4 7" xfId="6287"/>
    <cellStyle name="20% - Accent1 2 5" xfId="657"/>
    <cellStyle name="20% - Accent1 2 5 2" xfId="4225"/>
    <cellStyle name="20% - Accent1 2 5 2 2" xfId="14286"/>
    <cellStyle name="20% - Accent1 2 5 3" xfId="6288"/>
    <cellStyle name="20% - Accent1 2 5 4" xfId="6289"/>
    <cellStyle name="20% - Accent1 2 6" xfId="658"/>
    <cellStyle name="20% - Accent1 2 6 2" xfId="4226"/>
    <cellStyle name="20% - Accent1 2 6 2 2" xfId="14287"/>
    <cellStyle name="20% - Accent1 2 6 3" xfId="6290"/>
    <cellStyle name="20% - Accent1 2 6 4" xfId="6291"/>
    <cellStyle name="20% - Accent1 2 7" xfId="659"/>
    <cellStyle name="20% - Accent1 2 7 2" xfId="4227"/>
    <cellStyle name="20% - Accent1 2 7 2 2" xfId="14288"/>
    <cellStyle name="20% - Accent1 2 7 3" xfId="6292"/>
    <cellStyle name="20% - Accent1 2 7 4" xfId="6293"/>
    <cellStyle name="20% - Accent1 2 8" xfId="14289"/>
    <cellStyle name="20% - Accent1 3" xfId="660"/>
    <cellStyle name="20% - Accent2" xfId="3"/>
    <cellStyle name="20% - Accent2 2" xfId="523"/>
    <cellStyle name="20% - Accent2 2 2" xfId="3834"/>
    <cellStyle name="20% - Accent2 2 3" xfId="14290"/>
    <cellStyle name="20% - Accent2 3" xfId="661"/>
    <cellStyle name="20% - Accent3" xfId="4"/>
    <cellStyle name="20% - Accent3 2" xfId="524"/>
    <cellStyle name="20% - Accent3 2 2" xfId="3835"/>
    <cellStyle name="20% - Accent3 2 3" xfId="14291"/>
    <cellStyle name="20% - Accent3 3" xfId="662"/>
    <cellStyle name="20% - Accent4" xfId="5"/>
    <cellStyle name="20% - Accent4 2" xfId="525"/>
    <cellStyle name="20% - Accent4 2 2" xfId="3836"/>
    <cellStyle name="20% - Accent4 2 3" xfId="14292"/>
    <cellStyle name="20% - Accent4 3" xfId="663"/>
    <cellStyle name="20% - Accent5" xfId="6"/>
    <cellStyle name="20% - Accent5 2" xfId="526"/>
    <cellStyle name="20% - Accent5 2 2" xfId="3837"/>
    <cellStyle name="20% - Accent5 3" xfId="664"/>
    <cellStyle name="20% - Accent6" xfId="7"/>
    <cellStyle name="20% - Accent6 2" xfId="527"/>
    <cellStyle name="20% - Accent6 2 2" xfId="3838"/>
    <cellStyle name="20% - Accent6 3" xfId="665"/>
    <cellStyle name="20% - Énfasis1" xfId="8" builtinId="30" customBuiltin="1"/>
    <cellStyle name="20% - Énfasis1 2" xfId="9"/>
    <cellStyle name="20% - Énfasis1 2 2" xfId="666"/>
    <cellStyle name="20% - Énfasis1 2 3" xfId="667"/>
    <cellStyle name="20% - Énfasis1 2 4" xfId="4055"/>
    <cellStyle name="20% - Énfasis1 2 5" xfId="19303"/>
    <cellStyle name="20% - Énfasis1 3" xfId="10"/>
    <cellStyle name="20% - Énfasis1 3 2" xfId="668"/>
    <cellStyle name="20% - Énfasis1 3 3" xfId="669"/>
    <cellStyle name="20% - Énfasis1 4" xfId="11"/>
    <cellStyle name="20% - Énfasis1 4 2" xfId="670"/>
    <cellStyle name="20% - Énfasis1 4 3" xfId="671"/>
    <cellStyle name="20% - Énfasis1 5" xfId="14109"/>
    <cellStyle name="20% - Énfasis2" xfId="12" builtinId="34" customBuiltin="1"/>
    <cellStyle name="20% - Énfasis2 2" xfId="13"/>
    <cellStyle name="20% - Énfasis2 2 2" xfId="672"/>
    <cellStyle name="20% - Énfasis2 2 3" xfId="673"/>
    <cellStyle name="20% - Énfasis2 2 4" xfId="4056"/>
    <cellStyle name="20% - Énfasis2 2 5" xfId="19304"/>
    <cellStyle name="20% - Énfasis2 3" xfId="14"/>
    <cellStyle name="20% - Énfasis2 3 2" xfId="674"/>
    <cellStyle name="20% - Énfasis2 3 3" xfId="675"/>
    <cellStyle name="20% - Énfasis2 4" xfId="15"/>
    <cellStyle name="20% - Énfasis2 4 2" xfId="676"/>
    <cellStyle name="20% - Énfasis2 4 3" xfId="677"/>
    <cellStyle name="20% - Énfasis2 5" xfId="19305"/>
    <cellStyle name="20% - Énfasis3" xfId="16" builtinId="38" customBuiltin="1"/>
    <cellStyle name="20% - Énfasis3 2" xfId="17"/>
    <cellStyle name="20% - Énfasis3 2 2" xfId="678"/>
    <cellStyle name="20% - Énfasis3 2 3" xfId="679"/>
    <cellStyle name="20% - Énfasis3 2 4" xfId="4057"/>
    <cellStyle name="20% - Énfasis3 2 5" xfId="19306"/>
    <cellStyle name="20% - Énfasis3 3" xfId="18"/>
    <cellStyle name="20% - Énfasis3 3 2" xfId="680"/>
    <cellStyle name="20% - Énfasis3 3 3" xfId="681"/>
    <cellStyle name="20% - Énfasis3 4" xfId="19"/>
    <cellStyle name="20% - Énfasis3 4 2" xfId="682"/>
    <cellStyle name="20% - Énfasis3 4 3" xfId="683"/>
    <cellStyle name="20% - Énfasis3 5" xfId="19307"/>
    <cellStyle name="20% - Énfasis4" xfId="20" builtinId="42" customBuiltin="1"/>
    <cellStyle name="20% - Énfasis4 2" xfId="21"/>
    <cellStyle name="20% - Énfasis4 2 2" xfId="684"/>
    <cellStyle name="20% - Énfasis4 2 3" xfId="685"/>
    <cellStyle name="20% - Énfasis4 2 4" xfId="4058"/>
    <cellStyle name="20% - Énfasis4 2 5" xfId="19308"/>
    <cellStyle name="20% - Énfasis4 3" xfId="22"/>
    <cellStyle name="20% - Énfasis4 3 2" xfId="686"/>
    <cellStyle name="20% - Énfasis4 3 3" xfId="687"/>
    <cellStyle name="20% - Énfasis4 4" xfId="23"/>
    <cellStyle name="20% - Énfasis4 4 2" xfId="688"/>
    <cellStyle name="20% - Énfasis4 4 3" xfId="689"/>
    <cellStyle name="20% - Énfasis4 5" xfId="19309"/>
    <cellStyle name="20% - Énfasis5" xfId="24" builtinId="46" customBuiltin="1"/>
    <cellStyle name="20% - Énfasis5 2" xfId="25"/>
    <cellStyle name="20% - Énfasis5 2 2" xfId="690"/>
    <cellStyle name="20% - Énfasis5 2 3" xfId="691"/>
    <cellStyle name="20% - Énfasis5 2 4" xfId="4059"/>
    <cellStyle name="20% - Énfasis5 2 5" xfId="19310"/>
    <cellStyle name="20% - Énfasis5 3" xfId="26"/>
    <cellStyle name="20% - Énfasis5 3 2" xfId="692"/>
    <cellStyle name="20% - Énfasis5 3 3" xfId="693"/>
    <cellStyle name="20% - Énfasis5 4" xfId="27"/>
    <cellStyle name="20% - Énfasis5 4 2" xfId="694"/>
    <cellStyle name="20% - Énfasis5 4 3" xfId="695"/>
    <cellStyle name="20% - Énfasis5 5" xfId="19311"/>
    <cellStyle name="20% - Énfasis6" xfId="28" builtinId="50" customBuiltin="1"/>
    <cellStyle name="20% - Énfasis6 2" xfId="29"/>
    <cellStyle name="20% - Énfasis6 2 2" xfId="696"/>
    <cellStyle name="20% - Énfasis6 2 3" xfId="697"/>
    <cellStyle name="20% - Énfasis6 2 4" xfId="4060"/>
    <cellStyle name="20% - Énfasis6 2 5" xfId="19312"/>
    <cellStyle name="20% - Énfasis6 3" xfId="30"/>
    <cellStyle name="20% - Énfasis6 3 2" xfId="698"/>
    <cellStyle name="20% - Énfasis6 3 3" xfId="699"/>
    <cellStyle name="20% - Énfasis6 4" xfId="31"/>
    <cellStyle name="20% - Énfasis6 4 2" xfId="700"/>
    <cellStyle name="20% - Énfasis6 4 3" xfId="701"/>
    <cellStyle name="20% - Énfasis6 5" xfId="19313"/>
    <cellStyle name="40% - Accent1" xfId="32"/>
    <cellStyle name="40% - Accent1 2" xfId="528"/>
    <cellStyle name="40% - Accent1 2 2" xfId="3839"/>
    <cellStyle name="40% - Accent1 2 3" xfId="14293"/>
    <cellStyle name="40% - Accent1 3" xfId="702"/>
    <cellStyle name="40% - Accent2" xfId="33"/>
    <cellStyle name="40% - Accent2 2" xfId="529"/>
    <cellStyle name="40% - Accent2 2 2" xfId="3840"/>
    <cellStyle name="40% - Accent2 3" xfId="703"/>
    <cellStyle name="40% - Accent3" xfId="34"/>
    <cellStyle name="40% - Accent3 2" xfId="530"/>
    <cellStyle name="40% - Accent3 2 2" xfId="3841"/>
    <cellStyle name="40% - Accent3 2 3" xfId="14294"/>
    <cellStyle name="40% - Accent3 3" xfId="704"/>
    <cellStyle name="40% - Accent4" xfId="35"/>
    <cellStyle name="40% - Accent4 2" xfId="531"/>
    <cellStyle name="40% - Accent4 2 2" xfId="3842"/>
    <cellStyle name="40% - Accent4 2 3" xfId="14295"/>
    <cellStyle name="40% - Accent4 3" xfId="705"/>
    <cellStyle name="40% - Accent5" xfId="36"/>
    <cellStyle name="40% - Accent5 2" xfId="532"/>
    <cellStyle name="40% - Accent5 2 2" xfId="3843"/>
    <cellStyle name="40% - Accent5 3" xfId="706"/>
    <cellStyle name="40% - Accent6" xfId="37"/>
    <cellStyle name="40% - Accent6 2" xfId="533"/>
    <cellStyle name="40% - Accent6 2 2" xfId="3844"/>
    <cellStyle name="40% - Accent6 2 3" xfId="14296"/>
    <cellStyle name="40% - Accent6 3" xfId="707"/>
    <cellStyle name="40% - Énfasis1" xfId="38" builtinId="31" customBuiltin="1"/>
    <cellStyle name="40% - Énfasis1 2" xfId="39"/>
    <cellStyle name="40% - Énfasis1 2 2" xfId="708"/>
    <cellStyle name="40% - Énfasis1 2 3" xfId="709"/>
    <cellStyle name="40% - Énfasis1 2 4" xfId="4061"/>
    <cellStyle name="40% - Énfasis1 2 5" xfId="19314"/>
    <cellStyle name="40% - Énfasis1 3" xfId="40"/>
    <cellStyle name="40% - Énfasis1 3 2" xfId="710"/>
    <cellStyle name="40% - Énfasis1 3 3" xfId="711"/>
    <cellStyle name="40% - Énfasis1 4" xfId="41"/>
    <cellStyle name="40% - Énfasis1 4 2" xfId="712"/>
    <cellStyle name="40% - Énfasis1 4 3" xfId="713"/>
    <cellStyle name="40% - Énfasis1 5" xfId="19315"/>
    <cellStyle name="40% - Énfasis2" xfId="42" builtinId="35" customBuiltin="1"/>
    <cellStyle name="40% - Énfasis2 2" xfId="43"/>
    <cellStyle name="40% - Énfasis2 2 2" xfId="714"/>
    <cellStyle name="40% - Énfasis2 2 3" xfId="715"/>
    <cellStyle name="40% - Énfasis2 2 4" xfId="4062"/>
    <cellStyle name="40% - Énfasis2 2 5" xfId="19316"/>
    <cellStyle name="40% - Énfasis2 3" xfId="44"/>
    <cellStyle name="40% - Énfasis2 3 2" xfId="716"/>
    <cellStyle name="40% - Énfasis2 3 3" xfId="717"/>
    <cellStyle name="40% - Énfasis2 4" xfId="45"/>
    <cellStyle name="40% - Énfasis2 4 2" xfId="718"/>
    <cellStyle name="40% - Énfasis2 4 3" xfId="719"/>
    <cellStyle name="40% - Énfasis2 5" xfId="19317"/>
    <cellStyle name="40% - Énfasis3" xfId="46" builtinId="39" customBuiltin="1"/>
    <cellStyle name="40% - Énfasis3 2" xfId="47"/>
    <cellStyle name="40% - Énfasis3 2 2" xfId="720"/>
    <cellStyle name="40% - Énfasis3 2 3" xfId="721"/>
    <cellStyle name="40% - Énfasis3 2 4" xfId="4063"/>
    <cellStyle name="40% - Énfasis3 2 5" xfId="19318"/>
    <cellStyle name="40% - Énfasis3 3" xfId="48"/>
    <cellStyle name="40% - Énfasis3 3 2" xfId="722"/>
    <cellStyle name="40% - Énfasis3 3 3" xfId="723"/>
    <cellStyle name="40% - Énfasis3 4" xfId="49"/>
    <cellStyle name="40% - Énfasis3 4 2" xfId="724"/>
    <cellStyle name="40% - Énfasis3 4 3" xfId="725"/>
    <cellStyle name="40% - Énfasis3 5" xfId="19319"/>
    <cellStyle name="40% - Énfasis4" xfId="50" builtinId="43" customBuiltin="1"/>
    <cellStyle name="40% - Énfasis4 2" xfId="51"/>
    <cellStyle name="40% - Énfasis4 2 2" xfId="726"/>
    <cellStyle name="40% - Énfasis4 2 3" xfId="727"/>
    <cellStyle name="40% - Énfasis4 2 4" xfId="4064"/>
    <cellStyle name="40% - Énfasis4 2 5" xfId="19320"/>
    <cellStyle name="40% - Énfasis4 3" xfId="52"/>
    <cellStyle name="40% - Énfasis4 3 2" xfId="728"/>
    <cellStyle name="40% - Énfasis4 3 3" xfId="729"/>
    <cellStyle name="40% - Énfasis4 4" xfId="53"/>
    <cellStyle name="40% - Énfasis4 4 2" xfId="730"/>
    <cellStyle name="40% - Énfasis4 4 3" xfId="731"/>
    <cellStyle name="40% - Énfasis4 5" xfId="19321"/>
    <cellStyle name="40% - Énfasis5" xfId="54" builtinId="47" customBuiltin="1"/>
    <cellStyle name="40% - Énfasis5 2" xfId="55"/>
    <cellStyle name="40% - Énfasis5 2 2" xfId="732"/>
    <cellStyle name="40% - Énfasis5 2 3" xfId="733"/>
    <cellStyle name="40% - Énfasis5 2 4" xfId="4065"/>
    <cellStyle name="40% - Énfasis5 2 5" xfId="19322"/>
    <cellStyle name="40% - Énfasis5 3" xfId="56"/>
    <cellStyle name="40% - Énfasis5 3 2" xfId="734"/>
    <cellStyle name="40% - Énfasis5 3 3" xfId="735"/>
    <cellStyle name="40% - Énfasis5 4" xfId="57"/>
    <cellStyle name="40% - Énfasis5 4 2" xfId="736"/>
    <cellStyle name="40% - Énfasis5 4 3" xfId="737"/>
    <cellStyle name="40% - Énfasis5 5" xfId="19323"/>
    <cellStyle name="40% - Énfasis6" xfId="58" builtinId="51" customBuiltin="1"/>
    <cellStyle name="40% - Énfasis6 2" xfId="59"/>
    <cellStyle name="40% - Énfasis6 2 2" xfId="738"/>
    <cellStyle name="40% - Énfasis6 2 3" xfId="739"/>
    <cellStyle name="40% - Énfasis6 2 4" xfId="4066"/>
    <cellStyle name="40% - Énfasis6 2 5" xfId="19324"/>
    <cellStyle name="40% - Énfasis6 3" xfId="60"/>
    <cellStyle name="40% - Énfasis6 3 2" xfId="740"/>
    <cellStyle name="40% - Énfasis6 3 3" xfId="741"/>
    <cellStyle name="40% - Énfasis6 4" xfId="61"/>
    <cellStyle name="40% - Énfasis6 4 2" xfId="742"/>
    <cellStyle name="40% - Énfasis6 4 3" xfId="743"/>
    <cellStyle name="40% - Énfasis6 5" xfId="19325"/>
    <cellStyle name="60% - Accent1" xfId="62"/>
    <cellStyle name="60% - Accent1 2" xfId="744"/>
    <cellStyle name="60% - Accent1 2 2" xfId="14297"/>
    <cellStyle name="60% - Accent2" xfId="63"/>
    <cellStyle name="60% - Accent2 2" xfId="745"/>
    <cellStyle name="60% - Accent3" xfId="64"/>
    <cellStyle name="60% - Accent3 2" xfId="746"/>
    <cellStyle name="60% - Accent3 2 2" xfId="14298"/>
    <cellStyle name="60% - Accent4" xfId="65"/>
    <cellStyle name="60% - Accent4 2" xfId="747"/>
    <cellStyle name="60% - Accent4 2 2" xfId="14299"/>
    <cellStyle name="60% - Accent5" xfId="66"/>
    <cellStyle name="60% - Accent5 2" xfId="748"/>
    <cellStyle name="60% - Accent6" xfId="67"/>
    <cellStyle name="60% - Accent6 2" xfId="749"/>
    <cellStyle name="60% - Accent6 2 2" xfId="14300"/>
    <cellStyle name="60% - Énfasis1" xfId="68" builtinId="32" customBuiltin="1"/>
    <cellStyle name="60% - Énfasis1 2" xfId="69"/>
    <cellStyle name="60% - Énfasis1 2 2" xfId="4067"/>
    <cellStyle name="60% - Énfasis1 2 2 2" xfId="19326"/>
    <cellStyle name="60% - Énfasis1 2 2 3" xfId="19327"/>
    <cellStyle name="60% - Énfasis1 2 3" xfId="19328"/>
    <cellStyle name="60% - Énfasis1 3" xfId="70"/>
    <cellStyle name="60% - Énfasis1 4" xfId="71"/>
    <cellStyle name="60% - Énfasis1 5" xfId="19329"/>
    <cellStyle name="60% - Énfasis2" xfId="72" builtinId="36" customBuiltin="1"/>
    <cellStyle name="60% - Énfasis2 2" xfId="73"/>
    <cellStyle name="60% - Énfasis2 2 2" xfId="4068"/>
    <cellStyle name="60% - Énfasis2 2 2 2" xfId="19330"/>
    <cellStyle name="60% - Énfasis2 2 2 3" xfId="19331"/>
    <cellStyle name="60% - Énfasis2 2 3" xfId="19332"/>
    <cellStyle name="60% - Énfasis2 3" xfId="74"/>
    <cellStyle name="60% - Énfasis2 4" xfId="75"/>
    <cellStyle name="60% - Énfasis2 5" xfId="19333"/>
    <cellStyle name="60% - Énfasis3" xfId="76" builtinId="40" customBuiltin="1"/>
    <cellStyle name="60% - Énfasis3 2" xfId="77"/>
    <cellStyle name="60% - Énfasis3 2 2" xfId="4069"/>
    <cellStyle name="60% - Énfasis3 2 2 2" xfId="19334"/>
    <cellStyle name="60% - Énfasis3 2 2 3" xfId="19335"/>
    <cellStyle name="60% - Énfasis3 2 3" xfId="19336"/>
    <cellStyle name="60% - Énfasis3 3" xfId="78"/>
    <cellStyle name="60% - Énfasis3 4" xfId="79"/>
    <cellStyle name="60% - Énfasis3 5" xfId="19337"/>
    <cellStyle name="60% - Énfasis4" xfId="80" builtinId="44" customBuiltin="1"/>
    <cellStyle name="60% - Énfasis4 2" xfId="81"/>
    <cellStyle name="60% - Énfasis4 2 2" xfId="4070"/>
    <cellStyle name="60% - Énfasis4 2 2 2" xfId="19338"/>
    <cellStyle name="60% - Énfasis4 2 2 3" xfId="19339"/>
    <cellStyle name="60% - Énfasis4 2 3" xfId="19340"/>
    <cellStyle name="60% - Énfasis4 3" xfId="82"/>
    <cellStyle name="60% - Énfasis4 4" xfId="83"/>
    <cellStyle name="60% - Énfasis4 5" xfId="19341"/>
    <cellStyle name="60% - Énfasis5" xfId="84" builtinId="48" customBuiltin="1"/>
    <cellStyle name="60% - Énfasis5 2" xfId="85"/>
    <cellStyle name="60% - Énfasis5 2 2" xfId="4071"/>
    <cellStyle name="60% - Énfasis5 2 2 2" xfId="19342"/>
    <cellStyle name="60% - Énfasis5 2 2 3" xfId="19343"/>
    <cellStyle name="60% - Énfasis5 2 3" xfId="19344"/>
    <cellStyle name="60% - Énfasis5 3" xfId="86"/>
    <cellStyle name="60% - Énfasis5 4" xfId="87"/>
    <cellStyle name="60% - Énfasis5 5" xfId="19345"/>
    <cellStyle name="60% - Énfasis6" xfId="88" builtinId="52" customBuiltin="1"/>
    <cellStyle name="60% - Énfasis6 2" xfId="89"/>
    <cellStyle name="60% - Énfasis6 2 2" xfId="4072"/>
    <cellStyle name="60% - Énfasis6 2 2 2" xfId="19346"/>
    <cellStyle name="60% - Énfasis6 2 2 3" xfId="19347"/>
    <cellStyle name="60% - Énfasis6 2 3" xfId="19348"/>
    <cellStyle name="60% - Énfasis6 3" xfId="90"/>
    <cellStyle name="60% - Énfasis6 4" xfId="91"/>
    <cellStyle name="60% - Énfasis6 5" xfId="19349"/>
    <cellStyle name="A4 Small 210 x 297 mm" xfId="593"/>
    <cellStyle name="A4 Small 210 x 297 mm 2" xfId="594"/>
    <cellStyle name="A4 Small 210 x 297 mm 2 2" xfId="14143"/>
    <cellStyle name="A4 Small 210 x 297 mm 4" xfId="14144"/>
    <cellStyle name="Accent1" xfId="92"/>
    <cellStyle name="Accent1 - 20%" xfId="93"/>
    <cellStyle name="Accent1 - 20% 2" xfId="750"/>
    <cellStyle name="Accent1 - 20% 3" xfId="751"/>
    <cellStyle name="Accent1 - 20% 4" xfId="752"/>
    <cellStyle name="Accent1 - 20% 4 2" xfId="6294"/>
    <cellStyle name="Accent1 - 20% 4 3" xfId="6295"/>
    <cellStyle name="Accent1 - 20% 5" xfId="6296"/>
    <cellStyle name="Accent1 - 20% 6" xfId="6297"/>
    <cellStyle name="Accent1 - 40%" xfId="94"/>
    <cellStyle name="Accent1 - 40% 2" xfId="753"/>
    <cellStyle name="Accent1 - 40% 3" xfId="754"/>
    <cellStyle name="Accent1 - 40% 4" xfId="755"/>
    <cellStyle name="Accent1 - 40% 4 2" xfId="6298"/>
    <cellStyle name="Accent1 - 40% 4 3" xfId="6299"/>
    <cellStyle name="Accent1 - 60%" xfId="95"/>
    <cellStyle name="Accent1 - 60% 2" xfId="756"/>
    <cellStyle name="Accent1 - 60% 3" xfId="757"/>
    <cellStyle name="Accent1 - 60% 4" xfId="6300"/>
    <cellStyle name="Accent1 - 60% 5" xfId="6301"/>
    <cellStyle name="Accent1 10" xfId="758"/>
    <cellStyle name="Accent1 11" xfId="759"/>
    <cellStyle name="Accent1 12" xfId="760"/>
    <cellStyle name="Accent1 13" xfId="761"/>
    <cellStyle name="Accent1 14" xfId="762"/>
    <cellStyle name="Accent1 15" xfId="763"/>
    <cellStyle name="Accent1 16" xfId="764"/>
    <cellStyle name="Accent1 17" xfId="765"/>
    <cellStyle name="Accent1 18" xfId="766"/>
    <cellStyle name="Accent1 19" xfId="767"/>
    <cellStyle name="Accent1 2" xfId="768"/>
    <cellStyle name="Accent1 2 2" xfId="4073"/>
    <cellStyle name="Accent1 20" xfId="769"/>
    <cellStyle name="Accent1 21" xfId="770"/>
    <cellStyle name="Accent1 22" xfId="771"/>
    <cellStyle name="Accent1 23" xfId="772"/>
    <cellStyle name="Accent1 24" xfId="773"/>
    <cellStyle name="Accent1 25" xfId="774"/>
    <cellStyle name="Accent1 26" xfId="775"/>
    <cellStyle name="Accent1 27" xfId="776"/>
    <cellStyle name="Accent1 28" xfId="14145"/>
    <cellStyle name="Accent1 3" xfId="777"/>
    <cellStyle name="Accent1 4" xfId="778"/>
    <cellStyle name="Accent1 5" xfId="779"/>
    <cellStyle name="Accent1 6" xfId="780"/>
    <cellStyle name="Accent1 7" xfId="781"/>
    <cellStyle name="Accent1 8" xfId="782"/>
    <cellStyle name="Accent1 9" xfId="783"/>
    <cellStyle name="Accent1_ANALISIS PARA PRESENTAR OPRET" xfId="96"/>
    <cellStyle name="Accent2" xfId="97"/>
    <cellStyle name="Accent2 - 20%" xfId="98"/>
    <cellStyle name="Accent2 - 20% 2" xfId="784"/>
    <cellStyle name="Accent2 - 20% 3" xfId="785"/>
    <cellStyle name="Accent2 - 20% 4" xfId="786"/>
    <cellStyle name="Accent2 - 20% 4 2" xfId="6302"/>
    <cellStyle name="Accent2 - 20% 4 3" xfId="6303"/>
    <cellStyle name="Accent2 - 20% 5" xfId="6304"/>
    <cellStyle name="Accent2 - 20% 6" xfId="6305"/>
    <cellStyle name="Accent2 - 40%" xfId="99"/>
    <cellStyle name="Accent2 - 40% 2" xfId="787"/>
    <cellStyle name="Accent2 - 40% 3" xfId="788"/>
    <cellStyle name="Accent2 - 40% 4" xfId="789"/>
    <cellStyle name="Accent2 - 40% 4 2" xfId="6306"/>
    <cellStyle name="Accent2 - 40% 4 3" xfId="6307"/>
    <cellStyle name="Accent2 - 40% 5" xfId="6308"/>
    <cellStyle name="Accent2 - 40% 6" xfId="6309"/>
    <cellStyle name="Accent2 - 60%" xfId="100"/>
    <cellStyle name="Accent2 - 60% 2" xfId="790"/>
    <cellStyle name="Accent2 - 60% 3" xfId="791"/>
    <cellStyle name="Accent2 - 60% 4" xfId="6310"/>
    <cellStyle name="Accent2 - 60% 5" xfId="6311"/>
    <cellStyle name="Accent2 10" xfId="792"/>
    <cellStyle name="Accent2 11" xfId="793"/>
    <cellStyle name="Accent2 12" xfId="794"/>
    <cellStyle name="Accent2 13" xfId="795"/>
    <cellStyle name="Accent2 14" xfId="796"/>
    <cellStyle name="Accent2 15" xfId="797"/>
    <cellStyle name="Accent2 16" xfId="798"/>
    <cellStyle name="Accent2 17" xfId="799"/>
    <cellStyle name="Accent2 18" xfId="800"/>
    <cellStyle name="Accent2 19" xfId="801"/>
    <cellStyle name="Accent2 2" xfId="802"/>
    <cellStyle name="Accent2 2 2" xfId="4074"/>
    <cellStyle name="Accent2 2 3" xfId="14301"/>
    <cellStyle name="Accent2 20" xfId="803"/>
    <cellStyle name="Accent2 21" xfId="804"/>
    <cellStyle name="Accent2 22" xfId="805"/>
    <cellStyle name="Accent2 23" xfId="806"/>
    <cellStyle name="Accent2 24" xfId="807"/>
    <cellStyle name="Accent2 25" xfId="808"/>
    <cellStyle name="Accent2 26" xfId="809"/>
    <cellStyle name="Accent2 27" xfId="14146"/>
    <cellStyle name="Accent2 3" xfId="810"/>
    <cellStyle name="Accent2 4" xfId="811"/>
    <cellStyle name="Accent2 5" xfId="812"/>
    <cellStyle name="Accent2 6" xfId="813"/>
    <cellStyle name="Accent2 7" xfId="814"/>
    <cellStyle name="Accent2 8" xfId="815"/>
    <cellStyle name="Accent2 9" xfId="816"/>
    <cellStyle name="Accent2_ANALISIS PARA PRESENTAR OPRET" xfId="101"/>
    <cellStyle name="Accent3" xfId="102"/>
    <cellStyle name="Accent3 - 20%" xfId="103"/>
    <cellStyle name="Accent3 - 20% 2" xfId="817"/>
    <cellStyle name="Accent3 - 20% 3" xfId="818"/>
    <cellStyle name="Accent3 - 20% 4" xfId="819"/>
    <cellStyle name="Accent3 - 20% 4 2" xfId="6312"/>
    <cellStyle name="Accent3 - 20% 4 3" xfId="6313"/>
    <cellStyle name="Accent3 - 20% 5" xfId="6314"/>
    <cellStyle name="Accent3 - 20% 6" xfId="6315"/>
    <cellStyle name="Accent3 - 40%" xfId="104"/>
    <cellStyle name="Accent3 - 40% 2" xfId="820"/>
    <cellStyle name="Accent3 - 40% 3" xfId="821"/>
    <cellStyle name="Accent3 - 40% 4" xfId="822"/>
    <cellStyle name="Accent3 - 40% 4 2" xfId="6316"/>
    <cellStyle name="Accent3 - 40% 4 3" xfId="6317"/>
    <cellStyle name="Accent3 - 40% 5" xfId="6318"/>
    <cellStyle name="Accent3 - 40% 6" xfId="6319"/>
    <cellStyle name="Accent3 - 60%" xfId="105"/>
    <cellStyle name="Accent3 - 60% 2" xfId="823"/>
    <cellStyle name="Accent3 - 60% 3" xfId="824"/>
    <cellStyle name="Accent3 - 60% 4" xfId="6320"/>
    <cellStyle name="Accent3 - 60% 5" xfId="6321"/>
    <cellStyle name="Accent3 10" xfId="825"/>
    <cellStyle name="Accent3 11" xfId="826"/>
    <cellStyle name="Accent3 12" xfId="827"/>
    <cellStyle name="Accent3 13" xfId="828"/>
    <cellStyle name="Accent3 14" xfId="829"/>
    <cellStyle name="Accent3 15" xfId="830"/>
    <cellStyle name="Accent3 16" xfId="831"/>
    <cellStyle name="Accent3 17" xfId="832"/>
    <cellStyle name="Accent3 18" xfId="833"/>
    <cellStyle name="Accent3 19" xfId="834"/>
    <cellStyle name="Accent3 2" xfId="835"/>
    <cellStyle name="Accent3 2 2" xfId="4075"/>
    <cellStyle name="Accent3 2 3" xfId="14302"/>
    <cellStyle name="Accent3 20" xfId="836"/>
    <cellStyle name="Accent3 21" xfId="837"/>
    <cellStyle name="Accent3 22" xfId="838"/>
    <cellStyle name="Accent3 23" xfId="839"/>
    <cellStyle name="Accent3 24" xfId="840"/>
    <cellStyle name="Accent3 25" xfId="841"/>
    <cellStyle name="Accent3 26" xfId="842"/>
    <cellStyle name="Accent3 27" xfId="14147"/>
    <cellStyle name="Accent3 3" xfId="843"/>
    <cellStyle name="Accent3 4" xfId="844"/>
    <cellStyle name="Accent3 5" xfId="845"/>
    <cellStyle name="Accent3 6" xfId="846"/>
    <cellStyle name="Accent3 7" xfId="847"/>
    <cellStyle name="Accent3 8" xfId="848"/>
    <cellStyle name="Accent3 9" xfId="849"/>
    <cellStyle name="Accent3_ANALISIS PARA PRESENTAR OPRET" xfId="106"/>
    <cellStyle name="Accent4" xfId="107"/>
    <cellStyle name="Accent4 - 20%" xfId="108"/>
    <cellStyle name="Accent4 - 20% 2" xfId="850"/>
    <cellStyle name="Accent4 - 20% 3" xfId="851"/>
    <cellStyle name="Accent4 - 20% 4" xfId="852"/>
    <cellStyle name="Accent4 - 20% 4 2" xfId="6322"/>
    <cellStyle name="Accent4 - 20% 4 3" xfId="6323"/>
    <cellStyle name="Accent4 - 20% 5" xfId="6324"/>
    <cellStyle name="Accent4 - 20% 6" xfId="6325"/>
    <cellStyle name="Accent4 - 40%" xfId="109"/>
    <cellStyle name="Accent4 - 40% 2" xfId="853"/>
    <cellStyle name="Accent4 - 40% 3" xfId="854"/>
    <cellStyle name="Accent4 - 40% 4" xfId="855"/>
    <cellStyle name="Accent4 - 40% 4 2" xfId="6326"/>
    <cellStyle name="Accent4 - 40% 4 3" xfId="6327"/>
    <cellStyle name="Accent4 - 40% 5" xfId="6328"/>
    <cellStyle name="Accent4 - 40% 6" xfId="6329"/>
    <cellStyle name="Accent4 - 60%" xfId="110"/>
    <cellStyle name="Accent4 - 60% 2" xfId="856"/>
    <cellStyle name="Accent4 - 60% 3" xfId="857"/>
    <cellStyle name="Accent4 - 60% 4" xfId="6330"/>
    <cellStyle name="Accent4 - 60% 5" xfId="6331"/>
    <cellStyle name="Accent4 10" xfId="858"/>
    <cellStyle name="Accent4 11" xfId="859"/>
    <cellStyle name="Accent4 12" xfId="860"/>
    <cellStyle name="Accent4 13" xfId="861"/>
    <cellStyle name="Accent4 14" xfId="862"/>
    <cellStyle name="Accent4 15" xfId="863"/>
    <cellStyle name="Accent4 16" xfId="864"/>
    <cellStyle name="Accent4 17" xfId="865"/>
    <cellStyle name="Accent4 18" xfId="866"/>
    <cellStyle name="Accent4 19" xfId="867"/>
    <cellStyle name="Accent4 2" xfId="868"/>
    <cellStyle name="Accent4 2 2" xfId="4076"/>
    <cellStyle name="Accent4 2 3" xfId="14303"/>
    <cellStyle name="Accent4 20" xfId="869"/>
    <cellStyle name="Accent4 21" xfId="870"/>
    <cellStyle name="Accent4 22" xfId="871"/>
    <cellStyle name="Accent4 23" xfId="872"/>
    <cellStyle name="Accent4 24" xfId="873"/>
    <cellStyle name="Accent4 25" xfId="874"/>
    <cellStyle name="Accent4 26" xfId="875"/>
    <cellStyle name="Accent4 27" xfId="14148"/>
    <cellStyle name="Accent4 3" xfId="876"/>
    <cellStyle name="Accent4 4" xfId="877"/>
    <cellStyle name="Accent4 5" xfId="878"/>
    <cellStyle name="Accent4 6" xfId="879"/>
    <cellStyle name="Accent4 7" xfId="880"/>
    <cellStyle name="Accent4 8" xfId="881"/>
    <cellStyle name="Accent4 9" xfId="882"/>
    <cellStyle name="Accent4_ANALISIS PARA PRESENTAR OPRET" xfId="111"/>
    <cellStyle name="Accent5" xfId="112"/>
    <cellStyle name="Accent5 - 20%" xfId="113"/>
    <cellStyle name="Accent5 - 20% 2" xfId="883"/>
    <cellStyle name="Accent5 - 20% 3" xfId="884"/>
    <cellStyle name="Accent5 - 20% 4" xfId="885"/>
    <cellStyle name="Accent5 - 20% 4 2" xfId="6332"/>
    <cellStyle name="Accent5 - 20% 4 3" xfId="6333"/>
    <cellStyle name="Accent5 - 20% 5" xfId="6334"/>
    <cellStyle name="Accent5 - 20% 6" xfId="6335"/>
    <cellStyle name="Accent5 - 40%" xfId="114"/>
    <cellStyle name="Accent5 - 40% 2" xfId="886"/>
    <cellStyle name="Accent5 - 40% 3" xfId="887"/>
    <cellStyle name="Accent5 - 40% 4" xfId="888"/>
    <cellStyle name="Accent5 - 40% 4 2" xfId="6336"/>
    <cellStyle name="Accent5 - 40% 4 3" xfId="6337"/>
    <cellStyle name="Accent5 - 40% 5" xfId="6338"/>
    <cellStyle name="Accent5 - 40% 6" xfId="6339"/>
    <cellStyle name="Accent5 - 60%" xfId="115"/>
    <cellStyle name="Accent5 - 60% 2" xfId="889"/>
    <cellStyle name="Accent5 - 60% 3" xfId="890"/>
    <cellStyle name="Accent5 - 60% 4" xfId="6340"/>
    <cellStyle name="Accent5 - 60% 5" xfId="6341"/>
    <cellStyle name="Accent5 10" xfId="891"/>
    <cellStyle name="Accent5 11" xfId="892"/>
    <cellStyle name="Accent5 12" xfId="893"/>
    <cellStyle name="Accent5 13" xfId="894"/>
    <cellStyle name="Accent5 14" xfId="895"/>
    <cellStyle name="Accent5 15" xfId="896"/>
    <cellStyle name="Accent5 16" xfId="897"/>
    <cellStyle name="Accent5 17" xfId="898"/>
    <cellStyle name="Accent5 18" xfId="899"/>
    <cellStyle name="Accent5 19" xfId="900"/>
    <cellStyle name="Accent5 2" xfId="901"/>
    <cellStyle name="Accent5 2 2" xfId="4077"/>
    <cellStyle name="Accent5 2 3" xfId="14304"/>
    <cellStyle name="Accent5 20" xfId="902"/>
    <cellStyle name="Accent5 21" xfId="903"/>
    <cellStyle name="Accent5 22" xfId="904"/>
    <cellStyle name="Accent5 23" xfId="905"/>
    <cellStyle name="Accent5 24" xfId="906"/>
    <cellStyle name="Accent5 25" xfId="907"/>
    <cellStyle name="Accent5 26" xfId="908"/>
    <cellStyle name="Accent5 27" xfId="14149"/>
    <cellStyle name="Accent5 3" xfId="909"/>
    <cellStyle name="Accent5 4" xfId="910"/>
    <cellStyle name="Accent5 5" xfId="911"/>
    <cellStyle name="Accent5 6" xfId="912"/>
    <cellStyle name="Accent5 7" xfId="913"/>
    <cellStyle name="Accent5 8" xfId="914"/>
    <cellStyle name="Accent5 9" xfId="915"/>
    <cellStyle name="Accent5_ANALISIS PARA PRESENTAR OPRET" xfId="116"/>
    <cellStyle name="Accent6" xfId="117"/>
    <cellStyle name="Accent6 - 20%" xfId="118"/>
    <cellStyle name="Accent6 - 20% 2" xfId="916"/>
    <cellStyle name="Accent6 - 20% 3" xfId="917"/>
    <cellStyle name="Accent6 - 20% 4" xfId="918"/>
    <cellStyle name="Accent6 - 20% 4 2" xfId="6342"/>
    <cellStyle name="Accent6 - 20% 4 3" xfId="6343"/>
    <cellStyle name="Accent6 - 40%" xfId="119"/>
    <cellStyle name="Accent6 - 40% 2" xfId="919"/>
    <cellStyle name="Accent6 - 40% 3" xfId="920"/>
    <cellStyle name="Accent6 - 40% 4" xfId="921"/>
    <cellStyle name="Accent6 - 40% 4 2" xfId="6344"/>
    <cellStyle name="Accent6 - 40% 4 3" xfId="6345"/>
    <cellStyle name="Accent6 - 40% 5" xfId="6346"/>
    <cellStyle name="Accent6 - 40% 6" xfId="6347"/>
    <cellStyle name="Accent6 - 60%" xfId="120"/>
    <cellStyle name="Accent6 - 60% 2" xfId="922"/>
    <cellStyle name="Accent6 - 60% 3" xfId="923"/>
    <cellStyle name="Accent6 - 60% 4" xfId="6348"/>
    <cellStyle name="Accent6 - 60% 5" xfId="6349"/>
    <cellStyle name="Accent6 10" xfId="924"/>
    <cellStyle name="Accent6 11" xfId="925"/>
    <cellStyle name="Accent6 12" xfId="926"/>
    <cellStyle name="Accent6 13" xfId="927"/>
    <cellStyle name="Accent6 14" xfId="928"/>
    <cellStyle name="Accent6 15" xfId="929"/>
    <cellStyle name="Accent6 16" xfId="930"/>
    <cellStyle name="Accent6 17" xfId="931"/>
    <cellStyle name="Accent6 18" xfId="932"/>
    <cellStyle name="Accent6 19" xfId="933"/>
    <cellStyle name="Accent6 2" xfId="934"/>
    <cellStyle name="Accent6 2 2" xfId="4078"/>
    <cellStyle name="Accent6 2 3" xfId="14305"/>
    <cellStyle name="Accent6 20" xfId="935"/>
    <cellStyle name="Accent6 21" xfId="936"/>
    <cellStyle name="Accent6 22" xfId="937"/>
    <cellStyle name="Accent6 23" xfId="938"/>
    <cellStyle name="Accent6 24" xfId="939"/>
    <cellStyle name="Accent6 25" xfId="940"/>
    <cellStyle name="Accent6 26" xfId="941"/>
    <cellStyle name="Accent6 27" xfId="14150"/>
    <cellStyle name="Accent6 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Accent6_ANALISIS PARA PRESENTAR OPRET" xfId="121"/>
    <cellStyle name="Bad" xfId="122"/>
    <cellStyle name="Bad 2" xfId="949"/>
    <cellStyle name="Bad 2 2" xfId="4079"/>
    <cellStyle name="Bad 2 3" xfId="14306"/>
    <cellStyle name="Bad 3" xfId="950"/>
    <cellStyle name="Buena" xfId="123" builtinId="26" customBuiltin="1"/>
    <cellStyle name="Buena 2" xfId="124"/>
    <cellStyle name="Buena 2 2" xfId="4080"/>
    <cellStyle name="Buena 2 2 2" xfId="19350"/>
    <cellStyle name="Buena 2 2 3" xfId="19351"/>
    <cellStyle name="Buena 2 3" xfId="19352"/>
    <cellStyle name="Buena 3" xfId="125"/>
    <cellStyle name="Buena 4" xfId="126"/>
    <cellStyle name="Buena 5" xfId="19353"/>
    <cellStyle name="Calculation" xfId="127"/>
    <cellStyle name="Calculation 10" xfId="951"/>
    <cellStyle name="Calculation 10 2" xfId="6350"/>
    <cellStyle name="Calculation 10 2 2" xfId="6351"/>
    <cellStyle name="Calculation 10 2 3" xfId="14307"/>
    <cellStyle name="Calculation 10 2 4" xfId="14308"/>
    <cellStyle name="Calculation 10 3" xfId="6352"/>
    <cellStyle name="Calculation 10 3 2" xfId="14309"/>
    <cellStyle name="Calculation 10 3 3" xfId="14310"/>
    <cellStyle name="Calculation 10 4" xfId="14311"/>
    <cellStyle name="Calculation 10 5" xfId="14312"/>
    <cellStyle name="Calculation 11" xfId="6202"/>
    <cellStyle name="Calculation 11 2" xfId="6353"/>
    <cellStyle name="Calculation 11 2 2" xfId="6354"/>
    <cellStyle name="Calculation 11 2 3" xfId="14313"/>
    <cellStyle name="Calculation 11 3" xfId="6355"/>
    <cellStyle name="Calculation 11 3 2" xfId="14314"/>
    <cellStyle name="Calculation 11 3 3" xfId="14315"/>
    <cellStyle name="Calculation 11 4" xfId="14316"/>
    <cellStyle name="Calculation 11 5" xfId="14317"/>
    <cellStyle name="Calculation 12" xfId="6356"/>
    <cellStyle name="Calculation 12 2" xfId="6357"/>
    <cellStyle name="Calculation 12 2 2" xfId="6358"/>
    <cellStyle name="Calculation 12 2 3" xfId="14318"/>
    <cellStyle name="Calculation 12 3" xfId="6359"/>
    <cellStyle name="Calculation 12 3 2" xfId="14319"/>
    <cellStyle name="Calculation 12 3 3" xfId="14320"/>
    <cellStyle name="Calculation 12 4" xfId="14321"/>
    <cellStyle name="Calculation 12 5" xfId="14322"/>
    <cellStyle name="Calculation 13" xfId="6360"/>
    <cellStyle name="Calculation 13 2" xfId="6361"/>
    <cellStyle name="Calculation 13 3" xfId="14323"/>
    <cellStyle name="Calculation 14" xfId="6362"/>
    <cellStyle name="Calculation 14 2" xfId="14324"/>
    <cellStyle name="Calculation 14 3" xfId="14325"/>
    <cellStyle name="Calculation 15" xfId="14111"/>
    <cellStyle name="Calculation 16" xfId="14326"/>
    <cellStyle name="Calculation 2" xfId="952"/>
    <cellStyle name="Calculation 2 10" xfId="6363"/>
    <cellStyle name="Calculation 2 10 2" xfId="6364"/>
    <cellStyle name="Calculation 2 10 2 2" xfId="6365"/>
    <cellStyle name="Calculation 2 10 2 3" xfId="14327"/>
    <cellStyle name="Calculation 2 10 3" xfId="6366"/>
    <cellStyle name="Calculation 2 10 3 2" xfId="14328"/>
    <cellStyle name="Calculation 2 10 3 3" xfId="14329"/>
    <cellStyle name="Calculation 2 10 4" xfId="14330"/>
    <cellStyle name="Calculation 2 10 5" xfId="14331"/>
    <cellStyle name="Calculation 2 11" xfId="6367"/>
    <cellStyle name="Calculation 2 11 2" xfId="6368"/>
    <cellStyle name="Calculation 2 11 2 2" xfId="6369"/>
    <cellStyle name="Calculation 2 11 2 3" xfId="14332"/>
    <cellStyle name="Calculation 2 11 3" xfId="6370"/>
    <cellStyle name="Calculation 2 11 3 2" xfId="14333"/>
    <cellStyle name="Calculation 2 11 3 3" xfId="14334"/>
    <cellStyle name="Calculation 2 11 4" xfId="14335"/>
    <cellStyle name="Calculation 2 11 5" xfId="14336"/>
    <cellStyle name="Calculation 2 11 6" xfId="14337"/>
    <cellStyle name="Calculation 2 12" xfId="6371"/>
    <cellStyle name="Calculation 2 12 2" xfId="6372"/>
    <cellStyle name="Calculation 2 12 3" xfId="14338"/>
    <cellStyle name="Calculation 2 13" xfId="6373"/>
    <cellStyle name="Calculation 2 13 2" xfId="14339"/>
    <cellStyle name="Calculation 2 13 3" xfId="14340"/>
    <cellStyle name="Calculation 2 14" xfId="14341"/>
    <cellStyle name="Calculation 2 15" xfId="14342"/>
    <cellStyle name="Calculation 2 16" xfId="14343"/>
    <cellStyle name="Calculation 2 2" xfId="953"/>
    <cellStyle name="Calculation 2 2 2" xfId="954"/>
    <cellStyle name="Calculation 2 2 2 2" xfId="6374"/>
    <cellStyle name="Calculation 2 2 2 2 2" xfId="6375"/>
    <cellStyle name="Calculation 2 2 2 2 3" xfId="14344"/>
    <cellStyle name="Calculation 2 2 2 2 4" xfId="14345"/>
    <cellStyle name="Calculation 2 2 2 3" xfId="6376"/>
    <cellStyle name="Calculation 2 2 2 3 2" xfId="14346"/>
    <cellStyle name="Calculation 2 2 2 3 3" xfId="14347"/>
    <cellStyle name="Calculation 2 2 2 4" xfId="14348"/>
    <cellStyle name="Calculation 2 2 2 5" xfId="14349"/>
    <cellStyle name="Calculation 2 2 3" xfId="955"/>
    <cellStyle name="Calculation 2 2 3 2" xfId="6377"/>
    <cellStyle name="Calculation 2 2 3 2 2" xfId="6378"/>
    <cellStyle name="Calculation 2 2 3 2 3" xfId="14350"/>
    <cellStyle name="Calculation 2 2 3 2 4" xfId="14351"/>
    <cellStyle name="Calculation 2 2 3 3" xfId="6379"/>
    <cellStyle name="Calculation 2 2 3 3 2" xfId="14352"/>
    <cellStyle name="Calculation 2 2 3 3 3" xfId="14353"/>
    <cellStyle name="Calculation 2 2 3 4" xfId="14354"/>
    <cellStyle name="Calculation 2 2 3 5" xfId="14355"/>
    <cellStyle name="Calculation 2 2 4" xfId="6380"/>
    <cellStyle name="Calculation 2 2 4 2" xfId="6381"/>
    <cellStyle name="Calculation 2 2 4 3" xfId="14356"/>
    <cellStyle name="Calculation 2 2 4 4" xfId="14357"/>
    <cellStyle name="Calculation 2 2 5" xfId="6382"/>
    <cellStyle name="Calculation 2 2 5 2" xfId="14358"/>
    <cellStyle name="Calculation 2 2 5 3" xfId="14359"/>
    <cellStyle name="Calculation 2 2 6" xfId="14360"/>
    <cellStyle name="Calculation 2 2 7" xfId="14361"/>
    <cellStyle name="Calculation 2 3" xfId="956"/>
    <cellStyle name="Calculation 2 3 2" xfId="6383"/>
    <cellStyle name="Calculation 2 3 2 2" xfId="6384"/>
    <cellStyle name="Calculation 2 3 2 3" xfId="14362"/>
    <cellStyle name="Calculation 2 3 2 4" xfId="14363"/>
    <cellStyle name="Calculation 2 3 3" xfId="6385"/>
    <cellStyle name="Calculation 2 3 3 2" xfId="14364"/>
    <cellStyle name="Calculation 2 3 3 3" xfId="14365"/>
    <cellStyle name="Calculation 2 3 4" xfId="14366"/>
    <cellStyle name="Calculation 2 3 5" xfId="14367"/>
    <cellStyle name="Calculation 2 4" xfId="957"/>
    <cellStyle name="Calculation 2 4 2" xfId="6386"/>
    <cellStyle name="Calculation 2 4 2 2" xfId="6387"/>
    <cellStyle name="Calculation 2 4 2 3" xfId="14368"/>
    <cellStyle name="Calculation 2 4 2 4" xfId="14369"/>
    <cellStyle name="Calculation 2 4 3" xfId="6388"/>
    <cellStyle name="Calculation 2 4 3 2" xfId="14370"/>
    <cellStyle name="Calculation 2 4 3 3" xfId="14371"/>
    <cellStyle name="Calculation 2 4 4" xfId="14372"/>
    <cellStyle name="Calculation 2 4 5" xfId="14373"/>
    <cellStyle name="Calculation 2 5" xfId="958"/>
    <cellStyle name="Calculation 2 5 2" xfId="6389"/>
    <cellStyle name="Calculation 2 5 2 2" xfId="6390"/>
    <cellStyle name="Calculation 2 5 2 3" xfId="14374"/>
    <cellStyle name="Calculation 2 5 2 4" xfId="14375"/>
    <cellStyle name="Calculation 2 5 3" xfId="6391"/>
    <cellStyle name="Calculation 2 5 3 2" xfId="14376"/>
    <cellStyle name="Calculation 2 5 3 3" xfId="14377"/>
    <cellStyle name="Calculation 2 5 4" xfId="14378"/>
    <cellStyle name="Calculation 2 5 5" xfId="14379"/>
    <cellStyle name="Calculation 2 6" xfId="959"/>
    <cellStyle name="Calculation 2 6 2" xfId="6392"/>
    <cellStyle name="Calculation 2 6 2 2" xfId="6393"/>
    <cellStyle name="Calculation 2 6 2 3" xfId="14380"/>
    <cellStyle name="Calculation 2 6 2 4" xfId="14381"/>
    <cellStyle name="Calculation 2 6 3" xfId="6394"/>
    <cellStyle name="Calculation 2 6 3 2" xfId="14382"/>
    <cellStyle name="Calculation 2 6 3 3" xfId="14383"/>
    <cellStyle name="Calculation 2 6 4" xfId="14384"/>
    <cellStyle name="Calculation 2 6 5" xfId="14385"/>
    <cellStyle name="Calculation 2 7" xfId="960"/>
    <cellStyle name="Calculation 2 7 2" xfId="6395"/>
    <cellStyle name="Calculation 2 7 2 2" xfId="6396"/>
    <cellStyle name="Calculation 2 7 2 3" xfId="14386"/>
    <cellStyle name="Calculation 2 7 2 4" xfId="14387"/>
    <cellStyle name="Calculation 2 7 3" xfId="6397"/>
    <cellStyle name="Calculation 2 7 3 2" xfId="14388"/>
    <cellStyle name="Calculation 2 7 3 3" xfId="14389"/>
    <cellStyle name="Calculation 2 7 4" xfId="14390"/>
    <cellStyle name="Calculation 2 7 5" xfId="14391"/>
    <cellStyle name="Calculation 2 8" xfId="961"/>
    <cellStyle name="Calculation 2 8 2" xfId="6398"/>
    <cellStyle name="Calculation 2 8 2 2" xfId="6399"/>
    <cellStyle name="Calculation 2 8 2 3" xfId="14392"/>
    <cellStyle name="Calculation 2 8 2 4" xfId="14393"/>
    <cellStyle name="Calculation 2 8 3" xfId="6400"/>
    <cellStyle name="Calculation 2 8 3 2" xfId="14394"/>
    <cellStyle name="Calculation 2 8 3 3" xfId="14395"/>
    <cellStyle name="Calculation 2 8 4" xfId="14396"/>
    <cellStyle name="Calculation 2 8 5" xfId="14397"/>
    <cellStyle name="Calculation 2 9" xfId="4081"/>
    <cellStyle name="Calculation 2 9 2" xfId="6401"/>
    <cellStyle name="Calculation 2 9 2 2" xfId="6402"/>
    <cellStyle name="Calculation 2 9 2 3" xfId="14398"/>
    <cellStyle name="Calculation 2 9 2 4" xfId="14399"/>
    <cellStyle name="Calculation 2 9 3" xfId="6403"/>
    <cellStyle name="Calculation 2 9 3 2" xfId="14400"/>
    <cellStyle name="Calculation 2 9 3 3" xfId="14401"/>
    <cellStyle name="Calculation 2 9 4" xfId="14402"/>
    <cellStyle name="Calculation 2 9 5" xfId="14403"/>
    <cellStyle name="Calculation 3" xfId="962"/>
    <cellStyle name="Calculation 3 10" xfId="6404"/>
    <cellStyle name="Calculation 3 10 2" xfId="14404"/>
    <cellStyle name="Calculation 3 10 3" xfId="14405"/>
    <cellStyle name="Calculation 3 11" xfId="14406"/>
    <cellStyle name="Calculation 3 12" xfId="14407"/>
    <cellStyle name="Calculation 3 2" xfId="963"/>
    <cellStyle name="Calculation 3 2 2" xfId="964"/>
    <cellStyle name="Calculation 3 2 2 2" xfId="6405"/>
    <cellStyle name="Calculation 3 2 2 2 2" xfId="6406"/>
    <cellStyle name="Calculation 3 2 2 2 3" xfId="14408"/>
    <cellStyle name="Calculation 3 2 2 2 4" xfId="14409"/>
    <cellStyle name="Calculation 3 2 2 3" xfId="6407"/>
    <cellStyle name="Calculation 3 2 2 3 2" xfId="14410"/>
    <cellStyle name="Calculation 3 2 2 3 3" xfId="14411"/>
    <cellStyle name="Calculation 3 2 2 4" xfId="14412"/>
    <cellStyle name="Calculation 3 2 2 5" xfId="14413"/>
    <cellStyle name="Calculation 3 2 3" xfId="965"/>
    <cellStyle name="Calculation 3 2 3 2" xfId="6408"/>
    <cellStyle name="Calculation 3 2 3 2 2" xfId="6409"/>
    <cellStyle name="Calculation 3 2 3 2 3" xfId="14414"/>
    <cellStyle name="Calculation 3 2 3 2 4" xfId="14415"/>
    <cellStyle name="Calculation 3 2 3 3" xfId="6410"/>
    <cellStyle name="Calculation 3 2 3 3 2" xfId="14416"/>
    <cellStyle name="Calculation 3 2 3 3 3" xfId="14417"/>
    <cellStyle name="Calculation 3 2 3 4" xfId="14418"/>
    <cellStyle name="Calculation 3 2 3 5" xfId="14419"/>
    <cellStyle name="Calculation 3 2 4" xfId="6411"/>
    <cellStyle name="Calculation 3 2 4 2" xfId="6412"/>
    <cellStyle name="Calculation 3 2 4 3" xfId="14420"/>
    <cellStyle name="Calculation 3 2 4 4" xfId="14421"/>
    <cellStyle name="Calculation 3 2 5" xfId="6413"/>
    <cellStyle name="Calculation 3 2 5 2" xfId="14422"/>
    <cellStyle name="Calculation 3 2 5 3" xfId="14423"/>
    <cellStyle name="Calculation 3 2 6" xfId="14424"/>
    <cellStyle name="Calculation 3 2 7" xfId="14425"/>
    <cellStyle name="Calculation 3 3" xfId="966"/>
    <cellStyle name="Calculation 3 3 2" xfId="6414"/>
    <cellStyle name="Calculation 3 3 2 2" xfId="6415"/>
    <cellStyle name="Calculation 3 3 2 3" xfId="14426"/>
    <cellStyle name="Calculation 3 3 2 4" xfId="14427"/>
    <cellStyle name="Calculation 3 3 3" xfId="6416"/>
    <cellStyle name="Calculation 3 3 3 2" xfId="14428"/>
    <cellStyle name="Calculation 3 3 3 3" xfId="14429"/>
    <cellStyle name="Calculation 3 3 4" xfId="14430"/>
    <cellStyle name="Calculation 3 3 5" xfId="14431"/>
    <cellStyle name="Calculation 3 4" xfId="967"/>
    <cellStyle name="Calculation 3 4 2" xfId="6417"/>
    <cellStyle name="Calculation 3 4 2 2" xfId="6418"/>
    <cellStyle name="Calculation 3 4 2 3" xfId="14432"/>
    <cellStyle name="Calculation 3 4 2 4" xfId="14433"/>
    <cellStyle name="Calculation 3 4 3" xfId="6419"/>
    <cellStyle name="Calculation 3 4 3 2" xfId="14434"/>
    <cellStyle name="Calculation 3 4 3 3" xfId="14435"/>
    <cellStyle name="Calculation 3 4 4" xfId="14436"/>
    <cellStyle name="Calculation 3 4 5" xfId="14437"/>
    <cellStyle name="Calculation 3 5" xfId="968"/>
    <cellStyle name="Calculation 3 5 2" xfId="6420"/>
    <cellStyle name="Calculation 3 5 2 2" xfId="6421"/>
    <cellStyle name="Calculation 3 5 2 3" xfId="14438"/>
    <cellStyle name="Calculation 3 5 2 4" xfId="14439"/>
    <cellStyle name="Calculation 3 5 3" xfId="6422"/>
    <cellStyle name="Calculation 3 5 3 2" xfId="14440"/>
    <cellStyle name="Calculation 3 5 3 3" xfId="14441"/>
    <cellStyle name="Calculation 3 5 4" xfId="14442"/>
    <cellStyle name="Calculation 3 5 5" xfId="14443"/>
    <cellStyle name="Calculation 3 6" xfId="969"/>
    <cellStyle name="Calculation 3 6 2" xfId="6423"/>
    <cellStyle name="Calculation 3 6 2 2" xfId="6424"/>
    <cellStyle name="Calculation 3 6 2 3" xfId="14444"/>
    <cellStyle name="Calculation 3 6 2 4" xfId="14445"/>
    <cellStyle name="Calculation 3 6 3" xfId="6425"/>
    <cellStyle name="Calculation 3 6 3 2" xfId="14446"/>
    <cellStyle name="Calculation 3 6 3 3" xfId="14447"/>
    <cellStyle name="Calculation 3 6 4" xfId="14448"/>
    <cellStyle name="Calculation 3 6 5" xfId="14449"/>
    <cellStyle name="Calculation 3 7" xfId="970"/>
    <cellStyle name="Calculation 3 7 2" xfId="6426"/>
    <cellStyle name="Calculation 3 7 2 2" xfId="6427"/>
    <cellStyle name="Calculation 3 7 2 3" xfId="14450"/>
    <cellStyle name="Calculation 3 7 2 4" xfId="14451"/>
    <cellStyle name="Calculation 3 7 3" xfId="6428"/>
    <cellStyle name="Calculation 3 7 3 2" xfId="14452"/>
    <cellStyle name="Calculation 3 7 3 3" xfId="14453"/>
    <cellStyle name="Calculation 3 7 4" xfId="14454"/>
    <cellStyle name="Calculation 3 7 5" xfId="14455"/>
    <cellStyle name="Calculation 3 8" xfId="971"/>
    <cellStyle name="Calculation 3 8 2" xfId="6429"/>
    <cellStyle name="Calculation 3 8 2 2" xfId="6430"/>
    <cellStyle name="Calculation 3 8 2 3" xfId="14456"/>
    <cellStyle name="Calculation 3 8 2 4" xfId="14457"/>
    <cellStyle name="Calculation 3 8 3" xfId="6431"/>
    <cellStyle name="Calculation 3 8 3 2" xfId="14458"/>
    <cellStyle name="Calculation 3 8 3 3" xfId="14459"/>
    <cellStyle name="Calculation 3 8 4" xfId="14460"/>
    <cellStyle name="Calculation 3 8 5" xfId="14461"/>
    <cellStyle name="Calculation 3 9" xfId="6432"/>
    <cellStyle name="Calculation 3 9 2" xfId="6433"/>
    <cellStyle name="Calculation 3 9 3" xfId="14462"/>
    <cellStyle name="Calculation 3 9 4" xfId="14463"/>
    <cellStyle name="Calculation 4" xfId="972"/>
    <cellStyle name="Calculation 4 2" xfId="973"/>
    <cellStyle name="Calculation 4 2 2" xfId="6434"/>
    <cellStyle name="Calculation 4 2 2 2" xfId="6435"/>
    <cellStyle name="Calculation 4 2 2 3" xfId="14464"/>
    <cellStyle name="Calculation 4 2 2 4" xfId="14465"/>
    <cellStyle name="Calculation 4 2 3" xfId="6436"/>
    <cellStyle name="Calculation 4 2 3 2" xfId="14466"/>
    <cellStyle name="Calculation 4 2 3 3" xfId="14467"/>
    <cellStyle name="Calculation 4 2 4" xfId="14468"/>
    <cellStyle name="Calculation 4 2 5" xfId="14469"/>
    <cellStyle name="Calculation 4 3" xfId="974"/>
    <cellStyle name="Calculation 4 3 2" xfId="6437"/>
    <cellStyle name="Calculation 4 3 2 2" xfId="6438"/>
    <cellStyle name="Calculation 4 3 2 3" xfId="14470"/>
    <cellStyle name="Calculation 4 3 2 4" xfId="14471"/>
    <cellStyle name="Calculation 4 3 3" xfId="6439"/>
    <cellStyle name="Calculation 4 3 3 2" xfId="14472"/>
    <cellStyle name="Calculation 4 3 3 3" xfId="14473"/>
    <cellStyle name="Calculation 4 3 4" xfId="14474"/>
    <cellStyle name="Calculation 4 3 5" xfId="14475"/>
    <cellStyle name="Calculation 4 4" xfId="6440"/>
    <cellStyle name="Calculation 4 4 2" xfId="6441"/>
    <cellStyle name="Calculation 4 4 3" xfId="14476"/>
    <cellStyle name="Calculation 4 4 4" xfId="14477"/>
    <cellStyle name="Calculation 4 5" xfId="6442"/>
    <cellStyle name="Calculation 4 5 2" xfId="14478"/>
    <cellStyle name="Calculation 4 5 3" xfId="14479"/>
    <cellStyle name="Calculation 4 6" xfId="14480"/>
    <cellStyle name="Calculation 4 7" xfId="14481"/>
    <cellStyle name="Calculation 5" xfId="975"/>
    <cellStyle name="Calculation 5 2" xfId="6443"/>
    <cellStyle name="Calculation 5 2 2" xfId="6444"/>
    <cellStyle name="Calculation 5 2 3" xfId="14482"/>
    <cellStyle name="Calculation 5 2 4" xfId="14483"/>
    <cellStyle name="Calculation 5 3" xfId="6445"/>
    <cellStyle name="Calculation 5 3 2" xfId="14484"/>
    <cellStyle name="Calculation 5 3 3" xfId="14485"/>
    <cellStyle name="Calculation 5 4" xfId="14486"/>
    <cellStyle name="Calculation 5 5" xfId="14487"/>
    <cellStyle name="Calculation 6" xfId="976"/>
    <cellStyle name="Calculation 6 2" xfId="6446"/>
    <cellStyle name="Calculation 6 2 2" xfId="6447"/>
    <cellStyle name="Calculation 6 2 3" xfId="14488"/>
    <cellStyle name="Calculation 6 2 4" xfId="14489"/>
    <cellStyle name="Calculation 6 3" xfId="6448"/>
    <cellStyle name="Calculation 6 3 2" xfId="14490"/>
    <cellStyle name="Calculation 6 3 3" xfId="14491"/>
    <cellStyle name="Calculation 6 4" xfId="14492"/>
    <cellStyle name="Calculation 6 5" xfId="14493"/>
    <cellStyle name="Calculation 7" xfId="977"/>
    <cellStyle name="Calculation 7 2" xfId="6449"/>
    <cellStyle name="Calculation 7 2 2" xfId="6450"/>
    <cellStyle name="Calculation 7 2 3" xfId="14494"/>
    <cellStyle name="Calculation 7 2 4" xfId="14495"/>
    <cellStyle name="Calculation 7 3" xfId="6451"/>
    <cellStyle name="Calculation 7 3 2" xfId="14496"/>
    <cellStyle name="Calculation 7 3 3" xfId="14497"/>
    <cellStyle name="Calculation 7 4" xfId="14498"/>
    <cellStyle name="Calculation 7 5" xfId="14499"/>
    <cellStyle name="Calculation 8" xfId="978"/>
    <cellStyle name="Calculation 8 2" xfId="6452"/>
    <cellStyle name="Calculation 8 2 2" xfId="6453"/>
    <cellStyle name="Calculation 8 2 3" xfId="14500"/>
    <cellStyle name="Calculation 8 2 4" xfId="14501"/>
    <cellStyle name="Calculation 8 3" xfId="6454"/>
    <cellStyle name="Calculation 8 3 2" xfId="14502"/>
    <cellStyle name="Calculation 8 3 3" xfId="14503"/>
    <cellStyle name="Calculation 8 4" xfId="14504"/>
    <cellStyle name="Calculation 8 5" xfId="14505"/>
    <cellStyle name="Calculation 9" xfId="979"/>
    <cellStyle name="Calculation 9 2" xfId="6455"/>
    <cellStyle name="Calculation 9 2 2" xfId="6456"/>
    <cellStyle name="Calculation 9 2 3" xfId="14506"/>
    <cellStyle name="Calculation 9 2 4" xfId="14507"/>
    <cellStyle name="Calculation 9 3" xfId="6457"/>
    <cellStyle name="Calculation 9 3 2" xfId="14508"/>
    <cellStyle name="Calculation 9 3 3" xfId="14509"/>
    <cellStyle name="Calculation 9 4" xfId="14510"/>
    <cellStyle name="Calculation 9 5" xfId="14511"/>
    <cellStyle name="Cálculo" xfId="128" builtinId="22" customBuiltin="1"/>
    <cellStyle name="Cálculo 2" xfId="129"/>
    <cellStyle name="Cálculo 2 10" xfId="6458"/>
    <cellStyle name="Cálculo 2 10 2" xfId="6459"/>
    <cellStyle name="Cálculo 2 10 2 2" xfId="6460"/>
    <cellStyle name="Cálculo 2 10 2 3" xfId="14512"/>
    <cellStyle name="Cálculo 2 10 3" xfId="6461"/>
    <cellStyle name="Cálculo 2 10 3 2" xfId="14513"/>
    <cellStyle name="Cálculo 2 10 3 3" xfId="14514"/>
    <cellStyle name="Cálculo 2 10 4" xfId="14515"/>
    <cellStyle name="Cálculo 2 10 5" xfId="14516"/>
    <cellStyle name="Cálculo 2 11" xfId="6462"/>
    <cellStyle name="Cálculo 2 11 2" xfId="6463"/>
    <cellStyle name="Cálculo 2 11 2 2" xfId="6464"/>
    <cellStyle name="Cálculo 2 11 2 3" xfId="14517"/>
    <cellStyle name="Cálculo 2 11 3" xfId="6465"/>
    <cellStyle name="Cálculo 2 11 3 2" xfId="14518"/>
    <cellStyle name="Cálculo 2 11 3 3" xfId="14519"/>
    <cellStyle name="Cálculo 2 11 4" xfId="14520"/>
    <cellStyle name="Cálculo 2 11 5" xfId="14521"/>
    <cellStyle name="Cálculo 2 12" xfId="6466"/>
    <cellStyle name="Cálculo 2 12 2" xfId="6467"/>
    <cellStyle name="Cálculo 2 12 3" xfId="14522"/>
    <cellStyle name="Cálculo 2 13" xfId="6468"/>
    <cellStyle name="Cálculo 2 13 2" xfId="14523"/>
    <cellStyle name="Cálculo 2 13 3" xfId="14524"/>
    <cellStyle name="Cálculo 2 14" xfId="14525"/>
    <cellStyle name="Cálculo 2 15" xfId="14526"/>
    <cellStyle name="Cálculo 2 2" xfId="980"/>
    <cellStyle name="Cálculo 2 2 2" xfId="981"/>
    <cellStyle name="Cálculo 2 2 2 2" xfId="6469"/>
    <cellStyle name="Cálculo 2 2 2 2 2" xfId="6470"/>
    <cellStyle name="Cálculo 2 2 2 2 3" xfId="14527"/>
    <cellStyle name="Cálculo 2 2 2 2 4" xfId="14528"/>
    <cellStyle name="Cálculo 2 2 2 3" xfId="6471"/>
    <cellStyle name="Cálculo 2 2 2 3 2" xfId="14529"/>
    <cellStyle name="Cálculo 2 2 2 3 3" xfId="14530"/>
    <cellStyle name="Cálculo 2 2 2 4" xfId="14531"/>
    <cellStyle name="Cálculo 2 2 2 5" xfId="14532"/>
    <cellStyle name="Cálculo 2 2 3" xfId="982"/>
    <cellStyle name="Cálculo 2 2 3 2" xfId="6472"/>
    <cellStyle name="Cálculo 2 2 3 2 2" xfId="6473"/>
    <cellStyle name="Cálculo 2 2 3 2 3" xfId="14533"/>
    <cellStyle name="Cálculo 2 2 3 2 4" xfId="14534"/>
    <cellStyle name="Cálculo 2 2 3 3" xfId="6474"/>
    <cellStyle name="Cálculo 2 2 3 3 2" xfId="14535"/>
    <cellStyle name="Cálculo 2 2 3 3 3" xfId="14536"/>
    <cellStyle name="Cálculo 2 2 3 4" xfId="14537"/>
    <cellStyle name="Cálculo 2 2 3 5" xfId="14538"/>
    <cellStyle name="Cálculo 2 2 4" xfId="6475"/>
    <cellStyle name="Cálculo 2 2 4 2" xfId="6476"/>
    <cellStyle name="Cálculo 2 2 4 3" xfId="14539"/>
    <cellStyle name="Cálculo 2 2 4 4" xfId="14540"/>
    <cellStyle name="Cálculo 2 2 5" xfId="6477"/>
    <cellStyle name="Cálculo 2 2 5 2" xfId="14541"/>
    <cellStyle name="Cálculo 2 2 5 3" xfId="14542"/>
    <cellStyle name="Cálculo 2 2 6" xfId="14543"/>
    <cellStyle name="Cálculo 2 2 7" xfId="14544"/>
    <cellStyle name="Cálculo 2 2 8" xfId="14545"/>
    <cellStyle name="Cálculo 2 3" xfId="983"/>
    <cellStyle name="Cálculo 2 3 2" xfId="6478"/>
    <cellStyle name="Cálculo 2 3 2 2" xfId="6479"/>
    <cellStyle name="Cálculo 2 3 2 3" xfId="14546"/>
    <cellStyle name="Cálculo 2 3 2 4" xfId="14547"/>
    <cellStyle name="Cálculo 2 3 3" xfId="6480"/>
    <cellStyle name="Cálculo 2 3 3 2" xfId="14548"/>
    <cellStyle name="Cálculo 2 3 3 3" xfId="14549"/>
    <cellStyle name="Cálculo 2 3 4" xfId="14550"/>
    <cellStyle name="Cálculo 2 3 5" xfId="14551"/>
    <cellStyle name="Cálculo 2 4" xfId="984"/>
    <cellStyle name="Cálculo 2 4 2" xfId="6481"/>
    <cellStyle name="Cálculo 2 4 2 2" xfId="6482"/>
    <cellStyle name="Cálculo 2 4 2 3" xfId="14552"/>
    <cellStyle name="Cálculo 2 4 2 4" xfId="14553"/>
    <cellStyle name="Cálculo 2 4 3" xfId="6483"/>
    <cellStyle name="Cálculo 2 4 3 2" xfId="14554"/>
    <cellStyle name="Cálculo 2 4 3 3" xfId="14555"/>
    <cellStyle name="Cálculo 2 4 4" xfId="14556"/>
    <cellStyle name="Cálculo 2 4 5" xfId="14557"/>
    <cellStyle name="Cálculo 2 5" xfId="985"/>
    <cellStyle name="Cálculo 2 5 2" xfId="6484"/>
    <cellStyle name="Cálculo 2 5 2 2" xfId="6485"/>
    <cellStyle name="Cálculo 2 5 2 3" xfId="14558"/>
    <cellStyle name="Cálculo 2 5 2 4" xfId="14559"/>
    <cellStyle name="Cálculo 2 5 3" xfId="6486"/>
    <cellStyle name="Cálculo 2 5 3 2" xfId="14560"/>
    <cellStyle name="Cálculo 2 5 3 3" xfId="14561"/>
    <cellStyle name="Cálculo 2 5 4" xfId="14562"/>
    <cellStyle name="Cálculo 2 5 5" xfId="14563"/>
    <cellStyle name="Cálculo 2 6" xfId="986"/>
    <cellStyle name="Cálculo 2 6 2" xfId="6487"/>
    <cellStyle name="Cálculo 2 6 2 2" xfId="6488"/>
    <cellStyle name="Cálculo 2 6 2 3" xfId="14564"/>
    <cellStyle name="Cálculo 2 6 2 4" xfId="14565"/>
    <cellStyle name="Cálculo 2 6 3" xfId="6489"/>
    <cellStyle name="Cálculo 2 6 3 2" xfId="14566"/>
    <cellStyle name="Cálculo 2 6 3 3" xfId="14567"/>
    <cellStyle name="Cálculo 2 6 4" xfId="14568"/>
    <cellStyle name="Cálculo 2 6 5" xfId="14569"/>
    <cellStyle name="Cálculo 2 7" xfId="987"/>
    <cellStyle name="Cálculo 2 7 2" xfId="6490"/>
    <cellStyle name="Cálculo 2 7 2 2" xfId="6491"/>
    <cellStyle name="Cálculo 2 7 2 3" xfId="14570"/>
    <cellStyle name="Cálculo 2 7 2 4" xfId="14571"/>
    <cellStyle name="Cálculo 2 7 3" xfId="6492"/>
    <cellStyle name="Cálculo 2 7 3 2" xfId="14572"/>
    <cellStyle name="Cálculo 2 7 3 3" xfId="14573"/>
    <cellStyle name="Cálculo 2 7 4" xfId="14574"/>
    <cellStyle name="Cálculo 2 7 5" xfId="14575"/>
    <cellStyle name="Cálculo 2 8" xfId="988"/>
    <cellStyle name="Cálculo 2 8 2" xfId="6493"/>
    <cellStyle name="Cálculo 2 8 2 2" xfId="6494"/>
    <cellStyle name="Cálculo 2 8 2 3" xfId="14576"/>
    <cellStyle name="Cálculo 2 8 2 4" xfId="14577"/>
    <cellStyle name="Cálculo 2 8 3" xfId="6495"/>
    <cellStyle name="Cálculo 2 8 3 2" xfId="14578"/>
    <cellStyle name="Cálculo 2 8 3 3" xfId="14579"/>
    <cellStyle name="Cálculo 2 8 4" xfId="14580"/>
    <cellStyle name="Cálculo 2 8 5" xfId="14581"/>
    <cellStyle name="Cálculo 2 9" xfId="4082"/>
    <cellStyle name="Cálculo 2 9 2" xfId="6496"/>
    <cellStyle name="Cálculo 2 9 2 2" xfId="6497"/>
    <cellStyle name="Cálculo 2 9 2 3" xfId="14582"/>
    <cellStyle name="Cálculo 2 9 2 4" xfId="14583"/>
    <cellStyle name="Cálculo 2 9 3" xfId="6498"/>
    <cellStyle name="Cálculo 2 9 3 2" xfId="14584"/>
    <cellStyle name="Cálculo 2 9 3 3" xfId="14585"/>
    <cellStyle name="Cálculo 2 9 4" xfId="14586"/>
    <cellStyle name="Cálculo 2 9 5" xfId="14587"/>
    <cellStyle name="Cálculo 3" xfId="130"/>
    <cellStyle name="Cálculo 3 10" xfId="6499"/>
    <cellStyle name="Cálculo 3 10 2" xfId="6500"/>
    <cellStyle name="Cálculo 3 10 2 2" xfId="6501"/>
    <cellStyle name="Cálculo 3 10 2 3" xfId="14588"/>
    <cellStyle name="Cálculo 3 10 3" xfId="6502"/>
    <cellStyle name="Cálculo 3 10 3 2" xfId="14589"/>
    <cellStyle name="Cálculo 3 10 3 3" xfId="14590"/>
    <cellStyle name="Cálculo 3 10 4" xfId="14591"/>
    <cellStyle name="Cálculo 3 10 5" xfId="14592"/>
    <cellStyle name="Cálculo 3 11" xfId="6503"/>
    <cellStyle name="Cálculo 3 11 2" xfId="6504"/>
    <cellStyle name="Cálculo 3 11 3" xfId="14593"/>
    <cellStyle name="Cálculo 3 12" xfId="6505"/>
    <cellStyle name="Cálculo 3 12 2" xfId="14594"/>
    <cellStyle name="Cálculo 3 12 3" xfId="14595"/>
    <cellStyle name="Cálculo 3 13" xfId="14596"/>
    <cellStyle name="Cálculo 3 14" xfId="14597"/>
    <cellStyle name="Cálculo 3 2" xfId="989"/>
    <cellStyle name="Cálculo 3 2 2" xfId="990"/>
    <cellStyle name="Cálculo 3 2 2 2" xfId="6506"/>
    <cellStyle name="Cálculo 3 2 2 2 2" xfId="6507"/>
    <cellStyle name="Cálculo 3 2 2 2 3" xfId="14598"/>
    <cellStyle name="Cálculo 3 2 2 2 4" xfId="14599"/>
    <cellStyle name="Cálculo 3 2 2 3" xfId="6508"/>
    <cellStyle name="Cálculo 3 2 2 3 2" xfId="14600"/>
    <cellStyle name="Cálculo 3 2 2 3 3" xfId="14601"/>
    <cellStyle name="Cálculo 3 2 2 4" xfId="14602"/>
    <cellStyle name="Cálculo 3 2 2 5" xfId="14603"/>
    <cellStyle name="Cálculo 3 2 3" xfId="991"/>
    <cellStyle name="Cálculo 3 2 3 2" xfId="6509"/>
    <cellStyle name="Cálculo 3 2 3 2 2" xfId="6510"/>
    <cellStyle name="Cálculo 3 2 3 2 3" xfId="14604"/>
    <cellStyle name="Cálculo 3 2 3 2 4" xfId="14605"/>
    <cellStyle name="Cálculo 3 2 3 3" xfId="6511"/>
    <cellStyle name="Cálculo 3 2 3 3 2" xfId="14606"/>
    <cellStyle name="Cálculo 3 2 3 3 3" xfId="14607"/>
    <cellStyle name="Cálculo 3 2 3 4" xfId="14608"/>
    <cellStyle name="Cálculo 3 2 3 5" xfId="14609"/>
    <cellStyle name="Cálculo 3 2 4" xfId="6512"/>
    <cellStyle name="Cálculo 3 2 4 2" xfId="6513"/>
    <cellStyle name="Cálculo 3 2 4 3" xfId="14610"/>
    <cellStyle name="Cálculo 3 2 4 4" xfId="14611"/>
    <cellStyle name="Cálculo 3 2 5" xfId="6514"/>
    <cellStyle name="Cálculo 3 2 5 2" xfId="14612"/>
    <cellStyle name="Cálculo 3 2 5 3" xfId="14613"/>
    <cellStyle name="Cálculo 3 2 6" xfId="14614"/>
    <cellStyle name="Cálculo 3 2 7" xfId="14615"/>
    <cellStyle name="Cálculo 3 3" xfId="992"/>
    <cellStyle name="Cálculo 3 3 2" xfId="6515"/>
    <cellStyle name="Cálculo 3 3 2 2" xfId="6516"/>
    <cellStyle name="Cálculo 3 3 2 3" xfId="14616"/>
    <cellStyle name="Cálculo 3 3 2 4" xfId="14617"/>
    <cellStyle name="Cálculo 3 3 3" xfId="6517"/>
    <cellStyle name="Cálculo 3 3 3 2" xfId="14618"/>
    <cellStyle name="Cálculo 3 3 3 3" xfId="14619"/>
    <cellStyle name="Cálculo 3 3 4" xfId="14620"/>
    <cellStyle name="Cálculo 3 3 5" xfId="14621"/>
    <cellStyle name="Cálculo 3 4" xfId="993"/>
    <cellStyle name="Cálculo 3 4 2" xfId="6518"/>
    <cellStyle name="Cálculo 3 4 2 2" xfId="6519"/>
    <cellStyle name="Cálculo 3 4 2 3" xfId="14622"/>
    <cellStyle name="Cálculo 3 4 2 4" xfId="14623"/>
    <cellStyle name="Cálculo 3 4 3" xfId="6520"/>
    <cellStyle name="Cálculo 3 4 3 2" xfId="14624"/>
    <cellStyle name="Cálculo 3 4 3 3" xfId="14625"/>
    <cellStyle name="Cálculo 3 4 4" xfId="14626"/>
    <cellStyle name="Cálculo 3 4 5" xfId="14627"/>
    <cellStyle name="Cálculo 3 5" xfId="994"/>
    <cellStyle name="Cálculo 3 5 2" xfId="6521"/>
    <cellStyle name="Cálculo 3 5 2 2" xfId="6522"/>
    <cellStyle name="Cálculo 3 5 2 3" xfId="14628"/>
    <cellStyle name="Cálculo 3 5 2 4" xfId="14629"/>
    <cellStyle name="Cálculo 3 5 3" xfId="6523"/>
    <cellStyle name="Cálculo 3 5 3 2" xfId="14630"/>
    <cellStyle name="Cálculo 3 5 3 3" xfId="14631"/>
    <cellStyle name="Cálculo 3 5 4" xfId="14632"/>
    <cellStyle name="Cálculo 3 5 5" xfId="14633"/>
    <cellStyle name="Cálculo 3 6" xfId="995"/>
    <cellStyle name="Cálculo 3 6 2" xfId="6524"/>
    <cellStyle name="Cálculo 3 6 2 2" xfId="6525"/>
    <cellStyle name="Cálculo 3 6 2 3" xfId="14634"/>
    <cellStyle name="Cálculo 3 6 2 4" xfId="14635"/>
    <cellStyle name="Cálculo 3 6 3" xfId="6526"/>
    <cellStyle name="Cálculo 3 6 3 2" xfId="14636"/>
    <cellStyle name="Cálculo 3 6 3 3" xfId="14637"/>
    <cellStyle name="Cálculo 3 6 4" xfId="14638"/>
    <cellStyle name="Cálculo 3 6 5" xfId="14639"/>
    <cellStyle name="Cálculo 3 7" xfId="996"/>
    <cellStyle name="Cálculo 3 7 2" xfId="6527"/>
    <cellStyle name="Cálculo 3 7 2 2" xfId="6528"/>
    <cellStyle name="Cálculo 3 7 2 3" xfId="14640"/>
    <cellStyle name="Cálculo 3 7 2 4" xfId="14641"/>
    <cellStyle name="Cálculo 3 7 3" xfId="6529"/>
    <cellStyle name="Cálculo 3 7 3 2" xfId="14642"/>
    <cellStyle name="Cálculo 3 7 3 3" xfId="14643"/>
    <cellStyle name="Cálculo 3 7 4" xfId="14644"/>
    <cellStyle name="Cálculo 3 7 5" xfId="14645"/>
    <cellStyle name="Cálculo 3 8" xfId="997"/>
    <cellStyle name="Cálculo 3 8 2" xfId="6530"/>
    <cellStyle name="Cálculo 3 8 2 2" xfId="6531"/>
    <cellStyle name="Cálculo 3 8 2 3" xfId="14646"/>
    <cellStyle name="Cálculo 3 8 2 4" xfId="14647"/>
    <cellStyle name="Cálculo 3 8 3" xfId="6532"/>
    <cellStyle name="Cálculo 3 8 3 2" xfId="14648"/>
    <cellStyle name="Cálculo 3 8 3 3" xfId="14649"/>
    <cellStyle name="Cálculo 3 8 4" xfId="14650"/>
    <cellStyle name="Cálculo 3 8 5" xfId="14651"/>
    <cellStyle name="Cálculo 3 9" xfId="6533"/>
    <cellStyle name="Cálculo 3 9 2" xfId="6534"/>
    <cellStyle name="Cálculo 3 9 2 2" xfId="6535"/>
    <cellStyle name="Cálculo 3 9 2 3" xfId="14652"/>
    <cellStyle name="Cálculo 3 9 3" xfId="6536"/>
    <cellStyle name="Cálculo 3 9 3 2" xfId="14653"/>
    <cellStyle name="Cálculo 3 9 3 3" xfId="14654"/>
    <cellStyle name="Cálculo 3 9 4" xfId="14655"/>
    <cellStyle name="Cálculo 3 9 5" xfId="14656"/>
    <cellStyle name="Cálculo 4" xfId="131"/>
    <cellStyle name="Cálculo 4 10" xfId="6537"/>
    <cellStyle name="Cálculo 4 10 2" xfId="6538"/>
    <cellStyle name="Cálculo 4 10 2 2" xfId="6539"/>
    <cellStyle name="Cálculo 4 10 2 3" xfId="14657"/>
    <cellStyle name="Cálculo 4 10 3" xfId="6540"/>
    <cellStyle name="Cálculo 4 10 3 2" xfId="14658"/>
    <cellStyle name="Cálculo 4 10 3 3" xfId="14659"/>
    <cellStyle name="Cálculo 4 10 4" xfId="14660"/>
    <cellStyle name="Cálculo 4 10 5" xfId="14661"/>
    <cellStyle name="Cálculo 4 11" xfId="6541"/>
    <cellStyle name="Cálculo 4 11 2" xfId="6542"/>
    <cellStyle name="Cálculo 4 11 3" xfId="14662"/>
    <cellStyle name="Cálculo 4 12" xfId="6543"/>
    <cellStyle name="Cálculo 4 12 2" xfId="14663"/>
    <cellStyle name="Cálculo 4 12 3" xfId="14664"/>
    <cellStyle name="Cálculo 4 13" xfId="14665"/>
    <cellStyle name="Cálculo 4 14" xfId="14666"/>
    <cellStyle name="Cálculo 4 2" xfId="998"/>
    <cellStyle name="Cálculo 4 2 2" xfId="999"/>
    <cellStyle name="Cálculo 4 2 2 2" xfId="6544"/>
    <cellStyle name="Cálculo 4 2 2 2 2" xfId="6545"/>
    <cellStyle name="Cálculo 4 2 2 2 3" xfId="14667"/>
    <cellStyle name="Cálculo 4 2 2 2 4" xfId="14668"/>
    <cellStyle name="Cálculo 4 2 2 3" xfId="6546"/>
    <cellStyle name="Cálculo 4 2 2 3 2" xfId="14669"/>
    <cellStyle name="Cálculo 4 2 2 3 3" xfId="14670"/>
    <cellStyle name="Cálculo 4 2 2 4" xfId="14671"/>
    <cellStyle name="Cálculo 4 2 2 5" xfId="14672"/>
    <cellStyle name="Cálculo 4 2 3" xfId="1000"/>
    <cellStyle name="Cálculo 4 2 3 2" xfId="6547"/>
    <cellStyle name="Cálculo 4 2 3 2 2" xfId="6548"/>
    <cellStyle name="Cálculo 4 2 3 2 3" xfId="14673"/>
    <cellStyle name="Cálculo 4 2 3 2 4" xfId="14674"/>
    <cellStyle name="Cálculo 4 2 3 3" xfId="6549"/>
    <cellStyle name="Cálculo 4 2 3 3 2" xfId="14675"/>
    <cellStyle name="Cálculo 4 2 3 3 3" xfId="14676"/>
    <cellStyle name="Cálculo 4 2 3 4" xfId="14677"/>
    <cellStyle name="Cálculo 4 2 3 5" xfId="14678"/>
    <cellStyle name="Cálculo 4 2 4" xfId="6550"/>
    <cellStyle name="Cálculo 4 2 4 2" xfId="6551"/>
    <cellStyle name="Cálculo 4 2 4 3" xfId="14679"/>
    <cellStyle name="Cálculo 4 2 4 4" xfId="14680"/>
    <cellStyle name="Cálculo 4 2 5" xfId="6552"/>
    <cellStyle name="Cálculo 4 2 5 2" xfId="14681"/>
    <cellStyle name="Cálculo 4 2 5 3" xfId="14682"/>
    <cellStyle name="Cálculo 4 2 6" xfId="14683"/>
    <cellStyle name="Cálculo 4 2 7" xfId="14684"/>
    <cellStyle name="Cálculo 4 3" xfId="1001"/>
    <cellStyle name="Cálculo 4 3 2" xfId="6553"/>
    <cellStyle name="Cálculo 4 3 2 2" xfId="6554"/>
    <cellStyle name="Cálculo 4 3 2 3" xfId="14685"/>
    <cellStyle name="Cálculo 4 3 2 4" xfId="14686"/>
    <cellStyle name="Cálculo 4 3 3" xfId="6555"/>
    <cellStyle name="Cálculo 4 3 3 2" xfId="14687"/>
    <cellStyle name="Cálculo 4 3 3 3" xfId="14688"/>
    <cellStyle name="Cálculo 4 3 4" xfId="14689"/>
    <cellStyle name="Cálculo 4 3 5" xfId="14690"/>
    <cellStyle name="Cálculo 4 4" xfId="1002"/>
    <cellStyle name="Cálculo 4 4 2" xfId="6556"/>
    <cellStyle name="Cálculo 4 4 2 2" xfId="6557"/>
    <cellStyle name="Cálculo 4 4 2 3" xfId="14691"/>
    <cellStyle name="Cálculo 4 4 2 4" xfId="14692"/>
    <cellStyle name="Cálculo 4 4 3" xfId="6558"/>
    <cellStyle name="Cálculo 4 4 3 2" xfId="14693"/>
    <cellStyle name="Cálculo 4 4 3 3" xfId="14694"/>
    <cellStyle name="Cálculo 4 4 4" xfId="14695"/>
    <cellStyle name="Cálculo 4 4 5" xfId="14696"/>
    <cellStyle name="Cálculo 4 5" xfId="1003"/>
    <cellStyle name="Cálculo 4 5 2" xfId="6559"/>
    <cellStyle name="Cálculo 4 5 2 2" xfId="6560"/>
    <cellStyle name="Cálculo 4 5 2 3" xfId="14697"/>
    <cellStyle name="Cálculo 4 5 2 4" xfId="14698"/>
    <cellStyle name="Cálculo 4 5 3" xfId="6561"/>
    <cellStyle name="Cálculo 4 5 3 2" xfId="14699"/>
    <cellStyle name="Cálculo 4 5 3 3" xfId="14700"/>
    <cellStyle name="Cálculo 4 5 4" xfId="14701"/>
    <cellStyle name="Cálculo 4 5 5" xfId="14702"/>
    <cellStyle name="Cálculo 4 6" xfId="1004"/>
    <cellStyle name="Cálculo 4 6 2" xfId="6562"/>
    <cellStyle name="Cálculo 4 6 2 2" xfId="6563"/>
    <cellStyle name="Cálculo 4 6 2 3" xfId="14703"/>
    <cellStyle name="Cálculo 4 6 2 4" xfId="14704"/>
    <cellStyle name="Cálculo 4 6 3" xfId="6564"/>
    <cellStyle name="Cálculo 4 6 3 2" xfId="14705"/>
    <cellStyle name="Cálculo 4 6 3 3" xfId="14706"/>
    <cellStyle name="Cálculo 4 6 4" xfId="14707"/>
    <cellStyle name="Cálculo 4 6 5" xfId="14708"/>
    <cellStyle name="Cálculo 4 7" xfId="1005"/>
    <cellStyle name="Cálculo 4 7 2" xfId="6565"/>
    <cellStyle name="Cálculo 4 7 2 2" xfId="6566"/>
    <cellStyle name="Cálculo 4 7 2 3" xfId="14709"/>
    <cellStyle name="Cálculo 4 7 2 4" xfId="14710"/>
    <cellStyle name="Cálculo 4 7 3" xfId="6567"/>
    <cellStyle name="Cálculo 4 7 3 2" xfId="14711"/>
    <cellStyle name="Cálculo 4 7 3 3" xfId="14712"/>
    <cellStyle name="Cálculo 4 7 4" xfId="14713"/>
    <cellStyle name="Cálculo 4 7 5" xfId="14714"/>
    <cellStyle name="Cálculo 4 8" xfId="1006"/>
    <cellStyle name="Cálculo 4 8 2" xfId="6568"/>
    <cellStyle name="Cálculo 4 8 2 2" xfId="6569"/>
    <cellStyle name="Cálculo 4 8 2 3" xfId="14715"/>
    <cellStyle name="Cálculo 4 8 2 4" xfId="14716"/>
    <cellStyle name="Cálculo 4 8 3" xfId="6570"/>
    <cellStyle name="Cálculo 4 8 3 2" xfId="14717"/>
    <cellStyle name="Cálculo 4 8 3 3" xfId="14718"/>
    <cellStyle name="Cálculo 4 8 4" xfId="14719"/>
    <cellStyle name="Cálculo 4 8 5" xfId="14720"/>
    <cellStyle name="Cálculo 4 9" xfId="6571"/>
    <cellStyle name="Cálculo 4 9 2" xfId="6572"/>
    <cellStyle name="Cálculo 4 9 2 2" xfId="6573"/>
    <cellStyle name="Cálculo 4 9 2 3" xfId="14721"/>
    <cellStyle name="Cálculo 4 9 3" xfId="6574"/>
    <cellStyle name="Cálculo 4 9 3 2" xfId="14722"/>
    <cellStyle name="Cálculo 4 9 3 3" xfId="14723"/>
    <cellStyle name="Cálculo 4 9 4" xfId="14724"/>
    <cellStyle name="Cálculo 4 9 5" xfId="14725"/>
    <cellStyle name="Cálculo 5" xfId="19354"/>
    <cellStyle name="Celda de comprobación" xfId="132" builtinId="23" customBuiltin="1"/>
    <cellStyle name="Celda de comprobación 2" xfId="133"/>
    <cellStyle name="Celda de comprobación 2 2" xfId="4083"/>
    <cellStyle name="Celda de comprobación 2 2 2" xfId="19355"/>
    <cellStyle name="Celda de comprobación 2 2 3" xfId="19356"/>
    <cellStyle name="Celda de comprobación 2 3" xfId="6575"/>
    <cellStyle name="Celda de comprobación 2 4" xfId="6576"/>
    <cellStyle name="Celda de comprobación 3" xfId="134"/>
    <cellStyle name="Celda de comprobación 4" xfId="135"/>
    <cellStyle name="Celda de comprobación 5" xfId="19357"/>
    <cellStyle name="Celda vinculada" xfId="136" builtinId="24" customBuiltin="1"/>
    <cellStyle name="Celda vinculada 2" xfId="137"/>
    <cellStyle name="Celda vinculada 2 2" xfId="4084"/>
    <cellStyle name="Celda vinculada 2 2 2" xfId="19358"/>
    <cellStyle name="Celda vinculada 2 2 3" xfId="19359"/>
    <cellStyle name="Celda vinculada 2 3" xfId="19360"/>
    <cellStyle name="Celda vinculada 3" xfId="138"/>
    <cellStyle name="Celda vinculada 4" xfId="139"/>
    <cellStyle name="Celda vinculada 5" xfId="19361"/>
    <cellStyle name="Check Cell" xfId="140"/>
    <cellStyle name="Check Cell 2" xfId="1007"/>
    <cellStyle name="Coma 2" xfId="620"/>
    <cellStyle name="Coma 2 2" xfId="4085"/>
    <cellStyle name="Coma 2 2 2" xfId="6577"/>
    <cellStyle name="Coma 2 2 3" xfId="6578"/>
    <cellStyle name="Coma 2 2 4" xfId="6579"/>
    <cellStyle name="Coma 2 3" xfId="6580"/>
    <cellStyle name="Coma 3" xfId="621"/>
    <cellStyle name="Coma 3 2" xfId="622"/>
    <cellStyle name="Coma 3 2 2" xfId="4087"/>
    <cellStyle name="Coma 3 2 2 2" xfId="6581"/>
    <cellStyle name="Coma 3 2 2 3" xfId="6582"/>
    <cellStyle name="Coma 3 2 2 4" xfId="6583"/>
    <cellStyle name="Coma 3 3" xfId="4086"/>
    <cellStyle name="Coma 3 3 2" xfId="6584"/>
    <cellStyle name="Coma 3 4" xfId="6585"/>
    <cellStyle name="Coma 3 4 2" xfId="14726"/>
    <cellStyle name="Comma 10" xfId="141"/>
    <cellStyle name="Comma 10 2" xfId="3906"/>
    <cellStyle name="Comma 10 2 2" xfId="6586"/>
    <cellStyle name="Comma 10 2 3" xfId="6587"/>
    <cellStyle name="Comma 10 2 4" xfId="6588"/>
    <cellStyle name="Comma 10 2 5" xfId="6589"/>
    <cellStyle name="Comma 10 2 6" xfId="6590"/>
    <cellStyle name="Comma 10 3" xfId="6203"/>
    <cellStyle name="Comma 10 3 2" xfId="14151"/>
    <cellStyle name="Comma 10 3 3" xfId="14727"/>
    <cellStyle name="Comma 10 4" xfId="6591"/>
    <cellStyle name="Comma 11" xfId="142"/>
    <cellStyle name="Comma 11 2" xfId="4088"/>
    <cellStyle name="Comma 11 3" xfId="6592"/>
    <cellStyle name="Comma 11 4" xfId="6593"/>
    <cellStyle name="Comma 12" xfId="143"/>
    <cellStyle name="Comma 12 2" xfId="4089"/>
    <cellStyle name="Comma 12 3" xfId="6594"/>
    <cellStyle name="Comma 12 4" xfId="6595"/>
    <cellStyle name="Comma 13" xfId="144"/>
    <cellStyle name="Comma 13 2" xfId="1008"/>
    <cellStyle name="Comma 13 2 2" xfId="1009"/>
    <cellStyle name="Comma 13 2 2 2" xfId="4229"/>
    <cellStyle name="Comma 13 2 2 2 2" xfId="6596"/>
    <cellStyle name="Comma 13 2 2 2 3" xfId="6597"/>
    <cellStyle name="Comma 13 2 2 2 4" xfId="6598"/>
    <cellStyle name="Comma 13 2 2 3" xfId="14728"/>
    <cellStyle name="Comma 13 2 3" xfId="4228"/>
    <cellStyle name="Comma 13 2 3 2" xfId="6599"/>
    <cellStyle name="Comma 13 2 3 3" xfId="6600"/>
    <cellStyle name="Comma 13 2 3 4" xfId="6601"/>
    <cellStyle name="Comma 13 2 4" xfId="6602"/>
    <cellStyle name="Comma 13 2 4 2" xfId="6603"/>
    <cellStyle name="Comma 13 2 4 3" xfId="6604"/>
    <cellStyle name="Comma 13 2 4 4" xfId="6605"/>
    <cellStyle name="Comma 13 2 4 5" xfId="14729"/>
    <cellStyle name="Comma 13 2 5" xfId="6606"/>
    <cellStyle name="Comma 13 2 5 2" xfId="6607"/>
    <cellStyle name="Comma 13 2 5 3" xfId="6608"/>
    <cellStyle name="Comma 13 2 5 4" xfId="6609"/>
    <cellStyle name="Comma 13 2 5 5" xfId="14730"/>
    <cellStyle name="Comma 13 2 6" xfId="14731"/>
    <cellStyle name="Comma 13 3" xfId="1010"/>
    <cellStyle name="Comma 13 3 2" xfId="1011"/>
    <cellStyle name="Comma 13 3 2 2" xfId="1012"/>
    <cellStyle name="Comma 13 3 2 2 2" xfId="4232"/>
    <cellStyle name="Comma 13 3 2 2 2 2" xfId="6610"/>
    <cellStyle name="Comma 13 3 2 2 2 3" xfId="6611"/>
    <cellStyle name="Comma 13 3 2 2 2 4" xfId="6612"/>
    <cellStyle name="Comma 13 3 2 2 3" xfId="14732"/>
    <cellStyle name="Comma 13 3 2 3" xfId="4231"/>
    <cellStyle name="Comma 13 3 2 3 2" xfId="6613"/>
    <cellStyle name="Comma 13 3 2 3 3" xfId="6614"/>
    <cellStyle name="Comma 13 3 2 3 4" xfId="6615"/>
    <cellStyle name="Comma 13 3 2 4" xfId="6616"/>
    <cellStyle name="Comma 13 3 2 4 2" xfId="6617"/>
    <cellStyle name="Comma 13 3 2 4 3" xfId="6618"/>
    <cellStyle name="Comma 13 3 2 4 4" xfId="6619"/>
    <cellStyle name="Comma 13 3 2 5" xfId="6620"/>
    <cellStyle name="Comma 13 3 2 5 2" xfId="6621"/>
    <cellStyle name="Comma 13 3 2 5 3" xfId="6622"/>
    <cellStyle name="Comma 13 3 2 5 4" xfId="6623"/>
    <cellStyle name="Comma 13 3 2 6" xfId="14733"/>
    <cellStyle name="Comma 13 3 3" xfId="1013"/>
    <cellStyle name="Comma 13 3 3 2" xfId="4233"/>
    <cellStyle name="Comma 13 3 3 2 2" xfId="6624"/>
    <cellStyle name="Comma 13 3 3 2 3" xfId="6625"/>
    <cellStyle name="Comma 13 3 3 2 4" xfId="6626"/>
    <cellStyle name="Comma 13 3 3 3" xfId="14734"/>
    <cellStyle name="Comma 13 3 4" xfId="4230"/>
    <cellStyle name="Comma 13 3 4 2" xfId="6627"/>
    <cellStyle name="Comma 13 3 4 3" xfId="6628"/>
    <cellStyle name="Comma 13 3 4 4" xfId="6629"/>
    <cellStyle name="Comma 13 3 5" xfId="6630"/>
    <cellStyle name="Comma 13 3 5 2" xfId="6631"/>
    <cellStyle name="Comma 13 3 5 3" xfId="6632"/>
    <cellStyle name="Comma 13 3 5 4" xfId="6633"/>
    <cellStyle name="Comma 13 3 6" xfId="6634"/>
    <cellStyle name="Comma 13 3 6 2" xfId="6635"/>
    <cellStyle name="Comma 13 3 6 3" xfId="6636"/>
    <cellStyle name="Comma 13 3 6 4" xfId="6637"/>
    <cellStyle name="Comma 13 3 7" xfId="14735"/>
    <cellStyle name="Comma 13 4" xfId="1014"/>
    <cellStyle name="Comma 13 4 2" xfId="1015"/>
    <cellStyle name="Comma 13 4 2 2" xfId="4235"/>
    <cellStyle name="Comma 13 4 2 2 2" xfId="6638"/>
    <cellStyle name="Comma 13 4 2 2 3" xfId="6639"/>
    <cellStyle name="Comma 13 4 2 2 4" xfId="6640"/>
    <cellStyle name="Comma 13 4 2 3" xfId="14736"/>
    <cellStyle name="Comma 13 4 3" xfId="4234"/>
    <cellStyle name="Comma 13 4 3 2" xfId="6641"/>
    <cellStyle name="Comma 13 4 3 3" xfId="6642"/>
    <cellStyle name="Comma 13 4 3 4" xfId="6643"/>
    <cellStyle name="Comma 13 4 4" xfId="6644"/>
    <cellStyle name="Comma 13 4 4 2" xfId="6645"/>
    <cellStyle name="Comma 13 4 4 3" xfId="6646"/>
    <cellStyle name="Comma 13 4 4 4" xfId="6647"/>
    <cellStyle name="Comma 13 4 5" xfId="6648"/>
    <cellStyle name="Comma 13 4 5 2" xfId="6649"/>
    <cellStyle name="Comma 13 4 5 3" xfId="6650"/>
    <cellStyle name="Comma 13 4 5 4" xfId="6651"/>
    <cellStyle name="Comma 13 4 6" xfId="14737"/>
    <cellStyle name="Comma 13 5" xfId="1016"/>
    <cellStyle name="Comma 13 5 2" xfId="4236"/>
    <cellStyle name="Comma 13 5 2 2" xfId="6652"/>
    <cellStyle name="Comma 13 5 2 3" xfId="6653"/>
    <cellStyle name="Comma 13 5 2 4" xfId="6654"/>
    <cellStyle name="Comma 13 5 3" xfId="6655"/>
    <cellStyle name="Comma 13 5 3 2" xfId="6656"/>
    <cellStyle name="Comma 13 5 3 3" xfId="6657"/>
    <cellStyle name="Comma 13 5 3 4" xfId="6658"/>
    <cellStyle name="Comma 13 5 3 5" xfId="14738"/>
    <cellStyle name="Comma 13 5 4" xfId="6659"/>
    <cellStyle name="Comma 13 5 4 2" xfId="6660"/>
    <cellStyle name="Comma 13 5 4 3" xfId="6661"/>
    <cellStyle name="Comma 13 5 4 4" xfId="6662"/>
    <cellStyle name="Comma 13 6" xfId="3907"/>
    <cellStyle name="Comma 13 6 2" xfId="6663"/>
    <cellStyle name="Comma 13 6 3" xfId="6664"/>
    <cellStyle name="Comma 13 6 4" xfId="6665"/>
    <cellStyle name="Comma 13 7" xfId="6204"/>
    <cellStyle name="Comma 13 7 2" xfId="14152"/>
    <cellStyle name="Comma 13 7 3" xfId="14739"/>
    <cellStyle name="Comma 13 8" xfId="6666"/>
    <cellStyle name="Comma 13 8 2" xfId="14740"/>
    <cellStyle name="Comma 13 9" xfId="14112"/>
    <cellStyle name="Comma 14" xfId="1017"/>
    <cellStyle name="Comma 14 2" xfId="1018"/>
    <cellStyle name="Comma 14 2 2" xfId="1019"/>
    <cellStyle name="Comma 14 2 2 2" xfId="4238"/>
    <cellStyle name="Comma 14 2 2 2 2" xfId="6667"/>
    <cellStyle name="Comma 14 2 2 2 3" xfId="6668"/>
    <cellStyle name="Comma 14 2 2 2 4" xfId="6669"/>
    <cellStyle name="Comma 14 2 2 3" xfId="14741"/>
    <cellStyle name="Comma 14 2 3" xfId="4237"/>
    <cellStyle name="Comma 14 2 3 2" xfId="6670"/>
    <cellStyle name="Comma 14 2 3 3" xfId="6671"/>
    <cellStyle name="Comma 14 2 3 4" xfId="6672"/>
    <cellStyle name="Comma 14 2 4" xfId="6673"/>
    <cellStyle name="Comma 14 2 4 2" xfId="6674"/>
    <cellStyle name="Comma 14 2 4 3" xfId="6675"/>
    <cellStyle name="Comma 14 2 4 4" xfId="6676"/>
    <cellStyle name="Comma 14 2 5" xfId="6677"/>
    <cellStyle name="Comma 14 2 5 2" xfId="6678"/>
    <cellStyle name="Comma 14 2 5 3" xfId="6679"/>
    <cellStyle name="Comma 14 2 5 4" xfId="6680"/>
    <cellStyle name="Comma 14 2 6" xfId="14742"/>
    <cellStyle name="Comma 14 3" xfId="1020"/>
    <cellStyle name="Comma 14 3 2" xfId="1021"/>
    <cellStyle name="Comma 14 3 2 2" xfId="1022"/>
    <cellStyle name="Comma 14 3 2 2 2" xfId="4241"/>
    <cellStyle name="Comma 14 3 2 2 2 2" xfId="6681"/>
    <cellStyle name="Comma 14 3 2 2 2 3" xfId="6682"/>
    <cellStyle name="Comma 14 3 2 2 2 4" xfId="6683"/>
    <cellStyle name="Comma 14 3 2 2 3" xfId="14743"/>
    <cellStyle name="Comma 14 3 2 3" xfId="4240"/>
    <cellStyle name="Comma 14 3 2 3 2" xfId="6684"/>
    <cellStyle name="Comma 14 3 2 3 3" xfId="6685"/>
    <cellStyle name="Comma 14 3 2 3 4" xfId="6686"/>
    <cellStyle name="Comma 14 3 2 4" xfId="6687"/>
    <cellStyle name="Comma 14 3 2 4 2" xfId="6688"/>
    <cellStyle name="Comma 14 3 2 4 3" xfId="6689"/>
    <cellStyle name="Comma 14 3 2 4 4" xfId="6690"/>
    <cellStyle name="Comma 14 3 2 5" xfId="6691"/>
    <cellStyle name="Comma 14 3 2 5 2" xfId="6692"/>
    <cellStyle name="Comma 14 3 2 5 3" xfId="6693"/>
    <cellStyle name="Comma 14 3 2 5 4" xfId="6694"/>
    <cellStyle name="Comma 14 3 2 6" xfId="14744"/>
    <cellStyle name="Comma 14 3 3" xfId="1023"/>
    <cellStyle name="Comma 14 3 3 2" xfId="4242"/>
    <cellStyle name="Comma 14 3 3 2 2" xfId="6695"/>
    <cellStyle name="Comma 14 3 3 2 3" xfId="6696"/>
    <cellStyle name="Comma 14 3 3 2 4" xfId="6697"/>
    <cellStyle name="Comma 14 3 3 3" xfId="14745"/>
    <cellStyle name="Comma 14 3 4" xfId="4239"/>
    <cellStyle name="Comma 14 3 4 2" xfId="6698"/>
    <cellStyle name="Comma 14 3 4 3" xfId="6699"/>
    <cellStyle name="Comma 14 3 4 4" xfId="6700"/>
    <cellStyle name="Comma 14 3 5" xfId="6701"/>
    <cellStyle name="Comma 14 3 5 2" xfId="6702"/>
    <cellStyle name="Comma 14 3 5 3" xfId="6703"/>
    <cellStyle name="Comma 14 3 5 4" xfId="6704"/>
    <cellStyle name="Comma 14 3 6" xfId="6705"/>
    <cellStyle name="Comma 14 3 6 2" xfId="6706"/>
    <cellStyle name="Comma 14 3 6 3" xfId="6707"/>
    <cellStyle name="Comma 14 3 6 4" xfId="6708"/>
    <cellStyle name="Comma 14 3 7" xfId="14746"/>
    <cellStyle name="Comma 14 4" xfId="1024"/>
    <cellStyle name="Comma 14 4 2" xfId="1025"/>
    <cellStyle name="Comma 14 4 2 2" xfId="4244"/>
    <cellStyle name="Comma 14 4 2 2 2" xfId="6709"/>
    <cellStyle name="Comma 14 4 2 2 3" xfId="6710"/>
    <cellStyle name="Comma 14 4 2 2 4" xfId="6711"/>
    <cellStyle name="Comma 14 4 2 3" xfId="14747"/>
    <cellStyle name="Comma 14 4 3" xfId="4243"/>
    <cellStyle name="Comma 14 4 3 2" xfId="6712"/>
    <cellStyle name="Comma 14 4 3 3" xfId="6713"/>
    <cellStyle name="Comma 14 4 3 4" xfId="6714"/>
    <cellStyle name="Comma 14 4 4" xfId="6715"/>
    <cellStyle name="Comma 14 4 4 2" xfId="6716"/>
    <cellStyle name="Comma 14 4 4 3" xfId="6717"/>
    <cellStyle name="Comma 14 4 4 4" xfId="6718"/>
    <cellStyle name="Comma 14 4 5" xfId="6719"/>
    <cellStyle name="Comma 14 4 5 2" xfId="6720"/>
    <cellStyle name="Comma 14 4 5 3" xfId="6721"/>
    <cellStyle name="Comma 14 4 5 4" xfId="6722"/>
    <cellStyle name="Comma 14 4 6" xfId="14748"/>
    <cellStyle name="Comma 14 5" xfId="1026"/>
    <cellStyle name="Comma 14 5 2" xfId="4245"/>
    <cellStyle name="Comma 14 5 2 2" xfId="6723"/>
    <cellStyle name="Comma 14 5 2 3" xfId="6724"/>
    <cellStyle name="Comma 14 5 2 4" xfId="6725"/>
    <cellStyle name="Comma 14 5 3" xfId="14749"/>
    <cellStyle name="Comma 14 6" xfId="4090"/>
    <cellStyle name="Comma 14 6 2" xfId="6726"/>
    <cellStyle name="Comma 14 6 3" xfId="6727"/>
    <cellStyle name="Comma 14 6 4" xfId="6728"/>
    <cellStyle name="Comma 14 7" xfId="6729"/>
    <cellStyle name="Comma 14 7 2" xfId="6730"/>
    <cellStyle name="Comma 14 7 3" xfId="6731"/>
    <cellStyle name="Comma 14 7 4" xfId="6732"/>
    <cellStyle name="Comma 14 8" xfId="6733"/>
    <cellStyle name="Comma 14 8 2" xfId="6734"/>
    <cellStyle name="Comma 14 8 3" xfId="6735"/>
    <cellStyle name="Comma 14 8 4" xfId="6736"/>
    <cellStyle name="Comma 14 9" xfId="14750"/>
    <cellStyle name="Comma 15" xfId="6737"/>
    <cellStyle name="Comma 15 2" xfId="6738"/>
    <cellStyle name="Comma 15 3" xfId="6739"/>
    <cellStyle name="Comma 15 4" xfId="6740"/>
    <cellStyle name="Comma 16" xfId="6173"/>
    <cellStyle name="Comma 16 2" xfId="6741"/>
    <cellStyle name="Comma 16 3" xfId="14751"/>
    <cellStyle name="Comma 19" xfId="6174"/>
    <cellStyle name="Comma 19 2" xfId="6742"/>
    <cellStyle name="Comma 2" xfId="145"/>
    <cellStyle name="Comma 2 10" xfId="6743"/>
    <cellStyle name="Comma 2 10 2" xfId="6744"/>
    <cellStyle name="Comma 2 10 3" xfId="6745"/>
    <cellStyle name="Comma 2 10 4" xfId="6746"/>
    <cellStyle name="Comma 2 10 5" xfId="14752"/>
    <cellStyle name="Comma 2 11" xfId="6747"/>
    <cellStyle name="Comma 2 11 2" xfId="6748"/>
    <cellStyle name="Comma 2 11 3" xfId="6749"/>
    <cellStyle name="Comma 2 11 4" xfId="6750"/>
    <cellStyle name="Comma 2 12" xfId="14753"/>
    <cellStyle name="Comma 2 2" xfId="146"/>
    <cellStyle name="Comma 2 2 2" xfId="1027"/>
    <cellStyle name="Comma 2 2 2 2" xfId="1028"/>
    <cellStyle name="Comma 2 2 2 3" xfId="4246"/>
    <cellStyle name="Comma 2 2 2 3 2" xfId="6751"/>
    <cellStyle name="Comma 2 2 2 3 3" xfId="6752"/>
    <cellStyle name="Comma 2 2 2 3 4" xfId="6753"/>
    <cellStyle name="Comma 2 2 2 4" xfId="6754"/>
    <cellStyle name="Comma 2 2 2 4 2" xfId="6755"/>
    <cellStyle name="Comma 2 2 2 4 3" xfId="6756"/>
    <cellStyle name="Comma 2 2 2 4 4" xfId="6757"/>
    <cellStyle name="Comma 2 2 2 4 5" xfId="14754"/>
    <cellStyle name="Comma 2 2 2 5" xfId="6758"/>
    <cellStyle name="Comma 2 2 2 5 2" xfId="6759"/>
    <cellStyle name="Comma 2 2 2 5 3" xfId="6760"/>
    <cellStyle name="Comma 2 2 2 5 4" xfId="6761"/>
    <cellStyle name="Comma 2 2 3" xfId="1029"/>
    <cellStyle name="Comma 2 2 3 2" xfId="1030"/>
    <cellStyle name="Comma 2 2 3 2 2" xfId="4248"/>
    <cellStyle name="Comma 2 2 3 2 2 2" xfId="6762"/>
    <cellStyle name="Comma 2 2 3 2 2 3" xfId="6763"/>
    <cellStyle name="Comma 2 2 3 2 2 4" xfId="6764"/>
    <cellStyle name="Comma 2 2 3 3" xfId="1031"/>
    <cellStyle name="Comma 2 2 3 4" xfId="4247"/>
    <cellStyle name="Comma 2 2 3 4 2" xfId="6765"/>
    <cellStyle name="Comma 2 2 3 4 3" xfId="6766"/>
    <cellStyle name="Comma 2 2 3 4 4" xfId="6767"/>
    <cellStyle name="Comma 2 2 3 5" xfId="6768"/>
    <cellStyle name="Comma 2 2 3 5 2" xfId="6769"/>
    <cellStyle name="Comma 2 2 3 5 3" xfId="6770"/>
    <cellStyle name="Comma 2 2 3 5 4" xfId="6771"/>
    <cellStyle name="Comma 2 2 3 6" xfId="6772"/>
    <cellStyle name="Comma 2 2 3 6 2" xfId="6773"/>
    <cellStyle name="Comma 2 2 3 6 3" xfId="6774"/>
    <cellStyle name="Comma 2 2 3 6 4" xfId="6775"/>
    <cellStyle name="Comma 2 2 4" xfId="1032"/>
    <cellStyle name="Comma 2 2 5" xfId="1033"/>
    <cellStyle name="Comma 2 2 6" xfId="3909"/>
    <cellStyle name="Comma 2 2 7" xfId="6776"/>
    <cellStyle name="Comma 2 2 7 2" xfId="6777"/>
    <cellStyle name="Comma 2 2 7 3" xfId="6778"/>
    <cellStyle name="Comma 2 2 7 4" xfId="6779"/>
    <cellStyle name="Comma 2 2 7 5" xfId="14755"/>
    <cellStyle name="Comma 2 2 8" xfId="6780"/>
    <cellStyle name="Comma 2 2 8 2" xfId="6781"/>
    <cellStyle name="Comma 2 2 8 3" xfId="6782"/>
    <cellStyle name="Comma 2 2 8 4" xfId="6783"/>
    <cellStyle name="Comma 2 3" xfId="147"/>
    <cellStyle name="Comma 2 3 2" xfId="1034"/>
    <cellStyle name="Comma 2 3 2 2" xfId="4249"/>
    <cellStyle name="Comma 2 3 2 2 2" xfId="6784"/>
    <cellStyle name="Comma 2 3 2 2 3" xfId="6785"/>
    <cellStyle name="Comma 2 3 2 2 4" xfId="6786"/>
    <cellStyle name="Comma 2 3 2 3" xfId="6787"/>
    <cellStyle name="Comma 2 3 2 3 2" xfId="6788"/>
    <cellStyle name="Comma 2 3 2 3 3" xfId="6789"/>
    <cellStyle name="Comma 2 3 2 3 4" xfId="6790"/>
    <cellStyle name="Comma 2 3 2 4" xfId="6791"/>
    <cellStyle name="Comma 2 3 2 4 2" xfId="6792"/>
    <cellStyle name="Comma 2 3 2 4 3" xfId="6793"/>
    <cellStyle name="Comma 2 3 2 4 4" xfId="6794"/>
    <cellStyle name="Comma 2 3 3" xfId="1035"/>
    <cellStyle name="Comma 2 3 3 2" xfId="4250"/>
    <cellStyle name="Comma 2 3 3 2 2" xfId="6795"/>
    <cellStyle name="Comma 2 3 3 2 3" xfId="6796"/>
    <cellStyle name="Comma 2 3 3 2 4" xfId="6797"/>
    <cellStyle name="Comma 2 3 3 3" xfId="6798"/>
    <cellStyle name="Comma 2 3 3 3 2" xfId="6799"/>
    <cellStyle name="Comma 2 3 3 3 3" xfId="6800"/>
    <cellStyle name="Comma 2 3 3 3 4" xfId="6801"/>
    <cellStyle name="Comma 2 3 3 4" xfId="6802"/>
    <cellStyle name="Comma 2 3 3 4 2" xfId="6803"/>
    <cellStyle name="Comma 2 3 3 4 3" xfId="6804"/>
    <cellStyle name="Comma 2 3 3 4 4" xfId="6805"/>
    <cellStyle name="Comma 2 3 4" xfId="1036"/>
    <cellStyle name="Comma 2 3 4 2" xfId="6806"/>
    <cellStyle name="Comma 2 3 4 2 2" xfId="6807"/>
    <cellStyle name="Comma 2 3 4 2 3" xfId="6808"/>
    <cellStyle name="Comma 2 3 4 2 4" xfId="6809"/>
    <cellStyle name="Comma 2 3 4 3" xfId="6810"/>
    <cellStyle name="Comma 2 3 4 3 2" xfId="6811"/>
    <cellStyle name="Comma 2 3 4 3 3" xfId="6812"/>
    <cellStyle name="Comma 2 3 4 3 4" xfId="6813"/>
    <cellStyle name="Comma 2 3 5" xfId="4091"/>
    <cellStyle name="Comma 2 3 6" xfId="6814"/>
    <cellStyle name="Comma 2 3 7" xfId="6815"/>
    <cellStyle name="Comma 2 4" xfId="1037"/>
    <cellStyle name="Comma 2 4 2" xfId="1038"/>
    <cellStyle name="Comma 2 4 2 2" xfId="4251"/>
    <cellStyle name="Comma 2 4 2 2 2" xfId="6816"/>
    <cellStyle name="Comma 2 4 2 2 3" xfId="6817"/>
    <cellStyle name="Comma 2 4 2 2 4" xfId="6818"/>
    <cellStyle name="Comma 2 4 3" xfId="1039"/>
    <cellStyle name="Comma 2 4 3 2" xfId="4252"/>
    <cellStyle name="Comma 2 4 3 2 2" xfId="6819"/>
    <cellStyle name="Comma 2 4 3 2 3" xfId="6820"/>
    <cellStyle name="Comma 2 4 3 2 4" xfId="6821"/>
    <cellStyle name="Comma 2 4 4" xfId="4092"/>
    <cellStyle name="Comma 2 4 4 2" xfId="6822"/>
    <cellStyle name="Comma 2 4 4 3" xfId="6823"/>
    <cellStyle name="Comma 2 4 4 4" xfId="6824"/>
    <cellStyle name="Comma 2 4 5" xfId="6825"/>
    <cellStyle name="Comma 2 4 5 2" xfId="6826"/>
    <cellStyle name="Comma 2 4 5 3" xfId="6827"/>
    <cellStyle name="Comma 2 4 5 4" xfId="6828"/>
    <cellStyle name="Comma 2 4 5 5" xfId="14756"/>
    <cellStyle name="Comma 2 4 6" xfId="6829"/>
    <cellStyle name="Comma 2 4 6 2" xfId="6830"/>
    <cellStyle name="Comma 2 4 6 3" xfId="6831"/>
    <cellStyle name="Comma 2 4 6 4" xfId="6832"/>
    <cellStyle name="Comma 2 4 6 5" xfId="14757"/>
    <cellStyle name="Comma 2 5" xfId="1040"/>
    <cellStyle name="Comma 2 5 10" xfId="6833"/>
    <cellStyle name="Comma 2 5 10 2" xfId="6834"/>
    <cellStyle name="Comma 2 5 10 3" xfId="6835"/>
    <cellStyle name="Comma 2 5 10 4" xfId="6836"/>
    <cellStyle name="Comma 2 5 11" xfId="6837"/>
    <cellStyle name="Comma 2 5 11 2" xfId="6838"/>
    <cellStyle name="Comma 2 5 11 3" xfId="6839"/>
    <cellStyle name="Comma 2 5 11 4" xfId="6840"/>
    <cellStyle name="Comma 2 5 12" xfId="14758"/>
    <cellStyle name="Comma 2 5 2" xfId="1041"/>
    <cellStyle name="Comma 2 5 2 10" xfId="14759"/>
    <cellStyle name="Comma 2 5 2 2" xfId="1042"/>
    <cellStyle name="Comma 2 5 2 2 2" xfId="1043"/>
    <cellStyle name="Comma 2 5 2 2 2 2" xfId="1044"/>
    <cellStyle name="Comma 2 5 2 2 2 2 2" xfId="4257"/>
    <cellStyle name="Comma 2 5 2 2 2 2 2 2" xfId="6841"/>
    <cellStyle name="Comma 2 5 2 2 2 2 2 3" xfId="6842"/>
    <cellStyle name="Comma 2 5 2 2 2 2 2 4" xfId="6843"/>
    <cellStyle name="Comma 2 5 2 2 2 2 3" xfId="14760"/>
    <cellStyle name="Comma 2 5 2 2 2 3" xfId="4256"/>
    <cellStyle name="Comma 2 5 2 2 2 3 2" xfId="6844"/>
    <cellStyle name="Comma 2 5 2 2 2 3 3" xfId="6845"/>
    <cellStyle name="Comma 2 5 2 2 2 3 4" xfId="6846"/>
    <cellStyle name="Comma 2 5 2 2 2 4" xfId="6847"/>
    <cellStyle name="Comma 2 5 2 2 2 4 2" xfId="6848"/>
    <cellStyle name="Comma 2 5 2 2 2 4 3" xfId="6849"/>
    <cellStyle name="Comma 2 5 2 2 2 4 4" xfId="6850"/>
    <cellStyle name="Comma 2 5 2 2 2 5" xfId="6851"/>
    <cellStyle name="Comma 2 5 2 2 2 5 2" xfId="6852"/>
    <cellStyle name="Comma 2 5 2 2 2 5 3" xfId="6853"/>
    <cellStyle name="Comma 2 5 2 2 2 5 4" xfId="6854"/>
    <cellStyle name="Comma 2 5 2 2 2 6" xfId="14761"/>
    <cellStyle name="Comma 2 5 2 2 3" xfId="1045"/>
    <cellStyle name="Comma 2 5 2 2 3 2" xfId="1046"/>
    <cellStyle name="Comma 2 5 2 2 3 2 2" xfId="4259"/>
    <cellStyle name="Comma 2 5 2 2 3 2 2 2" xfId="6855"/>
    <cellStyle name="Comma 2 5 2 2 3 2 2 3" xfId="6856"/>
    <cellStyle name="Comma 2 5 2 2 3 2 2 4" xfId="6857"/>
    <cellStyle name="Comma 2 5 2 2 3 2 3" xfId="14762"/>
    <cellStyle name="Comma 2 5 2 2 3 3" xfId="4258"/>
    <cellStyle name="Comma 2 5 2 2 3 3 2" xfId="6858"/>
    <cellStyle name="Comma 2 5 2 2 3 3 3" xfId="6859"/>
    <cellStyle name="Comma 2 5 2 2 3 3 4" xfId="6860"/>
    <cellStyle name="Comma 2 5 2 2 3 4" xfId="6861"/>
    <cellStyle name="Comma 2 5 2 2 3 4 2" xfId="6862"/>
    <cellStyle name="Comma 2 5 2 2 3 4 3" xfId="6863"/>
    <cellStyle name="Comma 2 5 2 2 3 4 4" xfId="6864"/>
    <cellStyle name="Comma 2 5 2 2 3 5" xfId="6865"/>
    <cellStyle name="Comma 2 5 2 2 3 5 2" xfId="6866"/>
    <cellStyle name="Comma 2 5 2 2 3 5 3" xfId="6867"/>
    <cellStyle name="Comma 2 5 2 2 3 5 4" xfId="6868"/>
    <cellStyle name="Comma 2 5 2 2 3 6" xfId="14763"/>
    <cellStyle name="Comma 2 5 2 2 4" xfId="1047"/>
    <cellStyle name="Comma 2 5 2 2 4 2" xfId="1048"/>
    <cellStyle name="Comma 2 5 2 2 4 2 2" xfId="4261"/>
    <cellStyle name="Comma 2 5 2 2 4 2 2 2" xfId="6869"/>
    <cellStyle name="Comma 2 5 2 2 4 2 2 3" xfId="6870"/>
    <cellStyle name="Comma 2 5 2 2 4 2 2 4" xfId="6871"/>
    <cellStyle name="Comma 2 5 2 2 4 2 3" xfId="14764"/>
    <cellStyle name="Comma 2 5 2 2 4 3" xfId="4260"/>
    <cellStyle name="Comma 2 5 2 2 4 3 2" xfId="6872"/>
    <cellStyle name="Comma 2 5 2 2 4 3 3" xfId="6873"/>
    <cellStyle name="Comma 2 5 2 2 4 3 4" xfId="6874"/>
    <cellStyle name="Comma 2 5 2 2 4 4" xfId="6875"/>
    <cellStyle name="Comma 2 5 2 2 4 4 2" xfId="6876"/>
    <cellStyle name="Comma 2 5 2 2 4 4 3" xfId="6877"/>
    <cellStyle name="Comma 2 5 2 2 4 4 4" xfId="6878"/>
    <cellStyle name="Comma 2 5 2 2 4 5" xfId="6879"/>
    <cellStyle name="Comma 2 5 2 2 4 5 2" xfId="6880"/>
    <cellStyle name="Comma 2 5 2 2 4 5 3" xfId="6881"/>
    <cellStyle name="Comma 2 5 2 2 4 5 4" xfId="6882"/>
    <cellStyle name="Comma 2 5 2 2 4 6" xfId="14765"/>
    <cellStyle name="Comma 2 5 2 2 5" xfId="1049"/>
    <cellStyle name="Comma 2 5 2 2 5 2" xfId="4262"/>
    <cellStyle name="Comma 2 5 2 2 5 2 2" xfId="6883"/>
    <cellStyle name="Comma 2 5 2 2 5 2 3" xfId="6884"/>
    <cellStyle name="Comma 2 5 2 2 5 2 4" xfId="6885"/>
    <cellStyle name="Comma 2 5 2 2 5 3" xfId="14766"/>
    <cellStyle name="Comma 2 5 2 2 6" xfId="4255"/>
    <cellStyle name="Comma 2 5 2 2 6 2" xfId="6886"/>
    <cellStyle name="Comma 2 5 2 2 6 3" xfId="6887"/>
    <cellStyle name="Comma 2 5 2 2 6 4" xfId="6888"/>
    <cellStyle name="Comma 2 5 2 2 7" xfId="6889"/>
    <cellStyle name="Comma 2 5 2 2 7 2" xfId="6890"/>
    <cellStyle name="Comma 2 5 2 2 7 3" xfId="6891"/>
    <cellStyle name="Comma 2 5 2 2 7 4" xfId="6892"/>
    <cellStyle name="Comma 2 5 2 2 8" xfId="6893"/>
    <cellStyle name="Comma 2 5 2 2 8 2" xfId="6894"/>
    <cellStyle name="Comma 2 5 2 2 8 3" xfId="6895"/>
    <cellStyle name="Comma 2 5 2 2 8 4" xfId="6896"/>
    <cellStyle name="Comma 2 5 2 2 9" xfId="14767"/>
    <cellStyle name="Comma 2 5 2 3" xfId="1050"/>
    <cellStyle name="Comma 2 5 2 3 2" xfId="1051"/>
    <cellStyle name="Comma 2 5 2 3 2 2" xfId="4264"/>
    <cellStyle name="Comma 2 5 2 3 2 2 2" xfId="6897"/>
    <cellStyle name="Comma 2 5 2 3 2 2 3" xfId="6898"/>
    <cellStyle name="Comma 2 5 2 3 2 2 4" xfId="6899"/>
    <cellStyle name="Comma 2 5 2 3 2 3" xfId="14768"/>
    <cellStyle name="Comma 2 5 2 3 3" xfId="4263"/>
    <cellStyle name="Comma 2 5 2 3 3 2" xfId="6900"/>
    <cellStyle name="Comma 2 5 2 3 3 3" xfId="6901"/>
    <cellStyle name="Comma 2 5 2 3 3 4" xfId="6902"/>
    <cellStyle name="Comma 2 5 2 3 4" xfId="6903"/>
    <cellStyle name="Comma 2 5 2 3 4 2" xfId="6904"/>
    <cellStyle name="Comma 2 5 2 3 4 3" xfId="6905"/>
    <cellStyle name="Comma 2 5 2 3 4 4" xfId="6906"/>
    <cellStyle name="Comma 2 5 2 3 5" xfId="6907"/>
    <cellStyle name="Comma 2 5 2 3 5 2" xfId="6908"/>
    <cellStyle name="Comma 2 5 2 3 5 3" xfId="6909"/>
    <cellStyle name="Comma 2 5 2 3 5 4" xfId="6910"/>
    <cellStyle name="Comma 2 5 2 3 6" xfId="14769"/>
    <cellStyle name="Comma 2 5 2 4" xfId="1052"/>
    <cellStyle name="Comma 2 5 2 4 2" xfId="1053"/>
    <cellStyle name="Comma 2 5 2 4 2 2" xfId="4266"/>
    <cellStyle name="Comma 2 5 2 4 2 2 2" xfId="6911"/>
    <cellStyle name="Comma 2 5 2 4 2 2 3" xfId="6912"/>
    <cellStyle name="Comma 2 5 2 4 2 2 4" xfId="6913"/>
    <cellStyle name="Comma 2 5 2 4 2 3" xfId="14770"/>
    <cellStyle name="Comma 2 5 2 4 3" xfId="4265"/>
    <cellStyle name="Comma 2 5 2 4 3 2" xfId="6914"/>
    <cellStyle name="Comma 2 5 2 4 3 3" xfId="6915"/>
    <cellStyle name="Comma 2 5 2 4 3 4" xfId="6916"/>
    <cellStyle name="Comma 2 5 2 4 4" xfId="6917"/>
    <cellStyle name="Comma 2 5 2 4 4 2" xfId="6918"/>
    <cellStyle name="Comma 2 5 2 4 4 3" xfId="6919"/>
    <cellStyle name="Comma 2 5 2 4 4 4" xfId="6920"/>
    <cellStyle name="Comma 2 5 2 4 5" xfId="6921"/>
    <cellStyle name="Comma 2 5 2 4 5 2" xfId="6922"/>
    <cellStyle name="Comma 2 5 2 4 5 3" xfId="6923"/>
    <cellStyle name="Comma 2 5 2 4 5 4" xfId="6924"/>
    <cellStyle name="Comma 2 5 2 4 6" xfId="14771"/>
    <cellStyle name="Comma 2 5 2 5" xfId="1054"/>
    <cellStyle name="Comma 2 5 2 5 2" xfId="1055"/>
    <cellStyle name="Comma 2 5 2 5 2 2" xfId="4268"/>
    <cellStyle name="Comma 2 5 2 5 2 2 2" xfId="6925"/>
    <cellStyle name="Comma 2 5 2 5 2 2 3" xfId="6926"/>
    <cellStyle name="Comma 2 5 2 5 2 2 4" xfId="6927"/>
    <cellStyle name="Comma 2 5 2 5 2 3" xfId="14772"/>
    <cellStyle name="Comma 2 5 2 5 3" xfId="4267"/>
    <cellStyle name="Comma 2 5 2 5 3 2" xfId="6928"/>
    <cellStyle name="Comma 2 5 2 5 3 3" xfId="6929"/>
    <cellStyle name="Comma 2 5 2 5 3 4" xfId="6930"/>
    <cellStyle name="Comma 2 5 2 5 4" xfId="6931"/>
    <cellStyle name="Comma 2 5 2 5 4 2" xfId="6932"/>
    <cellStyle name="Comma 2 5 2 5 4 3" xfId="6933"/>
    <cellStyle name="Comma 2 5 2 5 4 4" xfId="6934"/>
    <cellStyle name="Comma 2 5 2 5 5" xfId="6935"/>
    <cellStyle name="Comma 2 5 2 5 5 2" xfId="6936"/>
    <cellStyle name="Comma 2 5 2 5 5 3" xfId="6937"/>
    <cellStyle name="Comma 2 5 2 5 5 4" xfId="6938"/>
    <cellStyle name="Comma 2 5 2 5 6" xfId="14773"/>
    <cellStyle name="Comma 2 5 2 6" xfId="1056"/>
    <cellStyle name="Comma 2 5 2 6 2" xfId="4269"/>
    <cellStyle name="Comma 2 5 2 6 2 2" xfId="6939"/>
    <cellStyle name="Comma 2 5 2 6 2 3" xfId="6940"/>
    <cellStyle name="Comma 2 5 2 6 2 4" xfId="6941"/>
    <cellStyle name="Comma 2 5 2 6 3" xfId="14774"/>
    <cellStyle name="Comma 2 5 2 7" xfId="4254"/>
    <cellStyle name="Comma 2 5 2 7 2" xfId="6942"/>
    <cellStyle name="Comma 2 5 2 7 3" xfId="6943"/>
    <cellStyle name="Comma 2 5 2 7 4" xfId="6944"/>
    <cellStyle name="Comma 2 5 2 8" xfId="6945"/>
    <cellStyle name="Comma 2 5 2 8 2" xfId="6946"/>
    <cellStyle name="Comma 2 5 2 8 3" xfId="6947"/>
    <cellStyle name="Comma 2 5 2 8 4" xfId="6948"/>
    <cellStyle name="Comma 2 5 2 9" xfId="6949"/>
    <cellStyle name="Comma 2 5 2 9 2" xfId="6950"/>
    <cellStyle name="Comma 2 5 2 9 3" xfId="6951"/>
    <cellStyle name="Comma 2 5 2 9 4" xfId="6952"/>
    <cellStyle name="Comma 2 5 3" xfId="1057"/>
    <cellStyle name="Comma 2 5 3 10" xfId="14775"/>
    <cellStyle name="Comma 2 5 3 2" xfId="1058"/>
    <cellStyle name="Comma 2 5 3 2 2" xfId="1059"/>
    <cellStyle name="Comma 2 5 3 2 2 2" xfId="1060"/>
    <cellStyle name="Comma 2 5 3 2 2 2 2" xfId="4273"/>
    <cellStyle name="Comma 2 5 3 2 2 2 2 2" xfId="6953"/>
    <cellStyle name="Comma 2 5 3 2 2 2 2 3" xfId="6954"/>
    <cellStyle name="Comma 2 5 3 2 2 2 2 4" xfId="6955"/>
    <cellStyle name="Comma 2 5 3 2 2 2 3" xfId="14776"/>
    <cellStyle name="Comma 2 5 3 2 2 3" xfId="4272"/>
    <cellStyle name="Comma 2 5 3 2 2 3 2" xfId="6956"/>
    <cellStyle name="Comma 2 5 3 2 2 3 3" xfId="6957"/>
    <cellStyle name="Comma 2 5 3 2 2 3 4" xfId="6958"/>
    <cellStyle name="Comma 2 5 3 2 2 4" xfId="6959"/>
    <cellStyle name="Comma 2 5 3 2 2 4 2" xfId="6960"/>
    <cellStyle name="Comma 2 5 3 2 2 4 3" xfId="6961"/>
    <cellStyle name="Comma 2 5 3 2 2 4 4" xfId="6962"/>
    <cellStyle name="Comma 2 5 3 2 2 5" xfId="6963"/>
    <cellStyle name="Comma 2 5 3 2 2 5 2" xfId="6964"/>
    <cellStyle name="Comma 2 5 3 2 2 5 3" xfId="6965"/>
    <cellStyle name="Comma 2 5 3 2 2 5 4" xfId="6966"/>
    <cellStyle name="Comma 2 5 3 2 2 6" xfId="14777"/>
    <cellStyle name="Comma 2 5 3 2 3" xfId="1061"/>
    <cellStyle name="Comma 2 5 3 2 3 2" xfId="1062"/>
    <cellStyle name="Comma 2 5 3 2 3 2 2" xfId="4275"/>
    <cellStyle name="Comma 2 5 3 2 3 2 2 2" xfId="6967"/>
    <cellStyle name="Comma 2 5 3 2 3 2 2 3" xfId="6968"/>
    <cellStyle name="Comma 2 5 3 2 3 2 2 4" xfId="6969"/>
    <cellStyle name="Comma 2 5 3 2 3 2 3" xfId="14778"/>
    <cellStyle name="Comma 2 5 3 2 3 3" xfId="4274"/>
    <cellStyle name="Comma 2 5 3 2 3 3 2" xfId="6970"/>
    <cellStyle name="Comma 2 5 3 2 3 3 3" xfId="6971"/>
    <cellStyle name="Comma 2 5 3 2 3 3 4" xfId="6972"/>
    <cellStyle name="Comma 2 5 3 2 3 4" xfId="6973"/>
    <cellStyle name="Comma 2 5 3 2 3 4 2" xfId="6974"/>
    <cellStyle name="Comma 2 5 3 2 3 4 3" xfId="6975"/>
    <cellStyle name="Comma 2 5 3 2 3 4 4" xfId="6976"/>
    <cellStyle name="Comma 2 5 3 2 3 5" xfId="6977"/>
    <cellStyle name="Comma 2 5 3 2 3 5 2" xfId="6978"/>
    <cellStyle name="Comma 2 5 3 2 3 5 3" xfId="6979"/>
    <cellStyle name="Comma 2 5 3 2 3 5 4" xfId="6980"/>
    <cellStyle name="Comma 2 5 3 2 3 6" xfId="14779"/>
    <cellStyle name="Comma 2 5 3 2 4" xfId="1063"/>
    <cellStyle name="Comma 2 5 3 2 4 2" xfId="1064"/>
    <cellStyle name="Comma 2 5 3 2 4 2 2" xfId="4277"/>
    <cellStyle name="Comma 2 5 3 2 4 2 2 2" xfId="6981"/>
    <cellStyle name="Comma 2 5 3 2 4 2 2 3" xfId="6982"/>
    <cellStyle name="Comma 2 5 3 2 4 2 2 4" xfId="6983"/>
    <cellStyle name="Comma 2 5 3 2 4 2 3" xfId="14780"/>
    <cellStyle name="Comma 2 5 3 2 4 3" xfId="4276"/>
    <cellStyle name="Comma 2 5 3 2 4 3 2" xfId="6984"/>
    <cellStyle name="Comma 2 5 3 2 4 3 3" xfId="6985"/>
    <cellStyle name="Comma 2 5 3 2 4 3 4" xfId="6986"/>
    <cellStyle name="Comma 2 5 3 2 4 4" xfId="6987"/>
    <cellStyle name="Comma 2 5 3 2 4 4 2" xfId="6988"/>
    <cellStyle name="Comma 2 5 3 2 4 4 3" xfId="6989"/>
    <cellStyle name="Comma 2 5 3 2 4 4 4" xfId="6990"/>
    <cellStyle name="Comma 2 5 3 2 4 5" xfId="6991"/>
    <cellStyle name="Comma 2 5 3 2 4 5 2" xfId="6992"/>
    <cellStyle name="Comma 2 5 3 2 4 5 3" xfId="6993"/>
    <cellStyle name="Comma 2 5 3 2 4 5 4" xfId="6994"/>
    <cellStyle name="Comma 2 5 3 2 4 6" xfId="14781"/>
    <cellStyle name="Comma 2 5 3 2 5" xfId="1065"/>
    <cellStyle name="Comma 2 5 3 2 5 2" xfId="4278"/>
    <cellStyle name="Comma 2 5 3 2 5 2 2" xfId="6995"/>
    <cellStyle name="Comma 2 5 3 2 5 2 3" xfId="6996"/>
    <cellStyle name="Comma 2 5 3 2 5 2 4" xfId="6997"/>
    <cellStyle name="Comma 2 5 3 2 5 3" xfId="14782"/>
    <cellStyle name="Comma 2 5 3 2 6" xfId="4271"/>
    <cellStyle name="Comma 2 5 3 2 6 2" xfId="6998"/>
    <cellStyle name="Comma 2 5 3 2 6 3" xfId="6999"/>
    <cellStyle name="Comma 2 5 3 2 6 4" xfId="7000"/>
    <cellStyle name="Comma 2 5 3 2 7" xfId="7001"/>
    <cellStyle name="Comma 2 5 3 2 7 2" xfId="7002"/>
    <cellStyle name="Comma 2 5 3 2 7 3" xfId="7003"/>
    <cellStyle name="Comma 2 5 3 2 7 4" xfId="7004"/>
    <cellStyle name="Comma 2 5 3 2 8" xfId="7005"/>
    <cellStyle name="Comma 2 5 3 2 8 2" xfId="7006"/>
    <cellStyle name="Comma 2 5 3 2 8 3" xfId="7007"/>
    <cellStyle name="Comma 2 5 3 2 8 4" xfId="7008"/>
    <cellStyle name="Comma 2 5 3 2 9" xfId="14783"/>
    <cellStyle name="Comma 2 5 3 3" xfId="1066"/>
    <cellStyle name="Comma 2 5 3 3 2" xfId="1067"/>
    <cellStyle name="Comma 2 5 3 3 2 2" xfId="4280"/>
    <cellStyle name="Comma 2 5 3 3 2 2 2" xfId="7009"/>
    <cellStyle name="Comma 2 5 3 3 2 2 3" xfId="7010"/>
    <cellStyle name="Comma 2 5 3 3 2 2 4" xfId="7011"/>
    <cellStyle name="Comma 2 5 3 3 2 3" xfId="14784"/>
    <cellStyle name="Comma 2 5 3 3 3" xfId="4279"/>
    <cellStyle name="Comma 2 5 3 3 3 2" xfId="7012"/>
    <cellStyle name="Comma 2 5 3 3 3 3" xfId="7013"/>
    <cellStyle name="Comma 2 5 3 3 3 4" xfId="7014"/>
    <cellStyle name="Comma 2 5 3 3 4" xfId="7015"/>
    <cellStyle name="Comma 2 5 3 3 4 2" xfId="7016"/>
    <cellStyle name="Comma 2 5 3 3 4 3" xfId="7017"/>
    <cellStyle name="Comma 2 5 3 3 4 4" xfId="7018"/>
    <cellStyle name="Comma 2 5 3 3 5" xfId="7019"/>
    <cellStyle name="Comma 2 5 3 3 5 2" xfId="7020"/>
    <cellStyle name="Comma 2 5 3 3 5 3" xfId="7021"/>
    <cellStyle name="Comma 2 5 3 3 5 4" xfId="7022"/>
    <cellStyle name="Comma 2 5 3 3 6" xfId="14785"/>
    <cellStyle name="Comma 2 5 3 4" xfId="1068"/>
    <cellStyle name="Comma 2 5 3 4 2" xfId="1069"/>
    <cellStyle name="Comma 2 5 3 4 2 2" xfId="4282"/>
    <cellStyle name="Comma 2 5 3 4 2 2 2" xfId="7023"/>
    <cellStyle name="Comma 2 5 3 4 2 2 3" xfId="7024"/>
    <cellStyle name="Comma 2 5 3 4 2 2 4" xfId="7025"/>
    <cellStyle name="Comma 2 5 3 4 2 3" xfId="14786"/>
    <cellStyle name="Comma 2 5 3 4 3" xfId="4281"/>
    <cellStyle name="Comma 2 5 3 4 3 2" xfId="7026"/>
    <cellStyle name="Comma 2 5 3 4 3 3" xfId="7027"/>
    <cellStyle name="Comma 2 5 3 4 3 4" xfId="7028"/>
    <cellStyle name="Comma 2 5 3 4 4" xfId="7029"/>
    <cellStyle name="Comma 2 5 3 4 4 2" xfId="7030"/>
    <cellStyle name="Comma 2 5 3 4 4 3" xfId="7031"/>
    <cellStyle name="Comma 2 5 3 4 4 4" xfId="7032"/>
    <cellStyle name="Comma 2 5 3 4 5" xfId="7033"/>
    <cellStyle name="Comma 2 5 3 4 5 2" xfId="7034"/>
    <cellStyle name="Comma 2 5 3 4 5 3" xfId="7035"/>
    <cellStyle name="Comma 2 5 3 4 5 4" xfId="7036"/>
    <cellStyle name="Comma 2 5 3 4 6" xfId="14787"/>
    <cellStyle name="Comma 2 5 3 5" xfId="1070"/>
    <cellStyle name="Comma 2 5 3 5 2" xfId="1071"/>
    <cellStyle name="Comma 2 5 3 5 2 2" xfId="4284"/>
    <cellStyle name="Comma 2 5 3 5 2 2 2" xfId="7037"/>
    <cellStyle name="Comma 2 5 3 5 2 2 3" xfId="7038"/>
    <cellStyle name="Comma 2 5 3 5 2 2 4" xfId="7039"/>
    <cellStyle name="Comma 2 5 3 5 2 3" xfId="14788"/>
    <cellStyle name="Comma 2 5 3 5 3" xfId="4283"/>
    <cellStyle name="Comma 2 5 3 5 3 2" xfId="7040"/>
    <cellStyle name="Comma 2 5 3 5 3 3" xfId="7041"/>
    <cellStyle name="Comma 2 5 3 5 3 4" xfId="7042"/>
    <cellStyle name="Comma 2 5 3 5 4" xfId="7043"/>
    <cellStyle name="Comma 2 5 3 5 4 2" xfId="7044"/>
    <cellStyle name="Comma 2 5 3 5 4 3" xfId="7045"/>
    <cellStyle name="Comma 2 5 3 5 4 4" xfId="7046"/>
    <cellStyle name="Comma 2 5 3 5 5" xfId="7047"/>
    <cellStyle name="Comma 2 5 3 5 5 2" xfId="7048"/>
    <cellStyle name="Comma 2 5 3 5 5 3" xfId="7049"/>
    <cellStyle name="Comma 2 5 3 5 5 4" xfId="7050"/>
    <cellStyle name="Comma 2 5 3 5 6" xfId="14789"/>
    <cellStyle name="Comma 2 5 3 6" xfId="1072"/>
    <cellStyle name="Comma 2 5 3 6 2" xfId="4285"/>
    <cellStyle name="Comma 2 5 3 6 2 2" xfId="7051"/>
    <cellStyle name="Comma 2 5 3 6 2 3" xfId="7052"/>
    <cellStyle name="Comma 2 5 3 6 2 4" xfId="7053"/>
    <cellStyle name="Comma 2 5 3 6 3" xfId="14790"/>
    <cellStyle name="Comma 2 5 3 7" xfId="4270"/>
    <cellStyle name="Comma 2 5 3 7 2" xfId="7054"/>
    <cellStyle name="Comma 2 5 3 7 3" xfId="7055"/>
    <cellStyle name="Comma 2 5 3 7 4" xfId="7056"/>
    <cellStyle name="Comma 2 5 3 8" xfId="7057"/>
    <cellStyle name="Comma 2 5 3 8 2" xfId="7058"/>
    <cellStyle name="Comma 2 5 3 8 3" xfId="7059"/>
    <cellStyle name="Comma 2 5 3 8 4" xfId="7060"/>
    <cellStyle name="Comma 2 5 3 9" xfId="7061"/>
    <cellStyle name="Comma 2 5 3 9 2" xfId="7062"/>
    <cellStyle name="Comma 2 5 3 9 3" xfId="7063"/>
    <cellStyle name="Comma 2 5 3 9 4" xfId="7064"/>
    <cellStyle name="Comma 2 5 4" xfId="1073"/>
    <cellStyle name="Comma 2 5 4 2" xfId="1074"/>
    <cellStyle name="Comma 2 5 4 2 2" xfId="1075"/>
    <cellStyle name="Comma 2 5 4 2 2 2" xfId="4288"/>
    <cellStyle name="Comma 2 5 4 2 2 2 2" xfId="7065"/>
    <cellStyle name="Comma 2 5 4 2 2 2 3" xfId="7066"/>
    <cellStyle name="Comma 2 5 4 2 2 2 4" xfId="7067"/>
    <cellStyle name="Comma 2 5 4 2 2 3" xfId="14791"/>
    <cellStyle name="Comma 2 5 4 2 3" xfId="4287"/>
    <cellStyle name="Comma 2 5 4 2 3 2" xfId="7068"/>
    <cellStyle name="Comma 2 5 4 2 3 3" xfId="7069"/>
    <cellStyle name="Comma 2 5 4 2 3 4" xfId="7070"/>
    <cellStyle name="Comma 2 5 4 2 4" xfId="7071"/>
    <cellStyle name="Comma 2 5 4 2 4 2" xfId="7072"/>
    <cellStyle name="Comma 2 5 4 2 4 3" xfId="7073"/>
    <cellStyle name="Comma 2 5 4 2 4 4" xfId="7074"/>
    <cellStyle name="Comma 2 5 4 2 5" xfId="7075"/>
    <cellStyle name="Comma 2 5 4 2 5 2" xfId="7076"/>
    <cellStyle name="Comma 2 5 4 2 5 3" xfId="7077"/>
    <cellStyle name="Comma 2 5 4 2 5 4" xfId="7078"/>
    <cellStyle name="Comma 2 5 4 2 6" xfId="14792"/>
    <cellStyle name="Comma 2 5 4 3" xfId="1076"/>
    <cellStyle name="Comma 2 5 4 3 2" xfId="1077"/>
    <cellStyle name="Comma 2 5 4 3 2 2" xfId="4290"/>
    <cellStyle name="Comma 2 5 4 3 2 2 2" xfId="7079"/>
    <cellStyle name="Comma 2 5 4 3 2 2 3" xfId="7080"/>
    <cellStyle name="Comma 2 5 4 3 2 2 4" xfId="7081"/>
    <cellStyle name="Comma 2 5 4 3 2 3" xfId="14793"/>
    <cellStyle name="Comma 2 5 4 3 3" xfId="4289"/>
    <cellStyle name="Comma 2 5 4 3 3 2" xfId="7082"/>
    <cellStyle name="Comma 2 5 4 3 3 3" xfId="7083"/>
    <cellStyle name="Comma 2 5 4 3 3 4" xfId="7084"/>
    <cellStyle name="Comma 2 5 4 3 4" xfId="7085"/>
    <cellStyle name="Comma 2 5 4 3 4 2" xfId="7086"/>
    <cellStyle name="Comma 2 5 4 3 4 3" xfId="7087"/>
    <cellStyle name="Comma 2 5 4 3 4 4" xfId="7088"/>
    <cellStyle name="Comma 2 5 4 3 5" xfId="7089"/>
    <cellStyle name="Comma 2 5 4 3 5 2" xfId="7090"/>
    <cellStyle name="Comma 2 5 4 3 5 3" xfId="7091"/>
    <cellStyle name="Comma 2 5 4 3 5 4" xfId="7092"/>
    <cellStyle name="Comma 2 5 4 3 6" xfId="14794"/>
    <cellStyle name="Comma 2 5 4 4" xfId="1078"/>
    <cellStyle name="Comma 2 5 4 4 2" xfId="1079"/>
    <cellStyle name="Comma 2 5 4 4 2 2" xfId="4292"/>
    <cellStyle name="Comma 2 5 4 4 2 2 2" xfId="7093"/>
    <cellStyle name="Comma 2 5 4 4 2 2 3" xfId="7094"/>
    <cellStyle name="Comma 2 5 4 4 2 2 4" xfId="7095"/>
    <cellStyle name="Comma 2 5 4 4 2 3" xfId="14795"/>
    <cellStyle name="Comma 2 5 4 4 3" xfId="4291"/>
    <cellStyle name="Comma 2 5 4 4 3 2" xfId="7096"/>
    <cellStyle name="Comma 2 5 4 4 3 3" xfId="7097"/>
    <cellStyle name="Comma 2 5 4 4 3 4" xfId="7098"/>
    <cellStyle name="Comma 2 5 4 4 4" xfId="7099"/>
    <cellStyle name="Comma 2 5 4 4 4 2" xfId="7100"/>
    <cellStyle name="Comma 2 5 4 4 4 3" xfId="7101"/>
    <cellStyle name="Comma 2 5 4 4 4 4" xfId="7102"/>
    <cellStyle name="Comma 2 5 4 4 5" xfId="7103"/>
    <cellStyle name="Comma 2 5 4 4 5 2" xfId="7104"/>
    <cellStyle name="Comma 2 5 4 4 5 3" xfId="7105"/>
    <cellStyle name="Comma 2 5 4 4 5 4" xfId="7106"/>
    <cellStyle name="Comma 2 5 4 4 6" xfId="14796"/>
    <cellStyle name="Comma 2 5 4 5" xfId="1080"/>
    <cellStyle name="Comma 2 5 4 5 2" xfId="4293"/>
    <cellStyle name="Comma 2 5 4 5 2 2" xfId="7107"/>
    <cellStyle name="Comma 2 5 4 5 2 3" xfId="7108"/>
    <cellStyle name="Comma 2 5 4 5 2 4" xfId="7109"/>
    <cellStyle name="Comma 2 5 4 5 3" xfId="14797"/>
    <cellStyle name="Comma 2 5 4 6" xfId="4286"/>
    <cellStyle name="Comma 2 5 4 6 2" xfId="7110"/>
    <cellStyle name="Comma 2 5 4 6 3" xfId="7111"/>
    <cellStyle name="Comma 2 5 4 6 4" xfId="7112"/>
    <cellStyle name="Comma 2 5 4 7" xfId="7113"/>
    <cellStyle name="Comma 2 5 4 7 2" xfId="7114"/>
    <cellStyle name="Comma 2 5 4 7 3" xfId="7115"/>
    <cellStyle name="Comma 2 5 4 7 4" xfId="7116"/>
    <cellStyle name="Comma 2 5 4 8" xfId="7117"/>
    <cellStyle name="Comma 2 5 4 8 2" xfId="7118"/>
    <cellStyle name="Comma 2 5 4 8 3" xfId="7119"/>
    <cellStyle name="Comma 2 5 4 8 4" xfId="7120"/>
    <cellStyle name="Comma 2 5 4 9" xfId="14798"/>
    <cellStyle name="Comma 2 5 5" xfId="1081"/>
    <cellStyle name="Comma 2 5 5 2" xfId="1082"/>
    <cellStyle name="Comma 2 5 5 2 2" xfId="4295"/>
    <cellStyle name="Comma 2 5 5 2 2 2" xfId="7121"/>
    <cellStyle name="Comma 2 5 5 2 2 3" xfId="7122"/>
    <cellStyle name="Comma 2 5 5 2 2 4" xfId="7123"/>
    <cellStyle name="Comma 2 5 5 2 3" xfId="14799"/>
    <cellStyle name="Comma 2 5 5 3" xfId="4294"/>
    <cellStyle name="Comma 2 5 5 3 2" xfId="7124"/>
    <cellStyle name="Comma 2 5 5 3 3" xfId="7125"/>
    <cellStyle name="Comma 2 5 5 3 4" xfId="7126"/>
    <cellStyle name="Comma 2 5 5 4" xfId="7127"/>
    <cellStyle name="Comma 2 5 5 4 2" xfId="7128"/>
    <cellStyle name="Comma 2 5 5 4 3" xfId="7129"/>
    <cellStyle name="Comma 2 5 5 4 4" xfId="7130"/>
    <cellStyle name="Comma 2 5 5 5" xfId="7131"/>
    <cellStyle name="Comma 2 5 5 5 2" xfId="7132"/>
    <cellStyle name="Comma 2 5 5 5 3" xfId="7133"/>
    <cellStyle name="Comma 2 5 5 5 4" xfId="7134"/>
    <cellStyle name="Comma 2 5 5 6" xfId="14800"/>
    <cellStyle name="Comma 2 5 6" xfId="1083"/>
    <cellStyle name="Comma 2 5 6 2" xfId="1084"/>
    <cellStyle name="Comma 2 5 6 2 2" xfId="4297"/>
    <cellStyle name="Comma 2 5 6 2 2 2" xfId="7135"/>
    <cellStyle name="Comma 2 5 6 2 2 3" xfId="7136"/>
    <cellStyle name="Comma 2 5 6 2 2 4" xfId="7137"/>
    <cellStyle name="Comma 2 5 6 2 3" xfId="14801"/>
    <cellStyle name="Comma 2 5 6 3" xfId="4296"/>
    <cellStyle name="Comma 2 5 6 3 2" xfId="7138"/>
    <cellStyle name="Comma 2 5 6 3 3" xfId="7139"/>
    <cellStyle name="Comma 2 5 6 3 4" xfId="7140"/>
    <cellStyle name="Comma 2 5 6 4" xfId="7141"/>
    <cellStyle name="Comma 2 5 6 4 2" xfId="7142"/>
    <cellStyle name="Comma 2 5 6 4 3" xfId="7143"/>
    <cellStyle name="Comma 2 5 6 4 4" xfId="7144"/>
    <cellStyle name="Comma 2 5 6 5" xfId="7145"/>
    <cellStyle name="Comma 2 5 6 5 2" xfId="7146"/>
    <cellStyle name="Comma 2 5 6 5 3" xfId="7147"/>
    <cellStyle name="Comma 2 5 6 5 4" xfId="7148"/>
    <cellStyle name="Comma 2 5 6 6" xfId="14802"/>
    <cellStyle name="Comma 2 5 7" xfId="1085"/>
    <cellStyle name="Comma 2 5 7 2" xfId="1086"/>
    <cellStyle name="Comma 2 5 7 2 2" xfId="4299"/>
    <cellStyle name="Comma 2 5 7 2 2 2" xfId="7149"/>
    <cellStyle name="Comma 2 5 7 2 2 3" xfId="7150"/>
    <cellStyle name="Comma 2 5 7 2 2 4" xfId="7151"/>
    <cellStyle name="Comma 2 5 7 2 3" xfId="14803"/>
    <cellStyle name="Comma 2 5 7 3" xfId="4298"/>
    <cellStyle name="Comma 2 5 7 3 2" xfId="7152"/>
    <cellStyle name="Comma 2 5 7 3 3" xfId="7153"/>
    <cellStyle name="Comma 2 5 7 3 4" xfId="7154"/>
    <cellStyle name="Comma 2 5 7 4" xfId="7155"/>
    <cellStyle name="Comma 2 5 7 4 2" xfId="7156"/>
    <cellStyle name="Comma 2 5 7 4 3" xfId="7157"/>
    <cellStyle name="Comma 2 5 7 4 4" xfId="7158"/>
    <cellStyle name="Comma 2 5 7 5" xfId="7159"/>
    <cellStyle name="Comma 2 5 7 5 2" xfId="7160"/>
    <cellStyle name="Comma 2 5 7 5 3" xfId="7161"/>
    <cellStyle name="Comma 2 5 7 5 4" xfId="7162"/>
    <cellStyle name="Comma 2 5 7 6" xfId="14804"/>
    <cellStyle name="Comma 2 5 8" xfId="1087"/>
    <cellStyle name="Comma 2 5 8 2" xfId="4300"/>
    <cellStyle name="Comma 2 5 8 2 2" xfId="7163"/>
    <cellStyle name="Comma 2 5 8 2 3" xfId="7164"/>
    <cellStyle name="Comma 2 5 8 2 4" xfId="7165"/>
    <cellStyle name="Comma 2 5 8 3" xfId="14805"/>
    <cellStyle name="Comma 2 5 9" xfId="4253"/>
    <cellStyle name="Comma 2 5 9 2" xfId="7166"/>
    <cellStyle name="Comma 2 5 9 3" xfId="7167"/>
    <cellStyle name="Comma 2 5 9 4" xfId="7168"/>
    <cellStyle name="Comma 2 6" xfId="1088"/>
    <cellStyle name="Comma 2 6 10" xfId="7169"/>
    <cellStyle name="Comma 2 6 10 2" xfId="7170"/>
    <cellStyle name="Comma 2 6 10 3" xfId="7171"/>
    <cellStyle name="Comma 2 6 10 4" xfId="7172"/>
    <cellStyle name="Comma 2 6 11" xfId="7173"/>
    <cellStyle name="Comma 2 6 11 2" xfId="7174"/>
    <cellStyle name="Comma 2 6 11 3" xfId="7175"/>
    <cellStyle name="Comma 2 6 11 4" xfId="7176"/>
    <cellStyle name="Comma 2 6 12" xfId="14806"/>
    <cellStyle name="Comma 2 6 2" xfId="1089"/>
    <cellStyle name="Comma 2 6 2 10" xfId="14807"/>
    <cellStyle name="Comma 2 6 2 2" xfId="1090"/>
    <cellStyle name="Comma 2 6 2 2 2" xfId="1091"/>
    <cellStyle name="Comma 2 6 2 2 2 2" xfId="1092"/>
    <cellStyle name="Comma 2 6 2 2 2 2 2" xfId="4305"/>
    <cellStyle name="Comma 2 6 2 2 2 2 2 2" xfId="7177"/>
    <cellStyle name="Comma 2 6 2 2 2 2 2 3" xfId="7178"/>
    <cellStyle name="Comma 2 6 2 2 2 2 2 4" xfId="7179"/>
    <cellStyle name="Comma 2 6 2 2 2 2 3" xfId="14808"/>
    <cellStyle name="Comma 2 6 2 2 2 3" xfId="4304"/>
    <cellStyle name="Comma 2 6 2 2 2 3 2" xfId="7180"/>
    <cellStyle name="Comma 2 6 2 2 2 3 3" xfId="7181"/>
    <cellStyle name="Comma 2 6 2 2 2 3 4" xfId="7182"/>
    <cellStyle name="Comma 2 6 2 2 2 4" xfId="7183"/>
    <cellStyle name="Comma 2 6 2 2 2 4 2" xfId="7184"/>
    <cellStyle name="Comma 2 6 2 2 2 4 3" xfId="7185"/>
    <cellStyle name="Comma 2 6 2 2 2 4 4" xfId="7186"/>
    <cellStyle name="Comma 2 6 2 2 2 5" xfId="7187"/>
    <cellStyle name="Comma 2 6 2 2 2 5 2" xfId="7188"/>
    <cellStyle name="Comma 2 6 2 2 2 5 3" xfId="7189"/>
    <cellStyle name="Comma 2 6 2 2 2 5 4" xfId="7190"/>
    <cellStyle name="Comma 2 6 2 2 2 6" xfId="14809"/>
    <cellStyle name="Comma 2 6 2 2 3" xfId="1093"/>
    <cellStyle name="Comma 2 6 2 2 3 2" xfId="1094"/>
    <cellStyle name="Comma 2 6 2 2 3 2 2" xfId="4307"/>
    <cellStyle name="Comma 2 6 2 2 3 2 2 2" xfId="7191"/>
    <cellStyle name="Comma 2 6 2 2 3 2 2 3" xfId="7192"/>
    <cellStyle name="Comma 2 6 2 2 3 2 2 4" xfId="7193"/>
    <cellStyle name="Comma 2 6 2 2 3 2 3" xfId="14810"/>
    <cellStyle name="Comma 2 6 2 2 3 3" xfId="4306"/>
    <cellStyle name="Comma 2 6 2 2 3 3 2" xfId="7194"/>
    <cellStyle name="Comma 2 6 2 2 3 3 3" xfId="7195"/>
    <cellStyle name="Comma 2 6 2 2 3 3 4" xfId="7196"/>
    <cellStyle name="Comma 2 6 2 2 3 4" xfId="7197"/>
    <cellStyle name="Comma 2 6 2 2 3 4 2" xfId="7198"/>
    <cellStyle name="Comma 2 6 2 2 3 4 3" xfId="7199"/>
    <cellStyle name="Comma 2 6 2 2 3 4 4" xfId="7200"/>
    <cellStyle name="Comma 2 6 2 2 3 5" xfId="7201"/>
    <cellStyle name="Comma 2 6 2 2 3 5 2" xfId="7202"/>
    <cellStyle name="Comma 2 6 2 2 3 5 3" xfId="7203"/>
    <cellStyle name="Comma 2 6 2 2 3 5 4" xfId="7204"/>
    <cellStyle name="Comma 2 6 2 2 3 6" xfId="14811"/>
    <cellStyle name="Comma 2 6 2 2 4" xfId="1095"/>
    <cellStyle name="Comma 2 6 2 2 4 2" xfId="1096"/>
    <cellStyle name="Comma 2 6 2 2 4 2 2" xfId="4309"/>
    <cellStyle name="Comma 2 6 2 2 4 2 2 2" xfId="7205"/>
    <cellStyle name="Comma 2 6 2 2 4 2 2 3" xfId="7206"/>
    <cellStyle name="Comma 2 6 2 2 4 2 2 4" xfId="7207"/>
    <cellStyle name="Comma 2 6 2 2 4 2 3" xfId="14812"/>
    <cellStyle name="Comma 2 6 2 2 4 3" xfId="4308"/>
    <cellStyle name="Comma 2 6 2 2 4 3 2" xfId="7208"/>
    <cellStyle name="Comma 2 6 2 2 4 3 3" xfId="7209"/>
    <cellStyle name="Comma 2 6 2 2 4 3 4" xfId="7210"/>
    <cellStyle name="Comma 2 6 2 2 4 4" xfId="7211"/>
    <cellStyle name="Comma 2 6 2 2 4 4 2" xfId="7212"/>
    <cellStyle name="Comma 2 6 2 2 4 4 3" xfId="7213"/>
    <cellStyle name="Comma 2 6 2 2 4 4 4" xfId="7214"/>
    <cellStyle name="Comma 2 6 2 2 4 5" xfId="7215"/>
    <cellStyle name="Comma 2 6 2 2 4 5 2" xfId="7216"/>
    <cellStyle name="Comma 2 6 2 2 4 5 3" xfId="7217"/>
    <cellStyle name="Comma 2 6 2 2 4 5 4" xfId="7218"/>
    <cellStyle name="Comma 2 6 2 2 4 6" xfId="14813"/>
    <cellStyle name="Comma 2 6 2 2 5" xfId="1097"/>
    <cellStyle name="Comma 2 6 2 2 5 2" xfId="4310"/>
    <cellStyle name="Comma 2 6 2 2 5 2 2" xfId="7219"/>
    <cellStyle name="Comma 2 6 2 2 5 2 3" xfId="7220"/>
    <cellStyle name="Comma 2 6 2 2 5 2 4" xfId="7221"/>
    <cellStyle name="Comma 2 6 2 2 5 3" xfId="14814"/>
    <cellStyle name="Comma 2 6 2 2 6" xfId="4303"/>
    <cellStyle name="Comma 2 6 2 2 6 2" xfId="7222"/>
    <cellStyle name="Comma 2 6 2 2 6 3" xfId="7223"/>
    <cellStyle name="Comma 2 6 2 2 6 4" xfId="7224"/>
    <cellStyle name="Comma 2 6 2 2 7" xfId="7225"/>
    <cellStyle name="Comma 2 6 2 2 7 2" xfId="7226"/>
    <cellStyle name="Comma 2 6 2 2 7 3" xfId="7227"/>
    <cellStyle name="Comma 2 6 2 2 7 4" xfId="7228"/>
    <cellStyle name="Comma 2 6 2 2 8" xfId="7229"/>
    <cellStyle name="Comma 2 6 2 2 8 2" xfId="7230"/>
    <cellStyle name="Comma 2 6 2 2 8 3" xfId="7231"/>
    <cellStyle name="Comma 2 6 2 2 8 4" xfId="7232"/>
    <cellStyle name="Comma 2 6 2 2 9" xfId="14815"/>
    <cellStyle name="Comma 2 6 2 3" xfId="1098"/>
    <cellStyle name="Comma 2 6 2 3 2" xfId="1099"/>
    <cellStyle name="Comma 2 6 2 3 2 2" xfId="4312"/>
    <cellStyle name="Comma 2 6 2 3 2 2 2" xfId="7233"/>
    <cellStyle name="Comma 2 6 2 3 2 2 3" xfId="7234"/>
    <cellStyle name="Comma 2 6 2 3 2 2 4" xfId="7235"/>
    <cellStyle name="Comma 2 6 2 3 2 3" xfId="14816"/>
    <cellStyle name="Comma 2 6 2 3 3" xfId="4311"/>
    <cellStyle name="Comma 2 6 2 3 3 2" xfId="7236"/>
    <cellStyle name="Comma 2 6 2 3 3 3" xfId="7237"/>
    <cellStyle name="Comma 2 6 2 3 3 4" xfId="7238"/>
    <cellStyle name="Comma 2 6 2 3 4" xfId="7239"/>
    <cellStyle name="Comma 2 6 2 3 4 2" xfId="7240"/>
    <cellStyle name="Comma 2 6 2 3 4 3" xfId="7241"/>
    <cellStyle name="Comma 2 6 2 3 4 4" xfId="7242"/>
    <cellStyle name="Comma 2 6 2 3 5" xfId="7243"/>
    <cellStyle name="Comma 2 6 2 3 5 2" xfId="7244"/>
    <cellStyle name="Comma 2 6 2 3 5 3" xfId="7245"/>
    <cellStyle name="Comma 2 6 2 3 5 4" xfId="7246"/>
    <cellStyle name="Comma 2 6 2 3 6" xfId="14817"/>
    <cellStyle name="Comma 2 6 2 4" xfId="1100"/>
    <cellStyle name="Comma 2 6 2 4 2" xfId="1101"/>
    <cellStyle name="Comma 2 6 2 4 2 2" xfId="4314"/>
    <cellStyle name="Comma 2 6 2 4 2 2 2" xfId="7247"/>
    <cellStyle name="Comma 2 6 2 4 2 2 3" xfId="7248"/>
    <cellStyle name="Comma 2 6 2 4 2 2 4" xfId="7249"/>
    <cellStyle name="Comma 2 6 2 4 2 3" xfId="14818"/>
    <cellStyle name="Comma 2 6 2 4 3" xfId="4313"/>
    <cellStyle name="Comma 2 6 2 4 3 2" xfId="7250"/>
    <cellStyle name="Comma 2 6 2 4 3 3" xfId="7251"/>
    <cellStyle name="Comma 2 6 2 4 3 4" xfId="7252"/>
    <cellStyle name="Comma 2 6 2 4 4" xfId="7253"/>
    <cellStyle name="Comma 2 6 2 4 4 2" xfId="7254"/>
    <cellStyle name="Comma 2 6 2 4 4 3" xfId="7255"/>
    <cellStyle name="Comma 2 6 2 4 4 4" xfId="7256"/>
    <cellStyle name="Comma 2 6 2 4 5" xfId="7257"/>
    <cellStyle name="Comma 2 6 2 4 5 2" xfId="7258"/>
    <cellStyle name="Comma 2 6 2 4 5 3" xfId="7259"/>
    <cellStyle name="Comma 2 6 2 4 5 4" xfId="7260"/>
    <cellStyle name="Comma 2 6 2 4 6" xfId="14819"/>
    <cellStyle name="Comma 2 6 2 5" xfId="1102"/>
    <cellStyle name="Comma 2 6 2 5 2" xfId="1103"/>
    <cellStyle name="Comma 2 6 2 5 2 2" xfId="4316"/>
    <cellStyle name="Comma 2 6 2 5 2 2 2" xfId="7261"/>
    <cellStyle name="Comma 2 6 2 5 2 2 3" xfId="7262"/>
    <cellStyle name="Comma 2 6 2 5 2 2 4" xfId="7263"/>
    <cellStyle name="Comma 2 6 2 5 2 3" xfId="14820"/>
    <cellStyle name="Comma 2 6 2 5 3" xfId="4315"/>
    <cellStyle name="Comma 2 6 2 5 3 2" xfId="7264"/>
    <cellStyle name="Comma 2 6 2 5 3 3" xfId="7265"/>
    <cellStyle name="Comma 2 6 2 5 3 4" xfId="7266"/>
    <cellStyle name="Comma 2 6 2 5 4" xfId="7267"/>
    <cellStyle name="Comma 2 6 2 5 4 2" xfId="7268"/>
    <cellStyle name="Comma 2 6 2 5 4 3" xfId="7269"/>
    <cellStyle name="Comma 2 6 2 5 4 4" xfId="7270"/>
    <cellStyle name="Comma 2 6 2 5 5" xfId="7271"/>
    <cellStyle name="Comma 2 6 2 5 5 2" xfId="7272"/>
    <cellStyle name="Comma 2 6 2 5 5 3" xfId="7273"/>
    <cellStyle name="Comma 2 6 2 5 5 4" xfId="7274"/>
    <cellStyle name="Comma 2 6 2 5 6" xfId="14821"/>
    <cellStyle name="Comma 2 6 2 6" xfId="1104"/>
    <cellStyle name="Comma 2 6 2 6 2" xfId="4317"/>
    <cellStyle name="Comma 2 6 2 6 2 2" xfId="7275"/>
    <cellStyle name="Comma 2 6 2 6 2 3" xfId="7276"/>
    <cellStyle name="Comma 2 6 2 6 2 4" xfId="7277"/>
    <cellStyle name="Comma 2 6 2 6 3" xfId="14822"/>
    <cellStyle name="Comma 2 6 2 7" xfId="4302"/>
    <cellStyle name="Comma 2 6 2 7 2" xfId="7278"/>
    <cellStyle name="Comma 2 6 2 7 3" xfId="7279"/>
    <cellStyle name="Comma 2 6 2 7 4" xfId="7280"/>
    <cellStyle name="Comma 2 6 2 8" xfId="7281"/>
    <cellStyle name="Comma 2 6 2 8 2" xfId="7282"/>
    <cellStyle name="Comma 2 6 2 8 3" xfId="7283"/>
    <cellStyle name="Comma 2 6 2 8 4" xfId="7284"/>
    <cellStyle name="Comma 2 6 2 9" xfId="7285"/>
    <cellStyle name="Comma 2 6 2 9 2" xfId="7286"/>
    <cellStyle name="Comma 2 6 2 9 3" xfId="7287"/>
    <cellStyle name="Comma 2 6 2 9 4" xfId="7288"/>
    <cellStyle name="Comma 2 6 3" xfId="1105"/>
    <cellStyle name="Comma 2 6 3 10" xfId="14823"/>
    <cellStyle name="Comma 2 6 3 2" xfId="1106"/>
    <cellStyle name="Comma 2 6 3 2 2" xfId="1107"/>
    <cellStyle name="Comma 2 6 3 2 2 2" xfId="1108"/>
    <cellStyle name="Comma 2 6 3 2 2 2 2" xfId="4321"/>
    <cellStyle name="Comma 2 6 3 2 2 2 2 2" xfId="7289"/>
    <cellStyle name="Comma 2 6 3 2 2 2 2 3" xfId="7290"/>
    <cellStyle name="Comma 2 6 3 2 2 2 2 4" xfId="7291"/>
    <cellStyle name="Comma 2 6 3 2 2 2 3" xfId="14824"/>
    <cellStyle name="Comma 2 6 3 2 2 3" xfId="4320"/>
    <cellStyle name="Comma 2 6 3 2 2 3 2" xfId="7292"/>
    <cellStyle name="Comma 2 6 3 2 2 3 3" xfId="7293"/>
    <cellStyle name="Comma 2 6 3 2 2 3 4" xfId="7294"/>
    <cellStyle name="Comma 2 6 3 2 2 4" xfId="7295"/>
    <cellStyle name="Comma 2 6 3 2 2 4 2" xfId="7296"/>
    <cellStyle name="Comma 2 6 3 2 2 4 3" xfId="7297"/>
    <cellStyle name="Comma 2 6 3 2 2 4 4" xfId="7298"/>
    <cellStyle name="Comma 2 6 3 2 2 5" xfId="7299"/>
    <cellStyle name="Comma 2 6 3 2 2 5 2" xfId="7300"/>
    <cellStyle name="Comma 2 6 3 2 2 5 3" xfId="7301"/>
    <cellStyle name="Comma 2 6 3 2 2 5 4" xfId="7302"/>
    <cellStyle name="Comma 2 6 3 2 2 6" xfId="14825"/>
    <cellStyle name="Comma 2 6 3 2 3" xfId="1109"/>
    <cellStyle name="Comma 2 6 3 2 3 2" xfId="1110"/>
    <cellStyle name="Comma 2 6 3 2 3 2 2" xfId="4323"/>
    <cellStyle name="Comma 2 6 3 2 3 2 2 2" xfId="7303"/>
    <cellStyle name="Comma 2 6 3 2 3 2 2 3" xfId="7304"/>
    <cellStyle name="Comma 2 6 3 2 3 2 2 4" xfId="7305"/>
    <cellStyle name="Comma 2 6 3 2 3 2 3" xfId="14826"/>
    <cellStyle name="Comma 2 6 3 2 3 3" xfId="4322"/>
    <cellStyle name="Comma 2 6 3 2 3 3 2" xfId="7306"/>
    <cellStyle name="Comma 2 6 3 2 3 3 3" xfId="7307"/>
    <cellStyle name="Comma 2 6 3 2 3 3 4" xfId="7308"/>
    <cellStyle name="Comma 2 6 3 2 3 4" xfId="7309"/>
    <cellStyle name="Comma 2 6 3 2 3 4 2" xfId="7310"/>
    <cellStyle name="Comma 2 6 3 2 3 4 3" xfId="7311"/>
    <cellStyle name="Comma 2 6 3 2 3 4 4" xfId="7312"/>
    <cellStyle name="Comma 2 6 3 2 3 5" xfId="7313"/>
    <cellStyle name="Comma 2 6 3 2 3 5 2" xfId="7314"/>
    <cellStyle name="Comma 2 6 3 2 3 5 3" xfId="7315"/>
    <cellStyle name="Comma 2 6 3 2 3 5 4" xfId="7316"/>
    <cellStyle name="Comma 2 6 3 2 3 6" xfId="14827"/>
    <cellStyle name="Comma 2 6 3 2 4" xfId="1111"/>
    <cellStyle name="Comma 2 6 3 2 4 2" xfId="1112"/>
    <cellStyle name="Comma 2 6 3 2 4 2 2" xfId="4325"/>
    <cellStyle name="Comma 2 6 3 2 4 2 2 2" xfId="7317"/>
    <cellStyle name="Comma 2 6 3 2 4 2 2 3" xfId="7318"/>
    <cellStyle name="Comma 2 6 3 2 4 2 2 4" xfId="7319"/>
    <cellStyle name="Comma 2 6 3 2 4 2 3" xfId="14828"/>
    <cellStyle name="Comma 2 6 3 2 4 3" xfId="4324"/>
    <cellStyle name="Comma 2 6 3 2 4 3 2" xfId="7320"/>
    <cellStyle name="Comma 2 6 3 2 4 3 3" xfId="7321"/>
    <cellStyle name="Comma 2 6 3 2 4 3 4" xfId="7322"/>
    <cellStyle name="Comma 2 6 3 2 4 4" xfId="7323"/>
    <cellStyle name="Comma 2 6 3 2 4 4 2" xfId="7324"/>
    <cellStyle name="Comma 2 6 3 2 4 4 3" xfId="7325"/>
    <cellStyle name="Comma 2 6 3 2 4 4 4" xfId="7326"/>
    <cellStyle name="Comma 2 6 3 2 4 5" xfId="7327"/>
    <cellStyle name="Comma 2 6 3 2 4 5 2" xfId="7328"/>
    <cellStyle name="Comma 2 6 3 2 4 5 3" xfId="7329"/>
    <cellStyle name="Comma 2 6 3 2 4 5 4" xfId="7330"/>
    <cellStyle name="Comma 2 6 3 2 4 6" xfId="14829"/>
    <cellStyle name="Comma 2 6 3 2 5" xfId="1113"/>
    <cellStyle name="Comma 2 6 3 2 5 2" xfId="4326"/>
    <cellStyle name="Comma 2 6 3 2 5 2 2" xfId="7331"/>
    <cellStyle name="Comma 2 6 3 2 5 2 3" xfId="7332"/>
    <cellStyle name="Comma 2 6 3 2 5 2 4" xfId="7333"/>
    <cellStyle name="Comma 2 6 3 2 5 3" xfId="14830"/>
    <cellStyle name="Comma 2 6 3 2 6" xfId="4319"/>
    <cellStyle name="Comma 2 6 3 2 6 2" xfId="7334"/>
    <cellStyle name="Comma 2 6 3 2 6 3" xfId="7335"/>
    <cellStyle name="Comma 2 6 3 2 6 4" xfId="7336"/>
    <cellStyle name="Comma 2 6 3 2 7" xfId="7337"/>
    <cellStyle name="Comma 2 6 3 2 7 2" xfId="7338"/>
    <cellStyle name="Comma 2 6 3 2 7 3" xfId="7339"/>
    <cellStyle name="Comma 2 6 3 2 7 4" xfId="7340"/>
    <cellStyle name="Comma 2 6 3 2 8" xfId="7341"/>
    <cellStyle name="Comma 2 6 3 2 8 2" xfId="7342"/>
    <cellStyle name="Comma 2 6 3 2 8 3" xfId="7343"/>
    <cellStyle name="Comma 2 6 3 2 8 4" xfId="7344"/>
    <cellStyle name="Comma 2 6 3 2 9" xfId="14831"/>
    <cellStyle name="Comma 2 6 3 3" xfId="1114"/>
    <cellStyle name="Comma 2 6 3 3 2" xfId="1115"/>
    <cellStyle name="Comma 2 6 3 3 2 2" xfId="4328"/>
    <cellStyle name="Comma 2 6 3 3 2 2 2" xfId="7345"/>
    <cellStyle name="Comma 2 6 3 3 2 2 3" xfId="7346"/>
    <cellStyle name="Comma 2 6 3 3 2 2 4" xfId="7347"/>
    <cellStyle name="Comma 2 6 3 3 2 3" xfId="14832"/>
    <cellStyle name="Comma 2 6 3 3 3" xfId="4327"/>
    <cellStyle name="Comma 2 6 3 3 3 2" xfId="7348"/>
    <cellStyle name="Comma 2 6 3 3 3 3" xfId="7349"/>
    <cellStyle name="Comma 2 6 3 3 3 4" xfId="7350"/>
    <cellStyle name="Comma 2 6 3 3 4" xfId="7351"/>
    <cellStyle name="Comma 2 6 3 3 4 2" xfId="7352"/>
    <cellStyle name="Comma 2 6 3 3 4 3" xfId="7353"/>
    <cellStyle name="Comma 2 6 3 3 4 4" xfId="7354"/>
    <cellStyle name="Comma 2 6 3 3 5" xfId="7355"/>
    <cellStyle name="Comma 2 6 3 3 5 2" xfId="7356"/>
    <cellStyle name="Comma 2 6 3 3 5 3" xfId="7357"/>
    <cellStyle name="Comma 2 6 3 3 5 4" xfId="7358"/>
    <cellStyle name="Comma 2 6 3 3 6" xfId="14833"/>
    <cellStyle name="Comma 2 6 3 4" xfId="1116"/>
    <cellStyle name="Comma 2 6 3 4 2" xfId="1117"/>
    <cellStyle name="Comma 2 6 3 4 2 2" xfId="4330"/>
    <cellStyle name="Comma 2 6 3 4 2 2 2" xfId="7359"/>
    <cellStyle name="Comma 2 6 3 4 2 2 3" xfId="7360"/>
    <cellStyle name="Comma 2 6 3 4 2 2 4" xfId="7361"/>
    <cellStyle name="Comma 2 6 3 4 2 3" xfId="14834"/>
    <cellStyle name="Comma 2 6 3 4 3" xfId="4329"/>
    <cellStyle name="Comma 2 6 3 4 3 2" xfId="7362"/>
    <cellStyle name="Comma 2 6 3 4 3 3" xfId="7363"/>
    <cellStyle name="Comma 2 6 3 4 3 4" xfId="7364"/>
    <cellStyle name="Comma 2 6 3 4 4" xfId="7365"/>
    <cellStyle name="Comma 2 6 3 4 4 2" xfId="7366"/>
    <cellStyle name="Comma 2 6 3 4 4 3" xfId="7367"/>
    <cellStyle name="Comma 2 6 3 4 4 4" xfId="7368"/>
    <cellStyle name="Comma 2 6 3 4 5" xfId="7369"/>
    <cellStyle name="Comma 2 6 3 4 5 2" xfId="7370"/>
    <cellStyle name="Comma 2 6 3 4 5 3" xfId="7371"/>
    <cellStyle name="Comma 2 6 3 4 5 4" xfId="7372"/>
    <cellStyle name="Comma 2 6 3 4 6" xfId="14835"/>
    <cellStyle name="Comma 2 6 3 5" xfId="1118"/>
    <cellStyle name="Comma 2 6 3 5 2" xfId="1119"/>
    <cellStyle name="Comma 2 6 3 5 2 2" xfId="4332"/>
    <cellStyle name="Comma 2 6 3 5 2 2 2" xfId="7373"/>
    <cellStyle name="Comma 2 6 3 5 2 2 3" xfId="7374"/>
    <cellStyle name="Comma 2 6 3 5 2 2 4" xfId="7375"/>
    <cellStyle name="Comma 2 6 3 5 2 3" xfId="14836"/>
    <cellStyle name="Comma 2 6 3 5 3" xfId="4331"/>
    <cellStyle name="Comma 2 6 3 5 3 2" xfId="7376"/>
    <cellStyle name="Comma 2 6 3 5 3 3" xfId="7377"/>
    <cellStyle name="Comma 2 6 3 5 3 4" xfId="7378"/>
    <cellStyle name="Comma 2 6 3 5 4" xfId="7379"/>
    <cellStyle name="Comma 2 6 3 5 4 2" xfId="7380"/>
    <cellStyle name="Comma 2 6 3 5 4 3" xfId="7381"/>
    <cellStyle name="Comma 2 6 3 5 4 4" xfId="7382"/>
    <cellStyle name="Comma 2 6 3 5 5" xfId="7383"/>
    <cellStyle name="Comma 2 6 3 5 5 2" xfId="7384"/>
    <cellStyle name="Comma 2 6 3 5 5 3" xfId="7385"/>
    <cellStyle name="Comma 2 6 3 5 5 4" xfId="7386"/>
    <cellStyle name="Comma 2 6 3 5 6" xfId="14837"/>
    <cellStyle name="Comma 2 6 3 6" xfId="1120"/>
    <cellStyle name="Comma 2 6 3 6 2" xfId="4333"/>
    <cellStyle name="Comma 2 6 3 6 2 2" xfId="7387"/>
    <cellStyle name="Comma 2 6 3 6 2 3" xfId="7388"/>
    <cellStyle name="Comma 2 6 3 6 2 4" xfId="7389"/>
    <cellStyle name="Comma 2 6 3 6 3" xfId="14838"/>
    <cellStyle name="Comma 2 6 3 7" xfId="4318"/>
    <cellStyle name="Comma 2 6 3 7 2" xfId="7390"/>
    <cellStyle name="Comma 2 6 3 7 3" xfId="7391"/>
    <cellStyle name="Comma 2 6 3 7 4" xfId="7392"/>
    <cellStyle name="Comma 2 6 3 8" xfId="7393"/>
    <cellStyle name="Comma 2 6 3 8 2" xfId="7394"/>
    <cellStyle name="Comma 2 6 3 8 3" xfId="7395"/>
    <cellStyle name="Comma 2 6 3 8 4" xfId="7396"/>
    <cellStyle name="Comma 2 6 3 9" xfId="7397"/>
    <cellStyle name="Comma 2 6 3 9 2" xfId="7398"/>
    <cellStyle name="Comma 2 6 3 9 3" xfId="7399"/>
    <cellStyle name="Comma 2 6 3 9 4" xfId="7400"/>
    <cellStyle name="Comma 2 6 4" xfId="1121"/>
    <cellStyle name="Comma 2 6 4 2" xfId="1122"/>
    <cellStyle name="Comma 2 6 4 2 2" xfId="1123"/>
    <cellStyle name="Comma 2 6 4 2 2 2" xfId="4336"/>
    <cellStyle name="Comma 2 6 4 2 2 2 2" xfId="7401"/>
    <cellStyle name="Comma 2 6 4 2 2 2 3" xfId="7402"/>
    <cellStyle name="Comma 2 6 4 2 2 2 4" xfId="7403"/>
    <cellStyle name="Comma 2 6 4 2 2 3" xfId="14839"/>
    <cellStyle name="Comma 2 6 4 2 3" xfId="4335"/>
    <cellStyle name="Comma 2 6 4 2 3 2" xfId="7404"/>
    <cellStyle name="Comma 2 6 4 2 3 3" xfId="7405"/>
    <cellStyle name="Comma 2 6 4 2 3 4" xfId="7406"/>
    <cellStyle name="Comma 2 6 4 2 4" xfId="7407"/>
    <cellStyle name="Comma 2 6 4 2 4 2" xfId="7408"/>
    <cellStyle name="Comma 2 6 4 2 4 3" xfId="7409"/>
    <cellStyle name="Comma 2 6 4 2 4 4" xfId="7410"/>
    <cellStyle name="Comma 2 6 4 2 5" xfId="7411"/>
    <cellStyle name="Comma 2 6 4 2 5 2" xfId="7412"/>
    <cellStyle name="Comma 2 6 4 2 5 3" xfId="7413"/>
    <cellStyle name="Comma 2 6 4 2 5 4" xfId="7414"/>
    <cellStyle name="Comma 2 6 4 2 6" xfId="14840"/>
    <cellStyle name="Comma 2 6 4 3" xfId="1124"/>
    <cellStyle name="Comma 2 6 4 3 2" xfId="1125"/>
    <cellStyle name="Comma 2 6 4 3 2 2" xfId="4338"/>
    <cellStyle name="Comma 2 6 4 3 2 2 2" xfId="7415"/>
    <cellStyle name="Comma 2 6 4 3 2 2 3" xfId="7416"/>
    <cellStyle name="Comma 2 6 4 3 2 2 4" xfId="7417"/>
    <cellStyle name="Comma 2 6 4 3 2 3" xfId="14841"/>
    <cellStyle name="Comma 2 6 4 3 3" xfId="4337"/>
    <cellStyle name="Comma 2 6 4 3 3 2" xfId="7418"/>
    <cellStyle name="Comma 2 6 4 3 3 3" xfId="7419"/>
    <cellStyle name="Comma 2 6 4 3 3 4" xfId="7420"/>
    <cellStyle name="Comma 2 6 4 3 4" xfId="7421"/>
    <cellStyle name="Comma 2 6 4 3 4 2" xfId="7422"/>
    <cellStyle name="Comma 2 6 4 3 4 3" xfId="7423"/>
    <cellStyle name="Comma 2 6 4 3 4 4" xfId="7424"/>
    <cellStyle name="Comma 2 6 4 3 5" xfId="7425"/>
    <cellStyle name="Comma 2 6 4 3 5 2" xfId="7426"/>
    <cellStyle name="Comma 2 6 4 3 5 3" xfId="7427"/>
    <cellStyle name="Comma 2 6 4 3 5 4" xfId="7428"/>
    <cellStyle name="Comma 2 6 4 3 6" xfId="14842"/>
    <cellStyle name="Comma 2 6 4 4" xfId="1126"/>
    <cellStyle name="Comma 2 6 4 4 2" xfId="1127"/>
    <cellStyle name="Comma 2 6 4 4 2 2" xfId="4340"/>
    <cellStyle name="Comma 2 6 4 4 2 2 2" xfId="7429"/>
    <cellStyle name="Comma 2 6 4 4 2 2 3" xfId="7430"/>
    <cellStyle name="Comma 2 6 4 4 2 2 4" xfId="7431"/>
    <cellStyle name="Comma 2 6 4 4 2 3" xfId="14843"/>
    <cellStyle name="Comma 2 6 4 4 3" xfId="4339"/>
    <cellStyle name="Comma 2 6 4 4 3 2" xfId="7432"/>
    <cellStyle name="Comma 2 6 4 4 3 3" xfId="7433"/>
    <cellStyle name="Comma 2 6 4 4 3 4" xfId="7434"/>
    <cellStyle name="Comma 2 6 4 4 4" xfId="7435"/>
    <cellStyle name="Comma 2 6 4 4 4 2" xfId="7436"/>
    <cellStyle name="Comma 2 6 4 4 4 3" xfId="7437"/>
    <cellStyle name="Comma 2 6 4 4 4 4" xfId="7438"/>
    <cellStyle name="Comma 2 6 4 4 5" xfId="7439"/>
    <cellStyle name="Comma 2 6 4 4 5 2" xfId="7440"/>
    <cellStyle name="Comma 2 6 4 4 5 3" xfId="7441"/>
    <cellStyle name="Comma 2 6 4 4 5 4" xfId="7442"/>
    <cellStyle name="Comma 2 6 4 4 6" xfId="14844"/>
    <cellStyle name="Comma 2 6 4 5" xfId="1128"/>
    <cellStyle name="Comma 2 6 4 5 2" xfId="4341"/>
    <cellStyle name="Comma 2 6 4 5 2 2" xfId="7443"/>
    <cellStyle name="Comma 2 6 4 5 2 3" xfId="7444"/>
    <cellStyle name="Comma 2 6 4 5 2 4" xfId="7445"/>
    <cellStyle name="Comma 2 6 4 5 3" xfId="14845"/>
    <cellStyle name="Comma 2 6 4 6" xfId="4334"/>
    <cellStyle name="Comma 2 6 4 6 2" xfId="7446"/>
    <cellStyle name="Comma 2 6 4 6 3" xfId="7447"/>
    <cellStyle name="Comma 2 6 4 6 4" xfId="7448"/>
    <cellStyle name="Comma 2 6 4 7" xfId="7449"/>
    <cellStyle name="Comma 2 6 4 7 2" xfId="7450"/>
    <cellStyle name="Comma 2 6 4 7 3" xfId="7451"/>
    <cellStyle name="Comma 2 6 4 7 4" xfId="7452"/>
    <cellStyle name="Comma 2 6 4 8" xfId="7453"/>
    <cellStyle name="Comma 2 6 4 8 2" xfId="7454"/>
    <cellStyle name="Comma 2 6 4 8 3" xfId="7455"/>
    <cellStyle name="Comma 2 6 4 8 4" xfId="7456"/>
    <cellStyle name="Comma 2 6 4 9" xfId="14846"/>
    <cellStyle name="Comma 2 6 5" xfId="1129"/>
    <cellStyle name="Comma 2 6 5 2" xfId="1130"/>
    <cellStyle name="Comma 2 6 5 2 2" xfId="4343"/>
    <cellStyle name="Comma 2 6 5 2 2 2" xfId="7457"/>
    <cellStyle name="Comma 2 6 5 2 2 3" xfId="7458"/>
    <cellStyle name="Comma 2 6 5 2 2 4" xfId="7459"/>
    <cellStyle name="Comma 2 6 5 2 3" xfId="14847"/>
    <cellStyle name="Comma 2 6 5 3" xfId="4342"/>
    <cellStyle name="Comma 2 6 5 3 2" xfId="7460"/>
    <cellStyle name="Comma 2 6 5 3 3" xfId="7461"/>
    <cellStyle name="Comma 2 6 5 3 4" xfId="7462"/>
    <cellStyle name="Comma 2 6 5 4" xfId="7463"/>
    <cellStyle name="Comma 2 6 5 4 2" xfId="7464"/>
    <cellStyle name="Comma 2 6 5 4 3" xfId="7465"/>
    <cellStyle name="Comma 2 6 5 4 4" xfId="7466"/>
    <cellStyle name="Comma 2 6 5 5" xfId="7467"/>
    <cellStyle name="Comma 2 6 5 5 2" xfId="7468"/>
    <cellStyle name="Comma 2 6 5 5 3" xfId="7469"/>
    <cellStyle name="Comma 2 6 5 5 4" xfId="7470"/>
    <cellStyle name="Comma 2 6 5 6" xfId="14848"/>
    <cellStyle name="Comma 2 6 6" xfId="1131"/>
    <cellStyle name="Comma 2 6 6 2" xfId="1132"/>
    <cellStyle name="Comma 2 6 6 2 2" xfId="4345"/>
    <cellStyle name="Comma 2 6 6 2 2 2" xfId="7471"/>
    <cellStyle name="Comma 2 6 6 2 2 3" xfId="7472"/>
    <cellStyle name="Comma 2 6 6 2 2 4" xfId="7473"/>
    <cellStyle name="Comma 2 6 6 2 3" xfId="14849"/>
    <cellStyle name="Comma 2 6 6 3" xfId="4344"/>
    <cellStyle name="Comma 2 6 6 3 2" xfId="7474"/>
    <cellStyle name="Comma 2 6 6 3 3" xfId="7475"/>
    <cellStyle name="Comma 2 6 6 3 4" xfId="7476"/>
    <cellStyle name="Comma 2 6 6 4" xfId="7477"/>
    <cellStyle name="Comma 2 6 6 4 2" xfId="7478"/>
    <cellStyle name="Comma 2 6 6 4 3" xfId="7479"/>
    <cellStyle name="Comma 2 6 6 4 4" xfId="7480"/>
    <cellStyle name="Comma 2 6 6 5" xfId="7481"/>
    <cellStyle name="Comma 2 6 6 5 2" xfId="7482"/>
    <cellStyle name="Comma 2 6 6 5 3" xfId="7483"/>
    <cellStyle name="Comma 2 6 6 5 4" xfId="7484"/>
    <cellStyle name="Comma 2 6 6 6" xfId="14850"/>
    <cellStyle name="Comma 2 6 7" xfId="1133"/>
    <cellStyle name="Comma 2 6 7 2" xfId="1134"/>
    <cellStyle name="Comma 2 6 7 2 2" xfId="4347"/>
    <cellStyle name="Comma 2 6 7 2 2 2" xfId="7485"/>
    <cellStyle name="Comma 2 6 7 2 2 3" xfId="7486"/>
    <cellStyle name="Comma 2 6 7 2 2 4" xfId="7487"/>
    <cellStyle name="Comma 2 6 7 2 3" xfId="14851"/>
    <cellStyle name="Comma 2 6 7 3" xfId="4346"/>
    <cellStyle name="Comma 2 6 7 3 2" xfId="7488"/>
    <cellStyle name="Comma 2 6 7 3 3" xfId="7489"/>
    <cellStyle name="Comma 2 6 7 3 4" xfId="7490"/>
    <cellStyle name="Comma 2 6 7 4" xfId="7491"/>
    <cellStyle name="Comma 2 6 7 4 2" xfId="7492"/>
    <cellStyle name="Comma 2 6 7 4 3" xfId="7493"/>
    <cellStyle name="Comma 2 6 7 4 4" xfId="7494"/>
    <cellStyle name="Comma 2 6 7 5" xfId="7495"/>
    <cellStyle name="Comma 2 6 7 5 2" xfId="7496"/>
    <cellStyle name="Comma 2 6 7 5 3" xfId="7497"/>
    <cellStyle name="Comma 2 6 7 5 4" xfId="7498"/>
    <cellStyle name="Comma 2 6 7 6" xfId="14852"/>
    <cellStyle name="Comma 2 6 8" xfId="1135"/>
    <cellStyle name="Comma 2 6 8 2" xfId="4348"/>
    <cellStyle name="Comma 2 6 8 2 2" xfId="7499"/>
    <cellStyle name="Comma 2 6 8 2 3" xfId="7500"/>
    <cellStyle name="Comma 2 6 8 2 4" xfId="7501"/>
    <cellStyle name="Comma 2 6 8 3" xfId="14853"/>
    <cellStyle name="Comma 2 6 9" xfId="4301"/>
    <cellStyle name="Comma 2 6 9 2" xfId="7502"/>
    <cellStyle name="Comma 2 6 9 3" xfId="7503"/>
    <cellStyle name="Comma 2 6 9 4" xfId="7504"/>
    <cellStyle name="Comma 2 7" xfId="1136"/>
    <cellStyle name="Comma 2 7 2" xfId="4349"/>
    <cellStyle name="Comma 2 7 2 2" xfId="7505"/>
    <cellStyle name="Comma 2 7 2 3" xfId="7506"/>
    <cellStyle name="Comma 2 7 2 4" xfId="7507"/>
    <cellStyle name="Comma 2 7 3" xfId="7508"/>
    <cellStyle name="Comma 2 7 3 2" xfId="7509"/>
    <cellStyle name="Comma 2 7 3 3" xfId="7510"/>
    <cellStyle name="Comma 2 7 3 4" xfId="7511"/>
    <cellStyle name="Comma 2 7 4" xfId="7512"/>
    <cellStyle name="Comma 2 7 4 2" xfId="7513"/>
    <cellStyle name="Comma 2 7 4 3" xfId="7514"/>
    <cellStyle name="Comma 2 7 4 4" xfId="7515"/>
    <cellStyle name="Comma 2 8" xfId="1137"/>
    <cellStyle name="Comma 2 9" xfId="3908"/>
    <cellStyle name="Comma 2_Cubicacion No. 2 Calles Barrio Benjamin La Romana" xfId="148"/>
    <cellStyle name="Comma 3" xfId="149"/>
    <cellStyle name="Comma 3 10" xfId="14854"/>
    <cellStyle name="Comma 3 2" xfId="150"/>
    <cellStyle name="Comma 3 2 2" xfId="1138"/>
    <cellStyle name="Comma 3 2 2 2" xfId="1139"/>
    <cellStyle name="Comma 3 2 2 2 2" xfId="4350"/>
    <cellStyle name="Comma 3 2 2 2 2 2" xfId="7516"/>
    <cellStyle name="Comma 3 2 2 2 2 3" xfId="7517"/>
    <cellStyle name="Comma 3 2 2 2 2 4" xfId="7518"/>
    <cellStyle name="Comma 3 2 2 3" xfId="1140"/>
    <cellStyle name="Comma 3 2 2 4" xfId="3911"/>
    <cellStyle name="Comma 3 2 2 5" xfId="7519"/>
    <cellStyle name="Comma 3 2 2 5 2" xfId="7520"/>
    <cellStyle name="Comma 3 2 2 5 3" xfId="7521"/>
    <cellStyle name="Comma 3 2 2 5 4" xfId="7522"/>
    <cellStyle name="Comma 3 2 2 6" xfId="7523"/>
    <cellStyle name="Comma 3 2 2 6 2" xfId="7524"/>
    <cellStyle name="Comma 3 2 2 6 3" xfId="7525"/>
    <cellStyle name="Comma 3 2 2 6 4" xfId="7526"/>
    <cellStyle name="Comma 3 2 3" xfId="1141"/>
    <cellStyle name="Comma 3 2 3 2" xfId="4351"/>
    <cellStyle name="Comma 3 2 3 2 2" xfId="7527"/>
    <cellStyle name="Comma 3 2 3 2 3" xfId="7528"/>
    <cellStyle name="Comma 3 2 3 2 4" xfId="7529"/>
    <cellStyle name="Comma 3 2 3 3" xfId="7530"/>
    <cellStyle name="Comma 3 2 3 3 2" xfId="7531"/>
    <cellStyle name="Comma 3 2 3 3 3" xfId="7532"/>
    <cellStyle name="Comma 3 2 3 3 4" xfId="7533"/>
    <cellStyle name="Comma 3 2 3 4" xfId="7534"/>
    <cellStyle name="Comma 3 2 3 4 2" xfId="7535"/>
    <cellStyle name="Comma 3 2 3 4 3" xfId="7536"/>
    <cellStyle name="Comma 3 2 3 4 4" xfId="7537"/>
    <cellStyle name="Comma 3 2 4" xfId="1142"/>
    <cellStyle name="Comma 3 2 5" xfId="3910"/>
    <cellStyle name="Comma 3 2 6" xfId="7538"/>
    <cellStyle name="Comma 3 2 6 2" xfId="7539"/>
    <cellStyle name="Comma 3 2 6 3" xfId="7540"/>
    <cellStyle name="Comma 3 2 6 4" xfId="7541"/>
    <cellStyle name="Comma 3 2 6 5" xfId="14855"/>
    <cellStyle name="Comma 3 2 7" xfId="7542"/>
    <cellStyle name="Comma 3 2 7 2" xfId="7543"/>
    <cellStyle name="Comma 3 2 7 3" xfId="7544"/>
    <cellStyle name="Comma 3 2 7 4" xfId="7545"/>
    <cellStyle name="Comma 3 2 8" xfId="14856"/>
    <cellStyle name="Comma 3 3" xfId="534"/>
    <cellStyle name="Comma 3 3 2" xfId="1143"/>
    <cellStyle name="Comma 3 3 2 2" xfId="3913"/>
    <cellStyle name="Comma 3 3 2 2 2" xfId="7546"/>
    <cellStyle name="Comma 3 3 2 2 3" xfId="7547"/>
    <cellStyle name="Comma 3 3 2 2 4" xfId="7548"/>
    <cellStyle name="Comma 3 3 2 3" xfId="14153"/>
    <cellStyle name="Comma 3 3 2 4" xfId="14154"/>
    <cellStyle name="Comma 3 3 3" xfId="1144"/>
    <cellStyle name="Comma 3 3 3 2" xfId="4352"/>
    <cellStyle name="Comma 3 3 3 2 2" xfId="7549"/>
    <cellStyle name="Comma 3 3 3 2 3" xfId="7550"/>
    <cellStyle name="Comma 3 3 3 2 4" xfId="7551"/>
    <cellStyle name="Comma 3 3 3 3" xfId="14155"/>
    <cellStyle name="Comma 3 3 3 4" xfId="14156"/>
    <cellStyle name="Comma 3 3 4" xfId="1145"/>
    <cellStyle name="Comma 3 3 4 2" xfId="4353"/>
    <cellStyle name="Comma 3 3 4 2 2" xfId="7552"/>
    <cellStyle name="Comma 3 3 4 2 3" xfId="7553"/>
    <cellStyle name="Comma 3 3 4 2 4" xfId="7554"/>
    <cellStyle name="Comma 3 3 5" xfId="3912"/>
    <cellStyle name="Comma 3 3 6" xfId="6205"/>
    <cellStyle name="Comma 3 3 6 2" xfId="7555"/>
    <cellStyle name="Comma 3 3 6 3" xfId="7556"/>
    <cellStyle name="Comma 3 3 6 4" xfId="7557"/>
    <cellStyle name="Comma 3 3 6 5" xfId="14857"/>
    <cellStyle name="Comma 3 3 7" xfId="7558"/>
    <cellStyle name="Comma 3 3 7 2" xfId="7559"/>
    <cellStyle name="Comma 3 3 7 3" xfId="7560"/>
    <cellStyle name="Comma 3 3 7 4" xfId="7561"/>
    <cellStyle name="Comma 3 3 7 5" xfId="14858"/>
    <cellStyle name="Comma 3 3 8" xfId="14113"/>
    <cellStyle name="Comma 3 4" xfId="1146"/>
    <cellStyle name="Comma 3 4 2" xfId="4354"/>
    <cellStyle name="Comma 3 4 2 2" xfId="7562"/>
    <cellStyle name="Comma 3 4 2 2 2" xfId="14859"/>
    <cellStyle name="Comma 3 4 2 3" xfId="7563"/>
    <cellStyle name="Comma 3 4 2 4" xfId="7564"/>
    <cellStyle name="Comma 3 4 3" xfId="7565"/>
    <cellStyle name="Comma 3 4 3 2" xfId="7566"/>
    <cellStyle name="Comma 3 4 3 3" xfId="7567"/>
    <cellStyle name="Comma 3 4 3 4" xfId="7568"/>
    <cellStyle name="Comma 3 4 3 5" xfId="14860"/>
    <cellStyle name="Comma 3 4 4" xfId="7569"/>
    <cellStyle name="Comma 3 4 4 2" xfId="7570"/>
    <cellStyle name="Comma 3 4 4 3" xfId="7571"/>
    <cellStyle name="Comma 3 4 4 4" xfId="7572"/>
    <cellStyle name="Comma 3 4 4 5" xfId="14861"/>
    <cellStyle name="Comma 3 4 5" xfId="14862"/>
    <cellStyle name="Comma 3 5" xfId="1147"/>
    <cellStyle name="Comma 3 5 2" xfId="14157"/>
    <cellStyle name="Comma 3 5 3" xfId="14158"/>
    <cellStyle name="Comma 3 6" xfId="1148"/>
    <cellStyle name="Comma 3 6 2" xfId="4355"/>
    <cellStyle name="Comma 3 6 2 2" xfId="7573"/>
    <cellStyle name="Comma 3 6 2 3" xfId="7574"/>
    <cellStyle name="Comma 3 6 2 4" xfId="7575"/>
    <cellStyle name="Comma 3 6 3" xfId="14114"/>
    <cellStyle name="Comma 3 7" xfId="7576"/>
    <cellStyle name="Comma 3 7 2" xfId="7577"/>
    <cellStyle name="Comma 3 7 3" xfId="7578"/>
    <cellStyle name="Comma 3 7 4" xfId="7579"/>
    <cellStyle name="Comma 3 8" xfId="7580"/>
    <cellStyle name="Comma 3 8 2" xfId="7581"/>
    <cellStyle name="Comma 3 8 3" xfId="7582"/>
    <cellStyle name="Comma 3 8 4" xfId="7583"/>
    <cellStyle name="Comma 3 9" xfId="7584"/>
    <cellStyle name="Comma 3_Adicional No. 1  Edificio Biblioteca y Verja y parqueos  Universidad ITECO" xfId="151"/>
    <cellStyle name="Comma 4" xfId="152"/>
    <cellStyle name="Comma 4 10" xfId="7585"/>
    <cellStyle name="Comma 4 2" xfId="153"/>
    <cellStyle name="Comma 4 2 2" xfId="1149"/>
    <cellStyle name="Comma 4 2 2 10" xfId="7586"/>
    <cellStyle name="Comma 4 2 2 10 2" xfId="7587"/>
    <cellStyle name="Comma 4 2 2 10 3" xfId="7588"/>
    <cellStyle name="Comma 4 2 2 10 4" xfId="7589"/>
    <cellStyle name="Comma 4 2 2 11" xfId="7590"/>
    <cellStyle name="Comma 4 2 2 11 2" xfId="7591"/>
    <cellStyle name="Comma 4 2 2 11 3" xfId="7592"/>
    <cellStyle name="Comma 4 2 2 11 4" xfId="7593"/>
    <cellStyle name="Comma 4 2 2 12" xfId="14863"/>
    <cellStyle name="Comma 4 2 2 2" xfId="1150"/>
    <cellStyle name="Comma 4 2 2 2 10" xfId="14864"/>
    <cellStyle name="Comma 4 2 2 2 2" xfId="1151"/>
    <cellStyle name="Comma 4 2 2 2 2 2" xfId="1152"/>
    <cellStyle name="Comma 4 2 2 2 2 2 2" xfId="1153"/>
    <cellStyle name="Comma 4 2 2 2 2 2 2 2" xfId="4360"/>
    <cellStyle name="Comma 4 2 2 2 2 2 2 2 2" xfId="7594"/>
    <cellStyle name="Comma 4 2 2 2 2 2 2 2 3" xfId="7595"/>
    <cellStyle name="Comma 4 2 2 2 2 2 2 2 4" xfId="7596"/>
    <cellStyle name="Comma 4 2 2 2 2 2 2 3" xfId="14865"/>
    <cellStyle name="Comma 4 2 2 2 2 2 3" xfId="4359"/>
    <cellStyle name="Comma 4 2 2 2 2 2 3 2" xfId="7597"/>
    <cellStyle name="Comma 4 2 2 2 2 2 3 3" xfId="7598"/>
    <cellStyle name="Comma 4 2 2 2 2 2 3 4" xfId="7599"/>
    <cellStyle name="Comma 4 2 2 2 2 2 4" xfId="7600"/>
    <cellStyle name="Comma 4 2 2 2 2 2 4 2" xfId="7601"/>
    <cellStyle name="Comma 4 2 2 2 2 2 4 3" xfId="7602"/>
    <cellStyle name="Comma 4 2 2 2 2 2 4 4" xfId="7603"/>
    <cellStyle name="Comma 4 2 2 2 2 2 5" xfId="7604"/>
    <cellStyle name="Comma 4 2 2 2 2 2 5 2" xfId="7605"/>
    <cellStyle name="Comma 4 2 2 2 2 2 5 3" xfId="7606"/>
    <cellStyle name="Comma 4 2 2 2 2 2 5 4" xfId="7607"/>
    <cellStyle name="Comma 4 2 2 2 2 2 6" xfId="14866"/>
    <cellStyle name="Comma 4 2 2 2 2 3" xfId="1154"/>
    <cellStyle name="Comma 4 2 2 2 2 3 2" xfId="1155"/>
    <cellStyle name="Comma 4 2 2 2 2 3 2 2" xfId="4362"/>
    <cellStyle name="Comma 4 2 2 2 2 3 2 2 2" xfId="7608"/>
    <cellStyle name="Comma 4 2 2 2 2 3 2 2 3" xfId="7609"/>
    <cellStyle name="Comma 4 2 2 2 2 3 2 2 4" xfId="7610"/>
    <cellStyle name="Comma 4 2 2 2 2 3 2 3" xfId="14867"/>
    <cellStyle name="Comma 4 2 2 2 2 3 3" xfId="4361"/>
    <cellStyle name="Comma 4 2 2 2 2 3 3 2" xfId="7611"/>
    <cellStyle name="Comma 4 2 2 2 2 3 3 3" xfId="7612"/>
    <cellStyle name="Comma 4 2 2 2 2 3 3 4" xfId="7613"/>
    <cellStyle name="Comma 4 2 2 2 2 3 4" xfId="7614"/>
    <cellStyle name="Comma 4 2 2 2 2 3 4 2" xfId="7615"/>
    <cellStyle name="Comma 4 2 2 2 2 3 4 3" xfId="7616"/>
    <cellStyle name="Comma 4 2 2 2 2 3 4 4" xfId="7617"/>
    <cellStyle name="Comma 4 2 2 2 2 3 5" xfId="7618"/>
    <cellStyle name="Comma 4 2 2 2 2 3 5 2" xfId="7619"/>
    <cellStyle name="Comma 4 2 2 2 2 3 5 3" xfId="7620"/>
    <cellStyle name="Comma 4 2 2 2 2 3 5 4" xfId="7621"/>
    <cellStyle name="Comma 4 2 2 2 2 3 6" xfId="14868"/>
    <cellStyle name="Comma 4 2 2 2 2 4" xfId="1156"/>
    <cellStyle name="Comma 4 2 2 2 2 4 2" xfId="1157"/>
    <cellStyle name="Comma 4 2 2 2 2 4 2 2" xfId="4364"/>
    <cellStyle name="Comma 4 2 2 2 2 4 2 2 2" xfId="7622"/>
    <cellStyle name="Comma 4 2 2 2 2 4 2 2 3" xfId="7623"/>
    <cellStyle name="Comma 4 2 2 2 2 4 2 2 4" xfId="7624"/>
    <cellStyle name="Comma 4 2 2 2 2 4 2 3" xfId="14869"/>
    <cellStyle name="Comma 4 2 2 2 2 4 3" xfId="4363"/>
    <cellStyle name="Comma 4 2 2 2 2 4 3 2" xfId="7625"/>
    <cellStyle name="Comma 4 2 2 2 2 4 3 3" xfId="7626"/>
    <cellStyle name="Comma 4 2 2 2 2 4 3 4" xfId="7627"/>
    <cellStyle name="Comma 4 2 2 2 2 4 4" xfId="7628"/>
    <cellStyle name="Comma 4 2 2 2 2 4 4 2" xfId="7629"/>
    <cellStyle name="Comma 4 2 2 2 2 4 4 3" xfId="7630"/>
    <cellStyle name="Comma 4 2 2 2 2 4 4 4" xfId="7631"/>
    <cellStyle name="Comma 4 2 2 2 2 4 5" xfId="7632"/>
    <cellStyle name="Comma 4 2 2 2 2 4 5 2" xfId="7633"/>
    <cellStyle name="Comma 4 2 2 2 2 4 5 3" xfId="7634"/>
    <cellStyle name="Comma 4 2 2 2 2 4 5 4" xfId="7635"/>
    <cellStyle name="Comma 4 2 2 2 2 4 6" xfId="14870"/>
    <cellStyle name="Comma 4 2 2 2 2 5" xfId="1158"/>
    <cellStyle name="Comma 4 2 2 2 2 5 2" xfId="4365"/>
    <cellStyle name="Comma 4 2 2 2 2 5 2 2" xfId="7636"/>
    <cellStyle name="Comma 4 2 2 2 2 5 2 3" xfId="7637"/>
    <cellStyle name="Comma 4 2 2 2 2 5 2 4" xfId="7638"/>
    <cellStyle name="Comma 4 2 2 2 2 5 3" xfId="14871"/>
    <cellStyle name="Comma 4 2 2 2 2 6" xfId="4358"/>
    <cellStyle name="Comma 4 2 2 2 2 6 2" xfId="7639"/>
    <cellStyle name="Comma 4 2 2 2 2 6 3" xfId="7640"/>
    <cellStyle name="Comma 4 2 2 2 2 6 4" xfId="7641"/>
    <cellStyle name="Comma 4 2 2 2 2 7" xfId="7642"/>
    <cellStyle name="Comma 4 2 2 2 2 7 2" xfId="7643"/>
    <cellStyle name="Comma 4 2 2 2 2 7 3" xfId="7644"/>
    <cellStyle name="Comma 4 2 2 2 2 7 4" xfId="7645"/>
    <cellStyle name="Comma 4 2 2 2 2 8" xfId="7646"/>
    <cellStyle name="Comma 4 2 2 2 2 8 2" xfId="7647"/>
    <cellStyle name="Comma 4 2 2 2 2 8 3" xfId="7648"/>
    <cellStyle name="Comma 4 2 2 2 2 8 4" xfId="7649"/>
    <cellStyle name="Comma 4 2 2 2 2 9" xfId="14872"/>
    <cellStyle name="Comma 4 2 2 2 3" xfId="1159"/>
    <cellStyle name="Comma 4 2 2 2 3 2" xfId="1160"/>
    <cellStyle name="Comma 4 2 2 2 3 2 2" xfId="4367"/>
    <cellStyle name="Comma 4 2 2 2 3 2 2 2" xfId="7650"/>
    <cellStyle name="Comma 4 2 2 2 3 2 2 3" xfId="7651"/>
    <cellStyle name="Comma 4 2 2 2 3 2 2 4" xfId="7652"/>
    <cellStyle name="Comma 4 2 2 2 3 2 3" xfId="14873"/>
    <cellStyle name="Comma 4 2 2 2 3 3" xfId="4366"/>
    <cellStyle name="Comma 4 2 2 2 3 3 2" xfId="7653"/>
    <cellStyle name="Comma 4 2 2 2 3 3 3" xfId="7654"/>
    <cellStyle name="Comma 4 2 2 2 3 3 4" xfId="7655"/>
    <cellStyle name="Comma 4 2 2 2 3 4" xfId="7656"/>
    <cellStyle name="Comma 4 2 2 2 3 4 2" xfId="7657"/>
    <cellStyle name="Comma 4 2 2 2 3 4 3" xfId="7658"/>
    <cellStyle name="Comma 4 2 2 2 3 4 4" xfId="7659"/>
    <cellStyle name="Comma 4 2 2 2 3 5" xfId="7660"/>
    <cellStyle name="Comma 4 2 2 2 3 5 2" xfId="7661"/>
    <cellStyle name="Comma 4 2 2 2 3 5 3" xfId="7662"/>
    <cellStyle name="Comma 4 2 2 2 3 5 4" xfId="7663"/>
    <cellStyle name="Comma 4 2 2 2 3 6" xfId="14874"/>
    <cellStyle name="Comma 4 2 2 2 4" xfId="1161"/>
    <cellStyle name="Comma 4 2 2 2 4 2" xfId="1162"/>
    <cellStyle name="Comma 4 2 2 2 4 2 2" xfId="4369"/>
    <cellStyle name="Comma 4 2 2 2 4 2 2 2" xfId="7664"/>
    <cellStyle name="Comma 4 2 2 2 4 2 2 3" xfId="7665"/>
    <cellStyle name="Comma 4 2 2 2 4 2 2 4" xfId="7666"/>
    <cellStyle name="Comma 4 2 2 2 4 2 3" xfId="14875"/>
    <cellStyle name="Comma 4 2 2 2 4 3" xfId="4368"/>
    <cellStyle name="Comma 4 2 2 2 4 3 2" xfId="7667"/>
    <cellStyle name="Comma 4 2 2 2 4 3 3" xfId="7668"/>
    <cellStyle name="Comma 4 2 2 2 4 3 4" xfId="7669"/>
    <cellStyle name="Comma 4 2 2 2 4 4" xfId="7670"/>
    <cellStyle name="Comma 4 2 2 2 4 4 2" xfId="7671"/>
    <cellStyle name="Comma 4 2 2 2 4 4 3" xfId="7672"/>
    <cellStyle name="Comma 4 2 2 2 4 4 4" xfId="7673"/>
    <cellStyle name="Comma 4 2 2 2 4 5" xfId="7674"/>
    <cellStyle name="Comma 4 2 2 2 4 5 2" xfId="7675"/>
    <cellStyle name="Comma 4 2 2 2 4 5 3" xfId="7676"/>
    <cellStyle name="Comma 4 2 2 2 4 5 4" xfId="7677"/>
    <cellStyle name="Comma 4 2 2 2 4 6" xfId="14876"/>
    <cellStyle name="Comma 4 2 2 2 5" xfId="1163"/>
    <cellStyle name="Comma 4 2 2 2 5 2" xfId="1164"/>
    <cellStyle name="Comma 4 2 2 2 5 2 2" xfId="4371"/>
    <cellStyle name="Comma 4 2 2 2 5 2 2 2" xfId="7678"/>
    <cellStyle name="Comma 4 2 2 2 5 2 2 3" xfId="7679"/>
    <cellStyle name="Comma 4 2 2 2 5 2 2 4" xfId="7680"/>
    <cellStyle name="Comma 4 2 2 2 5 2 3" xfId="14877"/>
    <cellStyle name="Comma 4 2 2 2 5 3" xfId="4370"/>
    <cellStyle name="Comma 4 2 2 2 5 3 2" xfId="7681"/>
    <cellStyle name="Comma 4 2 2 2 5 3 3" xfId="7682"/>
    <cellStyle name="Comma 4 2 2 2 5 3 4" xfId="7683"/>
    <cellStyle name="Comma 4 2 2 2 5 4" xfId="7684"/>
    <cellStyle name="Comma 4 2 2 2 5 4 2" xfId="7685"/>
    <cellStyle name="Comma 4 2 2 2 5 4 3" xfId="7686"/>
    <cellStyle name="Comma 4 2 2 2 5 4 4" xfId="7687"/>
    <cellStyle name="Comma 4 2 2 2 5 5" xfId="7688"/>
    <cellStyle name="Comma 4 2 2 2 5 5 2" xfId="7689"/>
    <cellStyle name="Comma 4 2 2 2 5 5 3" xfId="7690"/>
    <cellStyle name="Comma 4 2 2 2 5 5 4" xfId="7691"/>
    <cellStyle name="Comma 4 2 2 2 5 6" xfId="14878"/>
    <cellStyle name="Comma 4 2 2 2 6" xfId="1165"/>
    <cellStyle name="Comma 4 2 2 2 6 2" xfId="4372"/>
    <cellStyle name="Comma 4 2 2 2 6 2 2" xfId="7692"/>
    <cellStyle name="Comma 4 2 2 2 6 2 3" xfId="7693"/>
    <cellStyle name="Comma 4 2 2 2 6 2 4" xfId="7694"/>
    <cellStyle name="Comma 4 2 2 2 6 3" xfId="14879"/>
    <cellStyle name="Comma 4 2 2 2 7" xfId="4357"/>
    <cellStyle name="Comma 4 2 2 2 7 2" xfId="7695"/>
    <cellStyle name="Comma 4 2 2 2 7 3" xfId="7696"/>
    <cellStyle name="Comma 4 2 2 2 7 4" xfId="7697"/>
    <cellStyle name="Comma 4 2 2 2 8" xfId="7698"/>
    <cellStyle name="Comma 4 2 2 2 8 2" xfId="7699"/>
    <cellStyle name="Comma 4 2 2 2 8 3" xfId="7700"/>
    <cellStyle name="Comma 4 2 2 2 8 4" xfId="7701"/>
    <cellStyle name="Comma 4 2 2 2 9" xfId="7702"/>
    <cellStyle name="Comma 4 2 2 2 9 2" xfId="7703"/>
    <cellStyle name="Comma 4 2 2 2 9 3" xfId="7704"/>
    <cellStyle name="Comma 4 2 2 2 9 4" xfId="7705"/>
    <cellStyle name="Comma 4 2 2 3" xfId="1166"/>
    <cellStyle name="Comma 4 2 2 3 10" xfId="14880"/>
    <cellStyle name="Comma 4 2 2 3 2" xfId="1167"/>
    <cellStyle name="Comma 4 2 2 3 2 2" xfId="1168"/>
    <cellStyle name="Comma 4 2 2 3 2 2 2" xfId="1169"/>
    <cellStyle name="Comma 4 2 2 3 2 2 2 2" xfId="4376"/>
    <cellStyle name="Comma 4 2 2 3 2 2 2 2 2" xfId="7706"/>
    <cellStyle name="Comma 4 2 2 3 2 2 2 2 3" xfId="7707"/>
    <cellStyle name="Comma 4 2 2 3 2 2 2 2 4" xfId="7708"/>
    <cellStyle name="Comma 4 2 2 3 2 2 2 3" xfId="14881"/>
    <cellStyle name="Comma 4 2 2 3 2 2 3" xfId="4375"/>
    <cellStyle name="Comma 4 2 2 3 2 2 3 2" xfId="7709"/>
    <cellStyle name="Comma 4 2 2 3 2 2 3 3" xfId="7710"/>
    <cellStyle name="Comma 4 2 2 3 2 2 3 4" xfId="7711"/>
    <cellStyle name="Comma 4 2 2 3 2 2 4" xfId="7712"/>
    <cellStyle name="Comma 4 2 2 3 2 2 4 2" xfId="7713"/>
    <cellStyle name="Comma 4 2 2 3 2 2 4 3" xfId="7714"/>
    <cellStyle name="Comma 4 2 2 3 2 2 4 4" xfId="7715"/>
    <cellStyle name="Comma 4 2 2 3 2 2 5" xfId="7716"/>
    <cellStyle name="Comma 4 2 2 3 2 2 5 2" xfId="7717"/>
    <cellStyle name="Comma 4 2 2 3 2 2 5 3" xfId="7718"/>
    <cellStyle name="Comma 4 2 2 3 2 2 5 4" xfId="7719"/>
    <cellStyle name="Comma 4 2 2 3 2 2 6" xfId="14882"/>
    <cellStyle name="Comma 4 2 2 3 2 3" xfId="1170"/>
    <cellStyle name="Comma 4 2 2 3 2 3 2" xfId="1171"/>
    <cellStyle name="Comma 4 2 2 3 2 3 2 2" xfId="4378"/>
    <cellStyle name="Comma 4 2 2 3 2 3 2 2 2" xfId="7720"/>
    <cellStyle name="Comma 4 2 2 3 2 3 2 2 3" xfId="7721"/>
    <cellStyle name="Comma 4 2 2 3 2 3 2 2 4" xfId="7722"/>
    <cellStyle name="Comma 4 2 2 3 2 3 2 3" xfId="14883"/>
    <cellStyle name="Comma 4 2 2 3 2 3 3" xfId="4377"/>
    <cellStyle name="Comma 4 2 2 3 2 3 3 2" xfId="7723"/>
    <cellStyle name="Comma 4 2 2 3 2 3 3 3" xfId="7724"/>
    <cellStyle name="Comma 4 2 2 3 2 3 3 4" xfId="7725"/>
    <cellStyle name="Comma 4 2 2 3 2 3 4" xfId="7726"/>
    <cellStyle name="Comma 4 2 2 3 2 3 4 2" xfId="7727"/>
    <cellStyle name="Comma 4 2 2 3 2 3 4 3" xfId="7728"/>
    <cellStyle name="Comma 4 2 2 3 2 3 4 4" xfId="7729"/>
    <cellStyle name="Comma 4 2 2 3 2 3 5" xfId="7730"/>
    <cellStyle name="Comma 4 2 2 3 2 3 5 2" xfId="7731"/>
    <cellStyle name="Comma 4 2 2 3 2 3 5 3" xfId="7732"/>
    <cellStyle name="Comma 4 2 2 3 2 3 5 4" xfId="7733"/>
    <cellStyle name="Comma 4 2 2 3 2 3 6" xfId="14884"/>
    <cellStyle name="Comma 4 2 2 3 2 4" xfId="1172"/>
    <cellStyle name="Comma 4 2 2 3 2 4 2" xfId="1173"/>
    <cellStyle name="Comma 4 2 2 3 2 4 2 2" xfId="4380"/>
    <cellStyle name="Comma 4 2 2 3 2 4 2 2 2" xfId="7734"/>
    <cellStyle name="Comma 4 2 2 3 2 4 2 2 3" xfId="7735"/>
    <cellStyle name="Comma 4 2 2 3 2 4 2 2 4" xfId="7736"/>
    <cellStyle name="Comma 4 2 2 3 2 4 2 3" xfId="14885"/>
    <cellStyle name="Comma 4 2 2 3 2 4 3" xfId="4379"/>
    <cellStyle name="Comma 4 2 2 3 2 4 3 2" xfId="7737"/>
    <cellStyle name="Comma 4 2 2 3 2 4 3 3" xfId="7738"/>
    <cellStyle name="Comma 4 2 2 3 2 4 3 4" xfId="7739"/>
    <cellStyle name="Comma 4 2 2 3 2 4 4" xfId="7740"/>
    <cellStyle name="Comma 4 2 2 3 2 4 4 2" xfId="7741"/>
    <cellStyle name="Comma 4 2 2 3 2 4 4 3" xfId="7742"/>
    <cellStyle name="Comma 4 2 2 3 2 4 4 4" xfId="7743"/>
    <cellStyle name="Comma 4 2 2 3 2 4 5" xfId="7744"/>
    <cellStyle name="Comma 4 2 2 3 2 4 5 2" xfId="7745"/>
    <cellStyle name="Comma 4 2 2 3 2 4 5 3" xfId="7746"/>
    <cellStyle name="Comma 4 2 2 3 2 4 5 4" xfId="7747"/>
    <cellStyle name="Comma 4 2 2 3 2 4 6" xfId="14886"/>
    <cellStyle name="Comma 4 2 2 3 2 5" xfId="1174"/>
    <cellStyle name="Comma 4 2 2 3 2 5 2" xfId="4381"/>
    <cellStyle name="Comma 4 2 2 3 2 5 2 2" xfId="7748"/>
    <cellStyle name="Comma 4 2 2 3 2 5 2 3" xfId="7749"/>
    <cellStyle name="Comma 4 2 2 3 2 5 2 4" xfId="7750"/>
    <cellStyle name="Comma 4 2 2 3 2 5 3" xfId="14887"/>
    <cellStyle name="Comma 4 2 2 3 2 6" xfId="4374"/>
    <cellStyle name="Comma 4 2 2 3 2 6 2" xfId="7751"/>
    <cellStyle name="Comma 4 2 2 3 2 6 3" xfId="7752"/>
    <cellStyle name="Comma 4 2 2 3 2 6 4" xfId="7753"/>
    <cellStyle name="Comma 4 2 2 3 2 7" xfId="7754"/>
    <cellStyle name="Comma 4 2 2 3 2 7 2" xfId="7755"/>
    <cellStyle name="Comma 4 2 2 3 2 7 3" xfId="7756"/>
    <cellStyle name="Comma 4 2 2 3 2 7 4" xfId="7757"/>
    <cellStyle name="Comma 4 2 2 3 2 8" xfId="7758"/>
    <cellStyle name="Comma 4 2 2 3 2 8 2" xfId="7759"/>
    <cellStyle name="Comma 4 2 2 3 2 8 3" xfId="7760"/>
    <cellStyle name="Comma 4 2 2 3 2 8 4" xfId="7761"/>
    <cellStyle name="Comma 4 2 2 3 2 9" xfId="14888"/>
    <cellStyle name="Comma 4 2 2 3 3" xfId="1175"/>
    <cellStyle name="Comma 4 2 2 3 3 2" xfId="1176"/>
    <cellStyle name="Comma 4 2 2 3 3 2 2" xfId="4383"/>
    <cellStyle name="Comma 4 2 2 3 3 2 2 2" xfId="7762"/>
    <cellStyle name="Comma 4 2 2 3 3 2 2 3" xfId="7763"/>
    <cellStyle name="Comma 4 2 2 3 3 2 2 4" xfId="7764"/>
    <cellStyle name="Comma 4 2 2 3 3 2 3" xfId="14889"/>
    <cellStyle name="Comma 4 2 2 3 3 3" xfId="4382"/>
    <cellStyle name="Comma 4 2 2 3 3 3 2" xfId="7765"/>
    <cellStyle name="Comma 4 2 2 3 3 3 3" xfId="7766"/>
    <cellStyle name="Comma 4 2 2 3 3 3 4" xfId="7767"/>
    <cellStyle name="Comma 4 2 2 3 3 4" xfId="7768"/>
    <cellStyle name="Comma 4 2 2 3 3 4 2" xfId="7769"/>
    <cellStyle name="Comma 4 2 2 3 3 4 3" xfId="7770"/>
    <cellStyle name="Comma 4 2 2 3 3 4 4" xfId="7771"/>
    <cellStyle name="Comma 4 2 2 3 3 5" xfId="7772"/>
    <cellStyle name="Comma 4 2 2 3 3 5 2" xfId="7773"/>
    <cellStyle name="Comma 4 2 2 3 3 5 3" xfId="7774"/>
    <cellStyle name="Comma 4 2 2 3 3 5 4" xfId="7775"/>
    <cellStyle name="Comma 4 2 2 3 3 6" xfId="14890"/>
    <cellStyle name="Comma 4 2 2 3 4" xfId="1177"/>
    <cellStyle name="Comma 4 2 2 3 4 2" xfId="1178"/>
    <cellStyle name="Comma 4 2 2 3 4 2 2" xfId="4385"/>
    <cellStyle name="Comma 4 2 2 3 4 2 2 2" xfId="7776"/>
    <cellStyle name="Comma 4 2 2 3 4 2 2 3" xfId="7777"/>
    <cellStyle name="Comma 4 2 2 3 4 2 2 4" xfId="7778"/>
    <cellStyle name="Comma 4 2 2 3 4 2 3" xfId="14891"/>
    <cellStyle name="Comma 4 2 2 3 4 3" xfId="4384"/>
    <cellStyle name="Comma 4 2 2 3 4 3 2" xfId="7779"/>
    <cellStyle name="Comma 4 2 2 3 4 3 3" xfId="7780"/>
    <cellStyle name="Comma 4 2 2 3 4 3 4" xfId="7781"/>
    <cellStyle name="Comma 4 2 2 3 4 4" xfId="7782"/>
    <cellStyle name="Comma 4 2 2 3 4 4 2" xfId="7783"/>
    <cellStyle name="Comma 4 2 2 3 4 4 3" xfId="7784"/>
    <cellStyle name="Comma 4 2 2 3 4 4 4" xfId="7785"/>
    <cellStyle name="Comma 4 2 2 3 4 5" xfId="7786"/>
    <cellStyle name="Comma 4 2 2 3 4 5 2" xfId="7787"/>
    <cellStyle name="Comma 4 2 2 3 4 5 3" xfId="7788"/>
    <cellStyle name="Comma 4 2 2 3 4 5 4" xfId="7789"/>
    <cellStyle name="Comma 4 2 2 3 4 6" xfId="14892"/>
    <cellStyle name="Comma 4 2 2 3 5" xfId="1179"/>
    <cellStyle name="Comma 4 2 2 3 5 2" xfId="1180"/>
    <cellStyle name="Comma 4 2 2 3 5 2 2" xfId="4387"/>
    <cellStyle name="Comma 4 2 2 3 5 2 2 2" xfId="7790"/>
    <cellStyle name="Comma 4 2 2 3 5 2 2 3" xfId="7791"/>
    <cellStyle name="Comma 4 2 2 3 5 2 2 4" xfId="7792"/>
    <cellStyle name="Comma 4 2 2 3 5 2 3" xfId="14893"/>
    <cellStyle name="Comma 4 2 2 3 5 3" xfId="4386"/>
    <cellStyle name="Comma 4 2 2 3 5 3 2" xfId="7793"/>
    <cellStyle name="Comma 4 2 2 3 5 3 3" xfId="7794"/>
    <cellStyle name="Comma 4 2 2 3 5 3 4" xfId="7795"/>
    <cellStyle name="Comma 4 2 2 3 5 4" xfId="7796"/>
    <cellStyle name="Comma 4 2 2 3 5 4 2" xfId="7797"/>
    <cellStyle name="Comma 4 2 2 3 5 4 3" xfId="7798"/>
    <cellStyle name="Comma 4 2 2 3 5 4 4" xfId="7799"/>
    <cellStyle name="Comma 4 2 2 3 5 5" xfId="7800"/>
    <cellStyle name="Comma 4 2 2 3 5 5 2" xfId="7801"/>
    <cellStyle name="Comma 4 2 2 3 5 5 3" xfId="7802"/>
    <cellStyle name="Comma 4 2 2 3 5 5 4" xfId="7803"/>
    <cellStyle name="Comma 4 2 2 3 5 6" xfId="14894"/>
    <cellStyle name="Comma 4 2 2 3 6" xfId="1181"/>
    <cellStyle name="Comma 4 2 2 3 6 2" xfId="4388"/>
    <cellStyle name="Comma 4 2 2 3 6 2 2" xfId="7804"/>
    <cellStyle name="Comma 4 2 2 3 6 2 3" xfId="7805"/>
    <cellStyle name="Comma 4 2 2 3 6 2 4" xfId="7806"/>
    <cellStyle name="Comma 4 2 2 3 6 3" xfId="14895"/>
    <cellStyle name="Comma 4 2 2 3 7" xfId="4373"/>
    <cellStyle name="Comma 4 2 2 3 7 2" xfId="7807"/>
    <cellStyle name="Comma 4 2 2 3 7 3" xfId="7808"/>
    <cellStyle name="Comma 4 2 2 3 7 4" xfId="7809"/>
    <cellStyle name="Comma 4 2 2 3 8" xfId="7810"/>
    <cellStyle name="Comma 4 2 2 3 8 2" xfId="7811"/>
    <cellStyle name="Comma 4 2 2 3 8 3" xfId="7812"/>
    <cellStyle name="Comma 4 2 2 3 8 4" xfId="7813"/>
    <cellStyle name="Comma 4 2 2 3 9" xfId="7814"/>
    <cellStyle name="Comma 4 2 2 3 9 2" xfId="7815"/>
    <cellStyle name="Comma 4 2 2 3 9 3" xfId="7816"/>
    <cellStyle name="Comma 4 2 2 3 9 4" xfId="7817"/>
    <cellStyle name="Comma 4 2 2 4" xfId="1182"/>
    <cellStyle name="Comma 4 2 2 4 2" xfId="1183"/>
    <cellStyle name="Comma 4 2 2 4 2 2" xfId="1184"/>
    <cellStyle name="Comma 4 2 2 4 2 2 2" xfId="4391"/>
    <cellStyle name="Comma 4 2 2 4 2 2 2 2" xfId="7818"/>
    <cellStyle name="Comma 4 2 2 4 2 2 2 3" xfId="7819"/>
    <cellStyle name="Comma 4 2 2 4 2 2 2 4" xfId="7820"/>
    <cellStyle name="Comma 4 2 2 4 2 2 3" xfId="14896"/>
    <cellStyle name="Comma 4 2 2 4 2 3" xfId="4390"/>
    <cellStyle name="Comma 4 2 2 4 2 3 2" xfId="7821"/>
    <cellStyle name="Comma 4 2 2 4 2 3 3" xfId="7822"/>
    <cellStyle name="Comma 4 2 2 4 2 3 4" xfId="7823"/>
    <cellStyle name="Comma 4 2 2 4 2 4" xfId="7824"/>
    <cellStyle name="Comma 4 2 2 4 2 4 2" xfId="7825"/>
    <cellStyle name="Comma 4 2 2 4 2 4 3" xfId="7826"/>
    <cellStyle name="Comma 4 2 2 4 2 4 4" xfId="7827"/>
    <cellStyle name="Comma 4 2 2 4 2 5" xfId="7828"/>
    <cellStyle name="Comma 4 2 2 4 2 5 2" xfId="7829"/>
    <cellStyle name="Comma 4 2 2 4 2 5 3" xfId="7830"/>
    <cellStyle name="Comma 4 2 2 4 2 5 4" xfId="7831"/>
    <cellStyle name="Comma 4 2 2 4 2 6" xfId="14897"/>
    <cellStyle name="Comma 4 2 2 4 3" xfId="1185"/>
    <cellStyle name="Comma 4 2 2 4 3 2" xfId="1186"/>
    <cellStyle name="Comma 4 2 2 4 3 2 2" xfId="4393"/>
    <cellStyle name="Comma 4 2 2 4 3 2 2 2" xfId="7832"/>
    <cellStyle name="Comma 4 2 2 4 3 2 2 3" xfId="7833"/>
    <cellStyle name="Comma 4 2 2 4 3 2 2 4" xfId="7834"/>
    <cellStyle name="Comma 4 2 2 4 3 2 3" xfId="14898"/>
    <cellStyle name="Comma 4 2 2 4 3 3" xfId="4392"/>
    <cellStyle name="Comma 4 2 2 4 3 3 2" xfId="7835"/>
    <cellStyle name="Comma 4 2 2 4 3 3 3" xfId="7836"/>
    <cellStyle name="Comma 4 2 2 4 3 3 4" xfId="7837"/>
    <cellStyle name="Comma 4 2 2 4 3 4" xfId="7838"/>
    <cellStyle name="Comma 4 2 2 4 3 4 2" xfId="7839"/>
    <cellStyle name="Comma 4 2 2 4 3 4 3" xfId="7840"/>
    <cellStyle name="Comma 4 2 2 4 3 4 4" xfId="7841"/>
    <cellStyle name="Comma 4 2 2 4 3 5" xfId="7842"/>
    <cellStyle name="Comma 4 2 2 4 3 5 2" xfId="7843"/>
    <cellStyle name="Comma 4 2 2 4 3 5 3" xfId="7844"/>
    <cellStyle name="Comma 4 2 2 4 3 5 4" xfId="7845"/>
    <cellStyle name="Comma 4 2 2 4 3 6" xfId="14899"/>
    <cellStyle name="Comma 4 2 2 4 4" xfId="1187"/>
    <cellStyle name="Comma 4 2 2 4 4 2" xfId="1188"/>
    <cellStyle name="Comma 4 2 2 4 4 2 2" xfId="4395"/>
    <cellStyle name="Comma 4 2 2 4 4 2 2 2" xfId="7846"/>
    <cellStyle name="Comma 4 2 2 4 4 2 2 3" xfId="7847"/>
    <cellStyle name="Comma 4 2 2 4 4 2 2 4" xfId="7848"/>
    <cellStyle name="Comma 4 2 2 4 4 2 3" xfId="14900"/>
    <cellStyle name="Comma 4 2 2 4 4 3" xfId="4394"/>
    <cellStyle name="Comma 4 2 2 4 4 3 2" xfId="7849"/>
    <cellStyle name="Comma 4 2 2 4 4 3 3" xfId="7850"/>
    <cellStyle name="Comma 4 2 2 4 4 3 4" xfId="7851"/>
    <cellStyle name="Comma 4 2 2 4 4 4" xfId="7852"/>
    <cellStyle name="Comma 4 2 2 4 4 4 2" xfId="7853"/>
    <cellStyle name="Comma 4 2 2 4 4 4 3" xfId="7854"/>
    <cellStyle name="Comma 4 2 2 4 4 4 4" xfId="7855"/>
    <cellStyle name="Comma 4 2 2 4 4 5" xfId="7856"/>
    <cellStyle name="Comma 4 2 2 4 4 5 2" xfId="7857"/>
    <cellStyle name="Comma 4 2 2 4 4 5 3" xfId="7858"/>
    <cellStyle name="Comma 4 2 2 4 4 5 4" xfId="7859"/>
    <cellStyle name="Comma 4 2 2 4 4 6" xfId="14901"/>
    <cellStyle name="Comma 4 2 2 4 5" xfId="1189"/>
    <cellStyle name="Comma 4 2 2 4 5 2" xfId="4396"/>
    <cellStyle name="Comma 4 2 2 4 5 2 2" xfId="7860"/>
    <cellStyle name="Comma 4 2 2 4 5 2 3" xfId="7861"/>
    <cellStyle name="Comma 4 2 2 4 5 2 4" xfId="7862"/>
    <cellStyle name="Comma 4 2 2 4 5 3" xfId="14902"/>
    <cellStyle name="Comma 4 2 2 4 6" xfId="4389"/>
    <cellStyle name="Comma 4 2 2 4 6 2" xfId="7863"/>
    <cellStyle name="Comma 4 2 2 4 6 3" xfId="7864"/>
    <cellStyle name="Comma 4 2 2 4 6 4" xfId="7865"/>
    <cellStyle name="Comma 4 2 2 4 7" xfId="7866"/>
    <cellStyle name="Comma 4 2 2 4 7 2" xfId="7867"/>
    <cellStyle name="Comma 4 2 2 4 7 3" xfId="7868"/>
    <cellStyle name="Comma 4 2 2 4 7 4" xfId="7869"/>
    <cellStyle name="Comma 4 2 2 4 8" xfId="7870"/>
    <cellStyle name="Comma 4 2 2 4 8 2" xfId="7871"/>
    <cellStyle name="Comma 4 2 2 4 8 3" xfId="7872"/>
    <cellStyle name="Comma 4 2 2 4 8 4" xfId="7873"/>
    <cellStyle name="Comma 4 2 2 4 9" xfId="14903"/>
    <cellStyle name="Comma 4 2 2 5" xfId="1190"/>
    <cellStyle name="Comma 4 2 2 5 2" xfId="1191"/>
    <cellStyle name="Comma 4 2 2 5 2 2" xfId="4398"/>
    <cellStyle name="Comma 4 2 2 5 2 2 2" xfId="7874"/>
    <cellStyle name="Comma 4 2 2 5 2 2 3" xfId="7875"/>
    <cellStyle name="Comma 4 2 2 5 2 2 4" xfId="7876"/>
    <cellStyle name="Comma 4 2 2 5 2 3" xfId="14904"/>
    <cellStyle name="Comma 4 2 2 5 3" xfId="4397"/>
    <cellStyle name="Comma 4 2 2 5 3 2" xfId="7877"/>
    <cellStyle name="Comma 4 2 2 5 3 3" xfId="7878"/>
    <cellStyle name="Comma 4 2 2 5 3 4" xfId="7879"/>
    <cellStyle name="Comma 4 2 2 5 4" xfId="7880"/>
    <cellStyle name="Comma 4 2 2 5 4 2" xfId="7881"/>
    <cellStyle name="Comma 4 2 2 5 4 3" xfId="7882"/>
    <cellStyle name="Comma 4 2 2 5 4 4" xfId="7883"/>
    <cellStyle name="Comma 4 2 2 5 5" xfId="7884"/>
    <cellStyle name="Comma 4 2 2 5 5 2" xfId="7885"/>
    <cellStyle name="Comma 4 2 2 5 5 3" xfId="7886"/>
    <cellStyle name="Comma 4 2 2 5 5 4" xfId="7887"/>
    <cellStyle name="Comma 4 2 2 5 6" xfId="14905"/>
    <cellStyle name="Comma 4 2 2 6" xfId="1192"/>
    <cellStyle name="Comma 4 2 2 6 2" xfId="1193"/>
    <cellStyle name="Comma 4 2 2 6 2 2" xfId="4400"/>
    <cellStyle name="Comma 4 2 2 6 2 2 2" xfId="7888"/>
    <cellStyle name="Comma 4 2 2 6 2 2 3" xfId="7889"/>
    <cellStyle name="Comma 4 2 2 6 2 2 4" xfId="7890"/>
    <cellStyle name="Comma 4 2 2 6 2 3" xfId="14906"/>
    <cellStyle name="Comma 4 2 2 6 3" xfId="4399"/>
    <cellStyle name="Comma 4 2 2 6 3 2" xfId="7891"/>
    <cellStyle name="Comma 4 2 2 6 3 3" xfId="7892"/>
    <cellStyle name="Comma 4 2 2 6 3 4" xfId="7893"/>
    <cellStyle name="Comma 4 2 2 6 4" xfId="7894"/>
    <cellStyle name="Comma 4 2 2 6 4 2" xfId="7895"/>
    <cellStyle name="Comma 4 2 2 6 4 3" xfId="7896"/>
    <cellStyle name="Comma 4 2 2 6 4 4" xfId="7897"/>
    <cellStyle name="Comma 4 2 2 6 5" xfId="7898"/>
    <cellStyle name="Comma 4 2 2 6 5 2" xfId="7899"/>
    <cellStyle name="Comma 4 2 2 6 5 3" xfId="7900"/>
    <cellStyle name="Comma 4 2 2 6 5 4" xfId="7901"/>
    <cellStyle name="Comma 4 2 2 6 6" xfId="14907"/>
    <cellStyle name="Comma 4 2 2 7" xfId="1194"/>
    <cellStyle name="Comma 4 2 2 7 2" xfId="1195"/>
    <cellStyle name="Comma 4 2 2 7 2 2" xfId="4402"/>
    <cellStyle name="Comma 4 2 2 7 2 2 2" xfId="7902"/>
    <cellStyle name="Comma 4 2 2 7 2 2 3" xfId="7903"/>
    <cellStyle name="Comma 4 2 2 7 2 2 4" xfId="7904"/>
    <cellStyle name="Comma 4 2 2 7 2 3" xfId="14908"/>
    <cellStyle name="Comma 4 2 2 7 3" xfId="4401"/>
    <cellStyle name="Comma 4 2 2 7 3 2" xfId="7905"/>
    <cellStyle name="Comma 4 2 2 7 3 3" xfId="7906"/>
    <cellStyle name="Comma 4 2 2 7 3 4" xfId="7907"/>
    <cellStyle name="Comma 4 2 2 7 4" xfId="7908"/>
    <cellStyle name="Comma 4 2 2 7 4 2" xfId="7909"/>
    <cellStyle name="Comma 4 2 2 7 4 3" xfId="7910"/>
    <cellStyle name="Comma 4 2 2 7 4 4" xfId="7911"/>
    <cellStyle name="Comma 4 2 2 7 5" xfId="7912"/>
    <cellStyle name="Comma 4 2 2 7 5 2" xfId="7913"/>
    <cellStyle name="Comma 4 2 2 7 5 3" xfId="7914"/>
    <cellStyle name="Comma 4 2 2 7 5 4" xfId="7915"/>
    <cellStyle name="Comma 4 2 2 7 6" xfId="14909"/>
    <cellStyle name="Comma 4 2 2 8" xfId="1196"/>
    <cellStyle name="Comma 4 2 2 8 2" xfId="4403"/>
    <cellStyle name="Comma 4 2 2 8 2 2" xfId="7916"/>
    <cellStyle name="Comma 4 2 2 8 2 3" xfId="7917"/>
    <cellStyle name="Comma 4 2 2 8 2 4" xfId="7918"/>
    <cellStyle name="Comma 4 2 2 8 3" xfId="14910"/>
    <cellStyle name="Comma 4 2 2 9" xfId="4356"/>
    <cellStyle name="Comma 4 2 2 9 2" xfId="7919"/>
    <cellStyle name="Comma 4 2 2 9 3" xfId="7920"/>
    <cellStyle name="Comma 4 2 2 9 4" xfId="7921"/>
    <cellStyle name="Comma 4 2 3" xfId="1197"/>
    <cellStyle name="Comma 4 2 3 2" xfId="4404"/>
    <cellStyle name="Comma 4 2 3 2 2" xfId="7922"/>
    <cellStyle name="Comma 4 2 3 2 3" xfId="7923"/>
    <cellStyle name="Comma 4 2 3 2 4" xfId="7924"/>
    <cellStyle name="Comma 4 2 3 3" xfId="7925"/>
    <cellStyle name="Comma 4 2 3 3 2" xfId="7926"/>
    <cellStyle name="Comma 4 2 3 3 3" xfId="7927"/>
    <cellStyle name="Comma 4 2 3 3 4" xfId="7928"/>
    <cellStyle name="Comma 4 2 3 4" xfId="7929"/>
    <cellStyle name="Comma 4 2 3 4 2" xfId="7930"/>
    <cellStyle name="Comma 4 2 3 4 3" xfId="7931"/>
    <cellStyle name="Comma 4 2 3 4 4" xfId="7932"/>
    <cellStyle name="Comma 4 2 4" xfId="1198"/>
    <cellStyle name="Comma 4 2 4 2" xfId="4405"/>
    <cellStyle name="Comma 4 2 4 2 2" xfId="7933"/>
    <cellStyle name="Comma 4 2 4 2 3" xfId="7934"/>
    <cellStyle name="Comma 4 2 4 2 4" xfId="7935"/>
    <cellStyle name="Comma 4 2 5" xfId="1199"/>
    <cellStyle name="Comma 4 2 6" xfId="3915"/>
    <cellStyle name="Comma 4 2 6 2" xfId="7936"/>
    <cellStyle name="Comma 4 2 6 3" xfId="7937"/>
    <cellStyle name="Comma 4 2 6 4" xfId="7938"/>
    <cellStyle name="Comma 4 2 7" xfId="6198"/>
    <cellStyle name="Comma 4 2 7 2" xfId="7939"/>
    <cellStyle name="Comma 4 2 7 3" xfId="7940"/>
    <cellStyle name="Comma 4 2 7 4" xfId="7941"/>
    <cellStyle name="Comma 4 2 7 5" xfId="14911"/>
    <cellStyle name="Comma 4 2 8" xfId="7942"/>
    <cellStyle name="Comma 4 2 8 2" xfId="7943"/>
    <cellStyle name="Comma 4 2 8 3" xfId="7944"/>
    <cellStyle name="Comma 4 2 8 4" xfId="7945"/>
    <cellStyle name="Comma 4 3" xfId="1200"/>
    <cellStyle name="Comma 4 3 2" xfId="3916"/>
    <cellStyle name="Comma 4 3 2 2" xfId="7946"/>
    <cellStyle name="Comma 4 3 2 2 2" xfId="7947"/>
    <cellStyle name="Comma 4 3 2 2 3" xfId="7948"/>
    <cellStyle name="Comma 4 3 2 2 4" xfId="7949"/>
    <cellStyle name="Comma 4 3 2 3" xfId="7950"/>
    <cellStyle name="Comma 4 3 2 3 2" xfId="7951"/>
    <cellStyle name="Comma 4 3 2 3 3" xfId="7952"/>
    <cellStyle name="Comma 4 3 2 3 4" xfId="7953"/>
    <cellStyle name="Comma 4 3 3" xfId="7954"/>
    <cellStyle name="Comma 4 3 4" xfId="7955"/>
    <cellStyle name="Comma 4 3 5" xfId="14912"/>
    <cellStyle name="Comma 4 4" xfId="1201"/>
    <cellStyle name="Comma 4 4 2" xfId="4406"/>
    <cellStyle name="Comma 4 4 2 2" xfId="7956"/>
    <cellStyle name="Comma 4 4 2 3" xfId="7957"/>
    <cellStyle name="Comma 4 4 2 4" xfId="7958"/>
    <cellStyle name="Comma 4 4 3" xfId="7959"/>
    <cellStyle name="Comma 4 4 3 2" xfId="7960"/>
    <cellStyle name="Comma 4 4 4" xfId="7961"/>
    <cellStyle name="Comma 4 4 4 2" xfId="7962"/>
    <cellStyle name="Comma 4 5" xfId="1202"/>
    <cellStyle name="Comma 4 6" xfId="3914"/>
    <cellStyle name="Comma 4 7" xfId="6206"/>
    <cellStyle name="Comma 4 7 2" xfId="14159"/>
    <cellStyle name="Comma 4 7 3" xfId="14913"/>
    <cellStyle name="Comma 4 8" xfId="7963"/>
    <cellStyle name="Comma 4 9" xfId="7964"/>
    <cellStyle name="Comma 4_Presupuesto Plaza, Arco y Parque El Lucero, San Juan" xfId="7965"/>
    <cellStyle name="Comma 5" xfId="154"/>
    <cellStyle name="Comma 5 2" xfId="155"/>
    <cellStyle name="Comma 5 2 10" xfId="3917"/>
    <cellStyle name="Comma 5 2 11" xfId="7966"/>
    <cellStyle name="Comma 5 2 11 2" xfId="7967"/>
    <cellStyle name="Comma 5 2 11 3" xfId="7968"/>
    <cellStyle name="Comma 5 2 11 4" xfId="7969"/>
    <cellStyle name="Comma 5 2 11 5" xfId="14914"/>
    <cellStyle name="Comma 5 2 12" xfId="7970"/>
    <cellStyle name="Comma 5 2 12 2" xfId="7971"/>
    <cellStyle name="Comma 5 2 12 3" xfId="7972"/>
    <cellStyle name="Comma 5 2 12 4" xfId="7973"/>
    <cellStyle name="Comma 5 2 12 5" xfId="14915"/>
    <cellStyle name="Comma 5 2 2" xfId="1203"/>
    <cellStyle name="Comma 5 2 2 10" xfId="14916"/>
    <cellStyle name="Comma 5 2 2 2" xfId="1204"/>
    <cellStyle name="Comma 5 2 2 2 2" xfId="1205"/>
    <cellStyle name="Comma 5 2 2 2 2 2" xfId="1206"/>
    <cellStyle name="Comma 5 2 2 2 2 2 2" xfId="4410"/>
    <cellStyle name="Comma 5 2 2 2 2 2 2 2" xfId="7974"/>
    <cellStyle name="Comma 5 2 2 2 2 2 2 3" xfId="7975"/>
    <cellStyle name="Comma 5 2 2 2 2 2 2 4" xfId="7976"/>
    <cellStyle name="Comma 5 2 2 2 2 2 3" xfId="14917"/>
    <cellStyle name="Comma 5 2 2 2 2 3" xfId="4409"/>
    <cellStyle name="Comma 5 2 2 2 2 3 2" xfId="7977"/>
    <cellStyle name="Comma 5 2 2 2 2 3 3" xfId="7978"/>
    <cellStyle name="Comma 5 2 2 2 2 3 4" xfId="7979"/>
    <cellStyle name="Comma 5 2 2 2 2 4" xfId="7980"/>
    <cellStyle name="Comma 5 2 2 2 2 4 2" xfId="7981"/>
    <cellStyle name="Comma 5 2 2 2 2 4 3" xfId="7982"/>
    <cellStyle name="Comma 5 2 2 2 2 4 4" xfId="7983"/>
    <cellStyle name="Comma 5 2 2 2 2 5" xfId="7984"/>
    <cellStyle name="Comma 5 2 2 2 2 5 2" xfId="7985"/>
    <cellStyle name="Comma 5 2 2 2 2 5 3" xfId="7986"/>
    <cellStyle name="Comma 5 2 2 2 2 5 4" xfId="7987"/>
    <cellStyle name="Comma 5 2 2 2 2 6" xfId="14918"/>
    <cellStyle name="Comma 5 2 2 2 3" xfId="1207"/>
    <cellStyle name="Comma 5 2 2 2 3 2" xfId="1208"/>
    <cellStyle name="Comma 5 2 2 2 3 2 2" xfId="4412"/>
    <cellStyle name="Comma 5 2 2 2 3 2 2 2" xfId="7988"/>
    <cellStyle name="Comma 5 2 2 2 3 2 2 3" xfId="7989"/>
    <cellStyle name="Comma 5 2 2 2 3 2 2 4" xfId="7990"/>
    <cellStyle name="Comma 5 2 2 2 3 2 3" xfId="14919"/>
    <cellStyle name="Comma 5 2 2 2 3 3" xfId="4411"/>
    <cellStyle name="Comma 5 2 2 2 3 3 2" xfId="7991"/>
    <cellStyle name="Comma 5 2 2 2 3 3 3" xfId="7992"/>
    <cellStyle name="Comma 5 2 2 2 3 3 4" xfId="7993"/>
    <cellStyle name="Comma 5 2 2 2 3 4" xfId="7994"/>
    <cellStyle name="Comma 5 2 2 2 3 4 2" xfId="7995"/>
    <cellStyle name="Comma 5 2 2 2 3 4 3" xfId="7996"/>
    <cellStyle name="Comma 5 2 2 2 3 4 4" xfId="7997"/>
    <cellStyle name="Comma 5 2 2 2 3 5" xfId="7998"/>
    <cellStyle name="Comma 5 2 2 2 3 5 2" xfId="7999"/>
    <cellStyle name="Comma 5 2 2 2 3 5 3" xfId="8000"/>
    <cellStyle name="Comma 5 2 2 2 3 5 4" xfId="8001"/>
    <cellStyle name="Comma 5 2 2 2 3 6" xfId="14920"/>
    <cellStyle name="Comma 5 2 2 2 4" xfId="1209"/>
    <cellStyle name="Comma 5 2 2 2 4 2" xfId="1210"/>
    <cellStyle name="Comma 5 2 2 2 4 2 2" xfId="4414"/>
    <cellStyle name="Comma 5 2 2 2 4 2 2 2" xfId="8002"/>
    <cellStyle name="Comma 5 2 2 2 4 2 2 3" xfId="8003"/>
    <cellStyle name="Comma 5 2 2 2 4 2 2 4" xfId="8004"/>
    <cellStyle name="Comma 5 2 2 2 4 2 3" xfId="14921"/>
    <cellStyle name="Comma 5 2 2 2 4 3" xfId="4413"/>
    <cellStyle name="Comma 5 2 2 2 4 3 2" xfId="8005"/>
    <cellStyle name="Comma 5 2 2 2 4 3 3" xfId="8006"/>
    <cellStyle name="Comma 5 2 2 2 4 3 4" xfId="8007"/>
    <cellStyle name="Comma 5 2 2 2 4 4" xfId="8008"/>
    <cellStyle name="Comma 5 2 2 2 4 4 2" xfId="8009"/>
    <cellStyle name="Comma 5 2 2 2 4 4 3" xfId="8010"/>
    <cellStyle name="Comma 5 2 2 2 4 4 4" xfId="8011"/>
    <cellStyle name="Comma 5 2 2 2 4 5" xfId="8012"/>
    <cellStyle name="Comma 5 2 2 2 4 5 2" xfId="8013"/>
    <cellStyle name="Comma 5 2 2 2 4 5 3" xfId="8014"/>
    <cellStyle name="Comma 5 2 2 2 4 5 4" xfId="8015"/>
    <cellStyle name="Comma 5 2 2 2 4 6" xfId="14922"/>
    <cellStyle name="Comma 5 2 2 2 5" xfId="1211"/>
    <cellStyle name="Comma 5 2 2 2 5 2" xfId="4415"/>
    <cellStyle name="Comma 5 2 2 2 5 2 2" xfId="8016"/>
    <cellStyle name="Comma 5 2 2 2 5 2 3" xfId="8017"/>
    <cellStyle name="Comma 5 2 2 2 5 2 4" xfId="8018"/>
    <cellStyle name="Comma 5 2 2 2 5 3" xfId="14923"/>
    <cellStyle name="Comma 5 2 2 2 6" xfId="4408"/>
    <cellStyle name="Comma 5 2 2 2 6 2" xfId="8019"/>
    <cellStyle name="Comma 5 2 2 2 6 3" xfId="8020"/>
    <cellStyle name="Comma 5 2 2 2 6 4" xfId="8021"/>
    <cellStyle name="Comma 5 2 2 2 7" xfId="8022"/>
    <cellStyle name="Comma 5 2 2 2 7 2" xfId="8023"/>
    <cellStyle name="Comma 5 2 2 2 7 3" xfId="8024"/>
    <cellStyle name="Comma 5 2 2 2 7 4" xfId="8025"/>
    <cellStyle name="Comma 5 2 2 2 8" xfId="8026"/>
    <cellStyle name="Comma 5 2 2 2 8 2" xfId="8027"/>
    <cellStyle name="Comma 5 2 2 2 8 3" xfId="8028"/>
    <cellStyle name="Comma 5 2 2 2 8 4" xfId="8029"/>
    <cellStyle name="Comma 5 2 2 2 9" xfId="14924"/>
    <cellStyle name="Comma 5 2 2 3" xfId="1212"/>
    <cellStyle name="Comma 5 2 2 3 2" xfId="1213"/>
    <cellStyle name="Comma 5 2 2 3 2 2" xfId="4417"/>
    <cellStyle name="Comma 5 2 2 3 2 2 2" xfId="8030"/>
    <cellStyle name="Comma 5 2 2 3 2 2 3" xfId="8031"/>
    <cellStyle name="Comma 5 2 2 3 2 2 4" xfId="8032"/>
    <cellStyle name="Comma 5 2 2 3 2 3" xfId="14925"/>
    <cellStyle name="Comma 5 2 2 3 3" xfId="4416"/>
    <cellStyle name="Comma 5 2 2 3 3 2" xfId="8033"/>
    <cellStyle name="Comma 5 2 2 3 3 3" xfId="8034"/>
    <cellStyle name="Comma 5 2 2 3 3 4" xfId="8035"/>
    <cellStyle name="Comma 5 2 2 3 4" xfId="8036"/>
    <cellStyle name="Comma 5 2 2 3 4 2" xfId="8037"/>
    <cellStyle name="Comma 5 2 2 3 4 3" xfId="8038"/>
    <cellStyle name="Comma 5 2 2 3 4 4" xfId="8039"/>
    <cellStyle name="Comma 5 2 2 3 5" xfId="8040"/>
    <cellStyle name="Comma 5 2 2 3 5 2" xfId="8041"/>
    <cellStyle name="Comma 5 2 2 3 5 3" xfId="8042"/>
    <cellStyle name="Comma 5 2 2 3 5 4" xfId="8043"/>
    <cellStyle name="Comma 5 2 2 3 6" xfId="14926"/>
    <cellStyle name="Comma 5 2 2 4" xfId="1214"/>
    <cellStyle name="Comma 5 2 2 4 2" xfId="1215"/>
    <cellStyle name="Comma 5 2 2 4 2 2" xfId="4419"/>
    <cellStyle name="Comma 5 2 2 4 2 2 2" xfId="8044"/>
    <cellStyle name="Comma 5 2 2 4 2 2 3" xfId="8045"/>
    <cellStyle name="Comma 5 2 2 4 2 2 4" xfId="8046"/>
    <cellStyle name="Comma 5 2 2 4 2 3" xfId="14927"/>
    <cellStyle name="Comma 5 2 2 4 3" xfId="4418"/>
    <cellStyle name="Comma 5 2 2 4 3 2" xfId="8047"/>
    <cellStyle name="Comma 5 2 2 4 3 3" xfId="8048"/>
    <cellStyle name="Comma 5 2 2 4 3 4" xfId="8049"/>
    <cellStyle name="Comma 5 2 2 4 4" xfId="8050"/>
    <cellStyle name="Comma 5 2 2 4 4 2" xfId="8051"/>
    <cellStyle name="Comma 5 2 2 4 4 3" xfId="8052"/>
    <cellStyle name="Comma 5 2 2 4 4 4" xfId="8053"/>
    <cellStyle name="Comma 5 2 2 4 5" xfId="8054"/>
    <cellStyle name="Comma 5 2 2 4 5 2" xfId="8055"/>
    <cellStyle name="Comma 5 2 2 4 5 3" xfId="8056"/>
    <cellStyle name="Comma 5 2 2 4 5 4" xfId="8057"/>
    <cellStyle name="Comma 5 2 2 4 6" xfId="14928"/>
    <cellStyle name="Comma 5 2 2 5" xfId="1216"/>
    <cellStyle name="Comma 5 2 2 5 2" xfId="1217"/>
    <cellStyle name="Comma 5 2 2 5 2 2" xfId="4421"/>
    <cellStyle name="Comma 5 2 2 5 2 2 2" xfId="8058"/>
    <cellStyle name="Comma 5 2 2 5 2 2 3" xfId="8059"/>
    <cellStyle name="Comma 5 2 2 5 2 2 4" xfId="8060"/>
    <cellStyle name="Comma 5 2 2 5 2 3" xfId="14929"/>
    <cellStyle name="Comma 5 2 2 5 3" xfId="4420"/>
    <cellStyle name="Comma 5 2 2 5 3 2" xfId="8061"/>
    <cellStyle name="Comma 5 2 2 5 3 3" xfId="8062"/>
    <cellStyle name="Comma 5 2 2 5 3 4" xfId="8063"/>
    <cellStyle name="Comma 5 2 2 5 4" xfId="8064"/>
    <cellStyle name="Comma 5 2 2 5 4 2" xfId="8065"/>
    <cellStyle name="Comma 5 2 2 5 4 3" xfId="8066"/>
    <cellStyle name="Comma 5 2 2 5 4 4" xfId="8067"/>
    <cellStyle name="Comma 5 2 2 5 5" xfId="8068"/>
    <cellStyle name="Comma 5 2 2 5 5 2" xfId="8069"/>
    <cellStyle name="Comma 5 2 2 5 5 3" xfId="8070"/>
    <cellStyle name="Comma 5 2 2 5 5 4" xfId="8071"/>
    <cellStyle name="Comma 5 2 2 5 6" xfId="14930"/>
    <cellStyle name="Comma 5 2 2 6" xfId="1218"/>
    <cellStyle name="Comma 5 2 2 6 2" xfId="4422"/>
    <cellStyle name="Comma 5 2 2 6 2 2" xfId="8072"/>
    <cellStyle name="Comma 5 2 2 6 2 3" xfId="8073"/>
    <cellStyle name="Comma 5 2 2 6 2 4" xfId="8074"/>
    <cellStyle name="Comma 5 2 2 6 3" xfId="14931"/>
    <cellStyle name="Comma 5 2 2 7" xfId="4407"/>
    <cellStyle name="Comma 5 2 2 7 2" xfId="8075"/>
    <cellStyle name="Comma 5 2 2 7 3" xfId="8076"/>
    <cellStyle name="Comma 5 2 2 7 4" xfId="8077"/>
    <cellStyle name="Comma 5 2 2 8" xfId="8078"/>
    <cellStyle name="Comma 5 2 2 8 2" xfId="8079"/>
    <cellStyle name="Comma 5 2 2 8 3" xfId="8080"/>
    <cellStyle name="Comma 5 2 2 8 4" xfId="8081"/>
    <cellStyle name="Comma 5 2 2 9" xfId="8082"/>
    <cellStyle name="Comma 5 2 2 9 2" xfId="8083"/>
    <cellStyle name="Comma 5 2 2 9 3" xfId="8084"/>
    <cellStyle name="Comma 5 2 2 9 4" xfId="8085"/>
    <cellStyle name="Comma 5 2 3" xfId="1219"/>
    <cellStyle name="Comma 5 2 3 10" xfId="14932"/>
    <cellStyle name="Comma 5 2 3 2" xfId="1220"/>
    <cellStyle name="Comma 5 2 3 2 2" xfId="1221"/>
    <cellStyle name="Comma 5 2 3 2 2 2" xfId="1222"/>
    <cellStyle name="Comma 5 2 3 2 2 2 2" xfId="4426"/>
    <cellStyle name="Comma 5 2 3 2 2 2 2 2" xfId="8086"/>
    <cellStyle name="Comma 5 2 3 2 2 2 2 3" xfId="8087"/>
    <cellStyle name="Comma 5 2 3 2 2 2 2 4" xfId="8088"/>
    <cellStyle name="Comma 5 2 3 2 2 2 3" xfId="14933"/>
    <cellStyle name="Comma 5 2 3 2 2 3" xfId="4425"/>
    <cellStyle name="Comma 5 2 3 2 2 3 2" xfId="8089"/>
    <cellStyle name="Comma 5 2 3 2 2 3 3" xfId="8090"/>
    <cellStyle name="Comma 5 2 3 2 2 3 4" xfId="8091"/>
    <cellStyle name="Comma 5 2 3 2 2 4" xfId="8092"/>
    <cellStyle name="Comma 5 2 3 2 2 4 2" xfId="8093"/>
    <cellStyle name="Comma 5 2 3 2 2 4 3" xfId="8094"/>
    <cellStyle name="Comma 5 2 3 2 2 4 4" xfId="8095"/>
    <cellStyle name="Comma 5 2 3 2 2 5" xfId="8096"/>
    <cellStyle name="Comma 5 2 3 2 2 5 2" xfId="8097"/>
    <cellStyle name="Comma 5 2 3 2 2 5 3" xfId="8098"/>
    <cellStyle name="Comma 5 2 3 2 2 5 4" xfId="8099"/>
    <cellStyle name="Comma 5 2 3 2 2 6" xfId="14934"/>
    <cellStyle name="Comma 5 2 3 2 3" xfId="1223"/>
    <cellStyle name="Comma 5 2 3 2 3 2" xfId="1224"/>
    <cellStyle name="Comma 5 2 3 2 3 2 2" xfId="4428"/>
    <cellStyle name="Comma 5 2 3 2 3 2 2 2" xfId="8100"/>
    <cellStyle name="Comma 5 2 3 2 3 2 2 3" xfId="8101"/>
    <cellStyle name="Comma 5 2 3 2 3 2 2 4" xfId="8102"/>
    <cellStyle name="Comma 5 2 3 2 3 2 3" xfId="14935"/>
    <cellStyle name="Comma 5 2 3 2 3 3" xfId="4427"/>
    <cellStyle name="Comma 5 2 3 2 3 3 2" xfId="8103"/>
    <cellStyle name="Comma 5 2 3 2 3 3 3" xfId="8104"/>
    <cellStyle name="Comma 5 2 3 2 3 3 4" xfId="8105"/>
    <cellStyle name="Comma 5 2 3 2 3 4" xfId="8106"/>
    <cellStyle name="Comma 5 2 3 2 3 4 2" xfId="8107"/>
    <cellStyle name="Comma 5 2 3 2 3 4 3" xfId="8108"/>
    <cellStyle name="Comma 5 2 3 2 3 4 4" xfId="8109"/>
    <cellStyle name="Comma 5 2 3 2 3 5" xfId="8110"/>
    <cellStyle name="Comma 5 2 3 2 3 5 2" xfId="8111"/>
    <cellStyle name="Comma 5 2 3 2 3 5 3" xfId="8112"/>
    <cellStyle name="Comma 5 2 3 2 3 5 4" xfId="8113"/>
    <cellStyle name="Comma 5 2 3 2 3 6" xfId="14936"/>
    <cellStyle name="Comma 5 2 3 2 4" xfId="1225"/>
    <cellStyle name="Comma 5 2 3 2 4 2" xfId="1226"/>
    <cellStyle name="Comma 5 2 3 2 4 2 2" xfId="4430"/>
    <cellStyle name="Comma 5 2 3 2 4 2 2 2" xfId="8114"/>
    <cellStyle name="Comma 5 2 3 2 4 2 2 3" xfId="8115"/>
    <cellStyle name="Comma 5 2 3 2 4 2 2 4" xfId="8116"/>
    <cellStyle name="Comma 5 2 3 2 4 2 3" xfId="14937"/>
    <cellStyle name="Comma 5 2 3 2 4 3" xfId="4429"/>
    <cellStyle name="Comma 5 2 3 2 4 3 2" xfId="8117"/>
    <cellStyle name="Comma 5 2 3 2 4 3 3" xfId="8118"/>
    <cellStyle name="Comma 5 2 3 2 4 3 4" xfId="8119"/>
    <cellStyle name="Comma 5 2 3 2 4 4" xfId="8120"/>
    <cellStyle name="Comma 5 2 3 2 4 4 2" xfId="8121"/>
    <cellStyle name="Comma 5 2 3 2 4 4 3" xfId="8122"/>
    <cellStyle name="Comma 5 2 3 2 4 4 4" xfId="8123"/>
    <cellStyle name="Comma 5 2 3 2 4 5" xfId="8124"/>
    <cellStyle name="Comma 5 2 3 2 4 5 2" xfId="8125"/>
    <cellStyle name="Comma 5 2 3 2 4 5 3" xfId="8126"/>
    <cellStyle name="Comma 5 2 3 2 4 5 4" xfId="8127"/>
    <cellStyle name="Comma 5 2 3 2 4 6" xfId="14938"/>
    <cellStyle name="Comma 5 2 3 2 5" xfId="1227"/>
    <cellStyle name="Comma 5 2 3 2 5 2" xfId="4431"/>
    <cellStyle name="Comma 5 2 3 2 5 2 2" xfId="8128"/>
    <cellStyle name="Comma 5 2 3 2 5 2 3" xfId="8129"/>
    <cellStyle name="Comma 5 2 3 2 5 2 4" xfId="8130"/>
    <cellStyle name="Comma 5 2 3 2 5 3" xfId="14939"/>
    <cellStyle name="Comma 5 2 3 2 6" xfId="4424"/>
    <cellStyle name="Comma 5 2 3 2 6 2" xfId="8131"/>
    <cellStyle name="Comma 5 2 3 2 6 3" xfId="8132"/>
    <cellStyle name="Comma 5 2 3 2 6 4" xfId="8133"/>
    <cellStyle name="Comma 5 2 3 2 7" xfId="8134"/>
    <cellStyle name="Comma 5 2 3 2 7 2" xfId="8135"/>
    <cellStyle name="Comma 5 2 3 2 7 3" xfId="8136"/>
    <cellStyle name="Comma 5 2 3 2 7 4" xfId="8137"/>
    <cellStyle name="Comma 5 2 3 2 8" xfId="8138"/>
    <cellStyle name="Comma 5 2 3 2 8 2" xfId="8139"/>
    <cellStyle name="Comma 5 2 3 2 8 3" xfId="8140"/>
    <cellStyle name="Comma 5 2 3 2 8 4" xfId="8141"/>
    <cellStyle name="Comma 5 2 3 2 9" xfId="14940"/>
    <cellStyle name="Comma 5 2 3 3" xfId="1228"/>
    <cellStyle name="Comma 5 2 3 3 2" xfId="1229"/>
    <cellStyle name="Comma 5 2 3 3 2 2" xfId="4433"/>
    <cellStyle name="Comma 5 2 3 3 2 2 2" xfId="8142"/>
    <cellStyle name="Comma 5 2 3 3 2 2 3" xfId="8143"/>
    <cellStyle name="Comma 5 2 3 3 2 2 4" xfId="8144"/>
    <cellStyle name="Comma 5 2 3 3 2 3" xfId="14941"/>
    <cellStyle name="Comma 5 2 3 3 3" xfId="4432"/>
    <cellStyle name="Comma 5 2 3 3 3 2" xfId="8145"/>
    <cellStyle name="Comma 5 2 3 3 3 3" xfId="8146"/>
    <cellStyle name="Comma 5 2 3 3 3 4" xfId="8147"/>
    <cellStyle name="Comma 5 2 3 3 4" xfId="8148"/>
    <cellStyle name="Comma 5 2 3 3 4 2" xfId="8149"/>
    <cellStyle name="Comma 5 2 3 3 4 3" xfId="8150"/>
    <cellStyle name="Comma 5 2 3 3 4 4" xfId="8151"/>
    <cellStyle name="Comma 5 2 3 3 5" xfId="8152"/>
    <cellStyle name="Comma 5 2 3 3 5 2" xfId="8153"/>
    <cellStyle name="Comma 5 2 3 3 5 3" xfId="8154"/>
    <cellStyle name="Comma 5 2 3 3 5 4" xfId="8155"/>
    <cellStyle name="Comma 5 2 3 3 6" xfId="14942"/>
    <cellStyle name="Comma 5 2 3 4" xfId="1230"/>
    <cellStyle name="Comma 5 2 3 4 2" xfId="1231"/>
    <cellStyle name="Comma 5 2 3 4 2 2" xfId="4435"/>
    <cellStyle name="Comma 5 2 3 4 2 2 2" xfId="8156"/>
    <cellStyle name="Comma 5 2 3 4 2 2 3" xfId="8157"/>
    <cellStyle name="Comma 5 2 3 4 2 2 4" xfId="8158"/>
    <cellStyle name="Comma 5 2 3 4 2 3" xfId="14943"/>
    <cellStyle name="Comma 5 2 3 4 3" xfId="4434"/>
    <cellStyle name="Comma 5 2 3 4 3 2" xfId="8159"/>
    <cellStyle name="Comma 5 2 3 4 3 3" xfId="8160"/>
    <cellStyle name="Comma 5 2 3 4 3 4" xfId="8161"/>
    <cellStyle name="Comma 5 2 3 4 4" xfId="8162"/>
    <cellStyle name="Comma 5 2 3 4 4 2" xfId="8163"/>
    <cellStyle name="Comma 5 2 3 4 4 3" xfId="8164"/>
    <cellStyle name="Comma 5 2 3 4 4 4" xfId="8165"/>
    <cellStyle name="Comma 5 2 3 4 5" xfId="8166"/>
    <cellStyle name="Comma 5 2 3 4 5 2" xfId="8167"/>
    <cellStyle name="Comma 5 2 3 4 5 3" xfId="8168"/>
    <cellStyle name="Comma 5 2 3 4 5 4" xfId="8169"/>
    <cellStyle name="Comma 5 2 3 4 6" xfId="14944"/>
    <cellStyle name="Comma 5 2 3 5" xfId="1232"/>
    <cellStyle name="Comma 5 2 3 5 2" xfId="1233"/>
    <cellStyle name="Comma 5 2 3 5 2 2" xfId="4437"/>
    <cellStyle name="Comma 5 2 3 5 2 2 2" xfId="8170"/>
    <cellStyle name="Comma 5 2 3 5 2 2 3" xfId="8171"/>
    <cellStyle name="Comma 5 2 3 5 2 2 4" xfId="8172"/>
    <cellStyle name="Comma 5 2 3 5 2 3" xfId="14945"/>
    <cellStyle name="Comma 5 2 3 5 3" xfId="4436"/>
    <cellStyle name="Comma 5 2 3 5 3 2" xfId="8173"/>
    <cellStyle name="Comma 5 2 3 5 3 3" xfId="8174"/>
    <cellStyle name="Comma 5 2 3 5 3 4" xfId="8175"/>
    <cellStyle name="Comma 5 2 3 5 4" xfId="8176"/>
    <cellStyle name="Comma 5 2 3 5 4 2" xfId="8177"/>
    <cellStyle name="Comma 5 2 3 5 4 3" xfId="8178"/>
    <cellStyle name="Comma 5 2 3 5 4 4" xfId="8179"/>
    <cellStyle name="Comma 5 2 3 5 5" xfId="8180"/>
    <cellStyle name="Comma 5 2 3 5 5 2" xfId="8181"/>
    <cellStyle name="Comma 5 2 3 5 5 3" xfId="8182"/>
    <cellStyle name="Comma 5 2 3 5 5 4" xfId="8183"/>
    <cellStyle name="Comma 5 2 3 5 6" xfId="14946"/>
    <cellStyle name="Comma 5 2 3 6" xfId="1234"/>
    <cellStyle name="Comma 5 2 3 6 2" xfId="4438"/>
    <cellStyle name="Comma 5 2 3 6 2 2" xfId="8184"/>
    <cellStyle name="Comma 5 2 3 6 2 3" xfId="8185"/>
    <cellStyle name="Comma 5 2 3 6 2 4" xfId="8186"/>
    <cellStyle name="Comma 5 2 3 6 3" xfId="14947"/>
    <cellStyle name="Comma 5 2 3 7" xfId="4423"/>
    <cellStyle name="Comma 5 2 3 7 2" xfId="8187"/>
    <cellStyle name="Comma 5 2 3 7 3" xfId="8188"/>
    <cellStyle name="Comma 5 2 3 7 4" xfId="8189"/>
    <cellStyle name="Comma 5 2 3 8" xfId="8190"/>
    <cellStyle name="Comma 5 2 3 8 2" xfId="8191"/>
    <cellStyle name="Comma 5 2 3 8 3" xfId="8192"/>
    <cellStyle name="Comma 5 2 3 8 4" xfId="8193"/>
    <cellStyle name="Comma 5 2 3 9" xfId="8194"/>
    <cellStyle name="Comma 5 2 3 9 2" xfId="8195"/>
    <cellStyle name="Comma 5 2 3 9 3" xfId="8196"/>
    <cellStyle name="Comma 5 2 3 9 4" xfId="8197"/>
    <cellStyle name="Comma 5 2 4" xfId="1235"/>
    <cellStyle name="Comma 5 2 4 2" xfId="1236"/>
    <cellStyle name="Comma 5 2 4 2 2" xfId="1237"/>
    <cellStyle name="Comma 5 2 4 2 2 2" xfId="4441"/>
    <cellStyle name="Comma 5 2 4 2 2 2 2" xfId="8198"/>
    <cellStyle name="Comma 5 2 4 2 2 2 3" xfId="8199"/>
    <cellStyle name="Comma 5 2 4 2 2 2 4" xfId="8200"/>
    <cellStyle name="Comma 5 2 4 2 2 3" xfId="14948"/>
    <cellStyle name="Comma 5 2 4 2 3" xfId="4440"/>
    <cellStyle name="Comma 5 2 4 2 3 2" xfId="8201"/>
    <cellStyle name="Comma 5 2 4 2 3 3" xfId="8202"/>
    <cellStyle name="Comma 5 2 4 2 3 4" xfId="8203"/>
    <cellStyle name="Comma 5 2 4 2 4" xfId="8204"/>
    <cellStyle name="Comma 5 2 4 2 4 2" xfId="8205"/>
    <cellStyle name="Comma 5 2 4 2 4 3" xfId="8206"/>
    <cellStyle name="Comma 5 2 4 2 4 4" xfId="8207"/>
    <cellStyle name="Comma 5 2 4 2 5" xfId="8208"/>
    <cellStyle name="Comma 5 2 4 2 5 2" xfId="8209"/>
    <cellStyle name="Comma 5 2 4 2 5 3" xfId="8210"/>
    <cellStyle name="Comma 5 2 4 2 5 4" xfId="8211"/>
    <cellStyle name="Comma 5 2 4 2 6" xfId="14949"/>
    <cellStyle name="Comma 5 2 4 3" xfId="1238"/>
    <cellStyle name="Comma 5 2 4 3 2" xfId="1239"/>
    <cellStyle name="Comma 5 2 4 3 2 2" xfId="4443"/>
    <cellStyle name="Comma 5 2 4 3 2 2 2" xfId="8212"/>
    <cellStyle name="Comma 5 2 4 3 2 2 3" xfId="8213"/>
    <cellStyle name="Comma 5 2 4 3 2 2 4" xfId="8214"/>
    <cellStyle name="Comma 5 2 4 3 2 3" xfId="14950"/>
    <cellStyle name="Comma 5 2 4 3 3" xfId="4442"/>
    <cellStyle name="Comma 5 2 4 3 3 2" xfId="8215"/>
    <cellStyle name="Comma 5 2 4 3 3 3" xfId="8216"/>
    <cellStyle name="Comma 5 2 4 3 3 4" xfId="8217"/>
    <cellStyle name="Comma 5 2 4 3 4" xfId="8218"/>
    <cellStyle name="Comma 5 2 4 3 4 2" xfId="8219"/>
    <cellStyle name="Comma 5 2 4 3 4 3" xfId="8220"/>
    <cellStyle name="Comma 5 2 4 3 4 4" xfId="8221"/>
    <cellStyle name="Comma 5 2 4 3 5" xfId="8222"/>
    <cellStyle name="Comma 5 2 4 3 5 2" xfId="8223"/>
    <cellStyle name="Comma 5 2 4 3 5 3" xfId="8224"/>
    <cellStyle name="Comma 5 2 4 3 5 4" xfId="8225"/>
    <cellStyle name="Comma 5 2 4 3 6" xfId="14951"/>
    <cellStyle name="Comma 5 2 4 4" xfId="1240"/>
    <cellStyle name="Comma 5 2 4 4 2" xfId="1241"/>
    <cellStyle name="Comma 5 2 4 4 2 2" xfId="4445"/>
    <cellStyle name="Comma 5 2 4 4 2 2 2" xfId="8226"/>
    <cellStyle name="Comma 5 2 4 4 2 2 3" xfId="8227"/>
    <cellStyle name="Comma 5 2 4 4 2 2 4" xfId="8228"/>
    <cellStyle name="Comma 5 2 4 4 2 3" xfId="14952"/>
    <cellStyle name="Comma 5 2 4 4 3" xfId="4444"/>
    <cellStyle name="Comma 5 2 4 4 3 2" xfId="8229"/>
    <cellStyle name="Comma 5 2 4 4 3 3" xfId="8230"/>
    <cellStyle name="Comma 5 2 4 4 3 4" xfId="8231"/>
    <cellStyle name="Comma 5 2 4 4 4" xfId="8232"/>
    <cellStyle name="Comma 5 2 4 4 4 2" xfId="8233"/>
    <cellStyle name="Comma 5 2 4 4 4 3" xfId="8234"/>
    <cellStyle name="Comma 5 2 4 4 4 4" xfId="8235"/>
    <cellStyle name="Comma 5 2 4 4 5" xfId="8236"/>
    <cellStyle name="Comma 5 2 4 4 5 2" xfId="8237"/>
    <cellStyle name="Comma 5 2 4 4 5 3" xfId="8238"/>
    <cellStyle name="Comma 5 2 4 4 5 4" xfId="8239"/>
    <cellStyle name="Comma 5 2 4 4 6" xfId="14953"/>
    <cellStyle name="Comma 5 2 4 5" xfId="1242"/>
    <cellStyle name="Comma 5 2 4 5 2" xfId="4446"/>
    <cellStyle name="Comma 5 2 4 5 2 2" xfId="8240"/>
    <cellStyle name="Comma 5 2 4 5 2 3" xfId="8241"/>
    <cellStyle name="Comma 5 2 4 5 2 4" xfId="8242"/>
    <cellStyle name="Comma 5 2 4 5 3" xfId="14954"/>
    <cellStyle name="Comma 5 2 4 6" xfId="4439"/>
    <cellStyle name="Comma 5 2 4 6 2" xfId="8243"/>
    <cellStyle name="Comma 5 2 4 6 3" xfId="8244"/>
    <cellStyle name="Comma 5 2 4 6 4" xfId="8245"/>
    <cellStyle name="Comma 5 2 4 7" xfId="8246"/>
    <cellStyle name="Comma 5 2 4 7 2" xfId="8247"/>
    <cellStyle name="Comma 5 2 4 7 3" xfId="8248"/>
    <cellStyle name="Comma 5 2 4 7 4" xfId="8249"/>
    <cellStyle name="Comma 5 2 4 8" xfId="8250"/>
    <cellStyle name="Comma 5 2 4 8 2" xfId="8251"/>
    <cellStyle name="Comma 5 2 4 8 3" xfId="8252"/>
    <cellStyle name="Comma 5 2 4 8 4" xfId="8253"/>
    <cellStyle name="Comma 5 2 4 9" xfId="14955"/>
    <cellStyle name="Comma 5 2 5" xfId="1243"/>
    <cellStyle name="Comma 5 2 5 2" xfId="1244"/>
    <cellStyle name="Comma 5 2 5 2 2" xfId="4448"/>
    <cellStyle name="Comma 5 2 5 2 2 2" xfId="8254"/>
    <cellStyle name="Comma 5 2 5 2 2 3" xfId="8255"/>
    <cellStyle name="Comma 5 2 5 2 2 4" xfId="8256"/>
    <cellStyle name="Comma 5 2 5 2 3" xfId="14956"/>
    <cellStyle name="Comma 5 2 5 3" xfId="4447"/>
    <cellStyle name="Comma 5 2 5 3 2" xfId="8257"/>
    <cellStyle name="Comma 5 2 5 3 3" xfId="8258"/>
    <cellStyle name="Comma 5 2 5 3 4" xfId="8259"/>
    <cellStyle name="Comma 5 2 5 4" xfId="8260"/>
    <cellStyle name="Comma 5 2 5 4 2" xfId="8261"/>
    <cellStyle name="Comma 5 2 5 4 3" xfId="8262"/>
    <cellStyle name="Comma 5 2 5 4 4" xfId="8263"/>
    <cellStyle name="Comma 5 2 5 5" xfId="8264"/>
    <cellStyle name="Comma 5 2 5 5 2" xfId="8265"/>
    <cellStyle name="Comma 5 2 5 5 3" xfId="8266"/>
    <cellStyle name="Comma 5 2 5 5 4" xfId="8267"/>
    <cellStyle name="Comma 5 2 5 6" xfId="14957"/>
    <cellStyle name="Comma 5 2 6" xfId="1245"/>
    <cellStyle name="Comma 5 2 6 2" xfId="1246"/>
    <cellStyle name="Comma 5 2 6 2 2" xfId="4450"/>
    <cellStyle name="Comma 5 2 6 2 2 2" xfId="8268"/>
    <cellStyle name="Comma 5 2 6 2 2 3" xfId="8269"/>
    <cellStyle name="Comma 5 2 6 2 2 4" xfId="8270"/>
    <cellStyle name="Comma 5 2 6 2 3" xfId="14958"/>
    <cellStyle name="Comma 5 2 6 3" xfId="4449"/>
    <cellStyle name="Comma 5 2 6 3 2" xfId="8271"/>
    <cellStyle name="Comma 5 2 6 3 3" xfId="8272"/>
    <cellStyle name="Comma 5 2 6 3 4" xfId="8273"/>
    <cellStyle name="Comma 5 2 6 4" xfId="8274"/>
    <cellStyle name="Comma 5 2 6 4 2" xfId="8275"/>
    <cellStyle name="Comma 5 2 6 4 3" xfId="8276"/>
    <cellStyle name="Comma 5 2 6 4 4" xfId="8277"/>
    <cellStyle name="Comma 5 2 6 5" xfId="8278"/>
    <cellStyle name="Comma 5 2 6 5 2" xfId="8279"/>
    <cellStyle name="Comma 5 2 6 5 3" xfId="8280"/>
    <cellStyle name="Comma 5 2 6 5 4" xfId="8281"/>
    <cellStyle name="Comma 5 2 6 6" xfId="14959"/>
    <cellStyle name="Comma 5 2 7" xfId="1247"/>
    <cellStyle name="Comma 5 2 7 2" xfId="1248"/>
    <cellStyle name="Comma 5 2 7 2 2" xfId="4452"/>
    <cellStyle name="Comma 5 2 7 2 2 2" xfId="8282"/>
    <cellStyle name="Comma 5 2 7 2 2 3" xfId="8283"/>
    <cellStyle name="Comma 5 2 7 2 2 4" xfId="8284"/>
    <cellStyle name="Comma 5 2 7 2 3" xfId="14960"/>
    <cellStyle name="Comma 5 2 7 3" xfId="4451"/>
    <cellStyle name="Comma 5 2 7 3 2" xfId="8285"/>
    <cellStyle name="Comma 5 2 7 3 3" xfId="8286"/>
    <cellStyle name="Comma 5 2 7 3 4" xfId="8287"/>
    <cellStyle name="Comma 5 2 7 4" xfId="8288"/>
    <cellStyle name="Comma 5 2 7 4 2" xfId="8289"/>
    <cellStyle name="Comma 5 2 7 4 3" xfId="8290"/>
    <cellStyle name="Comma 5 2 7 4 4" xfId="8291"/>
    <cellStyle name="Comma 5 2 7 5" xfId="8292"/>
    <cellStyle name="Comma 5 2 7 5 2" xfId="8293"/>
    <cellStyle name="Comma 5 2 7 5 3" xfId="8294"/>
    <cellStyle name="Comma 5 2 7 5 4" xfId="8295"/>
    <cellStyle name="Comma 5 2 7 6" xfId="14961"/>
    <cellStyle name="Comma 5 2 8" xfId="1249"/>
    <cellStyle name="Comma 5 2 8 2" xfId="4453"/>
    <cellStyle name="Comma 5 2 8 2 2" xfId="8296"/>
    <cellStyle name="Comma 5 2 8 2 3" xfId="8297"/>
    <cellStyle name="Comma 5 2 8 2 4" xfId="8298"/>
    <cellStyle name="Comma 5 2 9" xfId="1250"/>
    <cellStyle name="Comma 5 2 9 2" xfId="4454"/>
    <cellStyle name="Comma 5 2 9 2 2" xfId="8299"/>
    <cellStyle name="Comma 5 2 9 2 3" xfId="8300"/>
    <cellStyle name="Comma 5 2 9 2 4" xfId="8301"/>
    <cellStyle name="Comma 5 2 9 3" xfId="14962"/>
    <cellStyle name="Comma 5 3" xfId="1251"/>
    <cellStyle name="Comma 5 3 2" xfId="1252"/>
    <cellStyle name="Comma 5 3 2 2" xfId="4455"/>
    <cellStyle name="Comma 5 3 2 2 2" xfId="8302"/>
    <cellStyle name="Comma 5 3 2 2 3" xfId="8303"/>
    <cellStyle name="Comma 5 3 2 2 4" xfId="8304"/>
    <cellStyle name="Comma 5 3 3" xfId="1253"/>
    <cellStyle name="Comma 5 3 4" xfId="3918"/>
    <cellStyle name="Comma 5 3 4 2" xfId="8305"/>
    <cellStyle name="Comma 5 3 4 3" xfId="8306"/>
    <cellStyle name="Comma 5 3 4 4" xfId="8307"/>
    <cellStyle name="Comma 5 3 5" xfId="8308"/>
    <cellStyle name="Comma 5 3 5 2" xfId="8309"/>
    <cellStyle name="Comma 5 3 5 3" xfId="8310"/>
    <cellStyle name="Comma 5 3 5 4" xfId="8311"/>
    <cellStyle name="Comma 5 3 6" xfId="8312"/>
    <cellStyle name="Comma 5 3 6 2" xfId="8313"/>
    <cellStyle name="Comma 5 3 6 3" xfId="8314"/>
    <cellStyle name="Comma 5 3 6 4" xfId="8315"/>
    <cellStyle name="Comma 5 4" xfId="1254"/>
    <cellStyle name="Comma 5 4 2" xfId="4456"/>
    <cellStyle name="Comma 5 4 2 2" xfId="8316"/>
    <cellStyle name="Comma 5 4 2 3" xfId="8317"/>
    <cellStyle name="Comma 5 4 2 4" xfId="8318"/>
    <cellStyle name="Comma 5 5" xfId="1255"/>
    <cellStyle name="Comma 5 6" xfId="8319"/>
    <cellStyle name="Comma 5 7" xfId="8320"/>
    <cellStyle name="Comma 5 8" xfId="8321"/>
    <cellStyle name="Comma 6" xfId="156"/>
    <cellStyle name="Comma 6 2" xfId="1256"/>
    <cellStyle name="Comma 6 2 10" xfId="14963"/>
    <cellStyle name="Comma 6 2 2" xfId="1257"/>
    <cellStyle name="Comma 6 2 2 2" xfId="1258"/>
    <cellStyle name="Comma 6 2 2 2 2" xfId="1259"/>
    <cellStyle name="Comma 6 2 2 2 2 2" xfId="4459"/>
    <cellStyle name="Comma 6 2 2 2 2 2 2" xfId="8322"/>
    <cellStyle name="Comma 6 2 2 2 2 2 3" xfId="8323"/>
    <cellStyle name="Comma 6 2 2 2 2 2 4" xfId="8324"/>
    <cellStyle name="Comma 6 2 2 2 2 3" xfId="14964"/>
    <cellStyle name="Comma 6 2 2 2 3" xfId="4458"/>
    <cellStyle name="Comma 6 2 2 2 3 2" xfId="8325"/>
    <cellStyle name="Comma 6 2 2 2 3 3" xfId="8326"/>
    <cellStyle name="Comma 6 2 2 2 3 4" xfId="8327"/>
    <cellStyle name="Comma 6 2 2 2 4" xfId="8328"/>
    <cellStyle name="Comma 6 2 2 2 4 2" xfId="8329"/>
    <cellStyle name="Comma 6 2 2 2 4 3" xfId="8330"/>
    <cellStyle name="Comma 6 2 2 2 4 4" xfId="8331"/>
    <cellStyle name="Comma 6 2 2 2 5" xfId="8332"/>
    <cellStyle name="Comma 6 2 2 2 5 2" xfId="8333"/>
    <cellStyle name="Comma 6 2 2 2 5 3" xfId="8334"/>
    <cellStyle name="Comma 6 2 2 2 5 4" xfId="8335"/>
    <cellStyle name="Comma 6 2 2 2 6" xfId="14965"/>
    <cellStyle name="Comma 6 2 2 3" xfId="1260"/>
    <cellStyle name="Comma 6 2 2 3 2" xfId="1261"/>
    <cellStyle name="Comma 6 2 2 3 2 2" xfId="4461"/>
    <cellStyle name="Comma 6 2 2 3 2 2 2" xfId="8336"/>
    <cellStyle name="Comma 6 2 2 3 2 2 3" xfId="8337"/>
    <cellStyle name="Comma 6 2 2 3 2 2 4" xfId="8338"/>
    <cellStyle name="Comma 6 2 2 3 2 3" xfId="14966"/>
    <cellStyle name="Comma 6 2 2 3 3" xfId="4460"/>
    <cellStyle name="Comma 6 2 2 3 3 2" xfId="8339"/>
    <cellStyle name="Comma 6 2 2 3 3 3" xfId="8340"/>
    <cellStyle name="Comma 6 2 2 3 3 4" xfId="8341"/>
    <cellStyle name="Comma 6 2 2 3 4" xfId="8342"/>
    <cellStyle name="Comma 6 2 2 3 4 2" xfId="8343"/>
    <cellStyle name="Comma 6 2 2 3 4 3" xfId="8344"/>
    <cellStyle name="Comma 6 2 2 3 4 4" xfId="8345"/>
    <cellStyle name="Comma 6 2 2 3 5" xfId="8346"/>
    <cellStyle name="Comma 6 2 2 3 5 2" xfId="8347"/>
    <cellStyle name="Comma 6 2 2 3 5 3" xfId="8348"/>
    <cellStyle name="Comma 6 2 2 3 5 4" xfId="8349"/>
    <cellStyle name="Comma 6 2 2 3 6" xfId="14967"/>
    <cellStyle name="Comma 6 2 2 4" xfId="1262"/>
    <cellStyle name="Comma 6 2 2 4 2" xfId="1263"/>
    <cellStyle name="Comma 6 2 2 4 2 2" xfId="4463"/>
    <cellStyle name="Comma 6 2 2 4 2 2 2" xfId="8350"/>
    <cellStyle name="Comma 6 2 2 4 2 2 3" xfId="8351"/>
    <cellStyle name="Comma 6 2 2 4 2 2 4" xfId="8352"/>
    <cellStyle name="Comma 6 2 2 4 2 3" xfId="14968"/>
    <cellStyle name="Comma 6 2 2 4 3" xfId="4462"/>
    <cellStyle name="Comma 6 2 2 4 3 2" xfId="8353"/>
    <cellStyle name="Comma 6 2 2 4 3 3" xfId="8354"/>
    <cellStyle name="Comma 6 2 2 4 3 4" xfId="8355"/>
    <cellStyle name="Comma 6 2 2 4 4" xfId="8356"/>
    <cellStyle name="Comma 6 2 2 4 4 2" xfId="8357"/>
    <cellStyle name="Comma 6 2 2 4 4 3" xfId="8358"/>
    <cellStyle name="Comma 6 2 2 4 4 4" xfId="8359"/>
    <cellStyle name="Comma 6 2 2 4 5" xfId="8360"/>
    <cellStyle name="Comma 6 2 2 4 5 2" xfId="8361"/>
    <cellStyle name="Comma 6 2 2 4 5 3" xfId="8362"/>
    <cellStyle name="Comma 6 2 2 4 5 4" xfId="8363"/>
    <cellStyle name="Comma 6 2 2 4 6" xfId="14969"/>
    <cellStyle name="Comma 6 2 2 5" xfId="1264"/>
    <cellStyle name="Comma 6 2 2 5 2" xfId="4464"/>
    <cellStyle name="Comma 6 2 2 5 2 2" xfId="8364"/>
    <cellStyle name="Comma 6 2 2 5 2 3" xfId="8365"/>
    <cellStyle name="Comma 6 2 2 5 2 4" xfId="8366"/>
    <cellStyle name="Comma 6 2 2 5 3" xfId="14970"/>
    <cellStyle name="Comma 6 2 2 6" xfId="4457"/>
    <cellStyle name="Comma 6 2 2 6 2" xfId="8367"/>
    <cellStyle name="Comma 6 2 2 6 3" xfId="8368"/>
    <cellStyle name="Comma 6 2 2 6 4" xfId="8369"/>
    <cellStyle name="Comma 6 2 2 7" xfId="8370"/>
    <cellStyle name="Comma 6 2 2 7 2" xfId="8371"/>
    <cellStyle name="Comma 6 2 2 7 3" xfId="8372"/>
    <cellStyle name="Comma 6 2 2 7 4" xfId="8373"/>
    <cellStyle name="Comma 6 2 2 8" xfId="8374"/>
    <cellStyle name="Comma 6 2 2 8 2" xfId="8375"/>
    <cellStyle name="Comma 6 2 2 8 3" xfId="8376"/>
    <cellStyle name="Comma 6 2 2 8 4" xfId="8377"/>
    <cellStyle name="Comma 6 2 2 9" xfId="14971"/>
    <cellStyle name="Comma 6 2 3" xfId="1265"/>
    <cellStyle name="Comma 6 2 3 2" xfId="1266"/>
    <cellStyle name="Comma 6 2 3 2 2" xfId="4466"/>
    <cellStyle name="Comma 6 2 3 2 2 2" xfId="8378"/>
    <cellStyle name="Comma 6 2 3 2 2 3" xfId="8379"/>
    <cellStyle name="Comma 6 2 3 2 2 4" xfId="8380"/>
    <cellStyle name="Comma 6 2 3 2 3" xfId="14972"/>
    <cellStyle name="Comma 6 2 3 3" xfId="4465"/>
    <cellStyle name="Comma 6 2 3 3 2" xfId="8381"/>
    <cellStyle name="Comma 6 2 3 3 3" xfId="8382"/>
    <cellStyle name="Comma 6 2 3 3 4" xfId="8383"/>
    <cellStyle name="Comma 6 2 3 4" xfId="8384"/>
    <cellStyle name="Comma 6 2 3 4 2" xfId="8385"/>
    <cellStyle name="Comma 6 2 3 4 3" xfId="8386"/>
    <cellStyle name="Comma 6 2 3 4 4" xfId="8387"/>
    <cellStyle name="Comma 6 2 3 5" xfId="8388"/>
    <cellStyle name="Comma 6 2 3 5 2" xfId="8389"/>
    <cellStyle name="Comma 6 2 3 5 3" xfId="8390"/>
    <cellStyle name="Comma 6 2 3 5 4" xfId="8391"/>
    <cellStyle name="Comma 6 2 3 6" xfId="14973"/>
    <cellStyle name="Comma 6 2 4" xfId="1267"/>
    <cellStyle name="Comma 6 2 4 2" xfId="1268"/>
    <cellStyle name="Comma 6 2 4 2 2" xfId="4468"/>
    <cellStyle name="Comma 6 2 4 2 2 2" xfId="8392"/>
    <cellStyle name="Comma 6 2 4 2 2 3" xfId="8393"/>
    <cellStyle name="Comma 6 2 4 2 2 4" xfId="8394"/>
    <cellStyle name="Comma 6 2 4 2 3" xfId="14974"/>
    <cellStyle name="Comma 6 2 4 3" xfId="4467"/>
    <cellStyle name="Comma 6 2 4 3 2" xfId="8395"/>
    <cellStyle name="Comma 6 2 4 3 3" xfId="8396"/>
    <cellStyle name="Comma 6 2 4 3 4" xfId="8397"/>
    <cellStyle name="Comma 6 2 4 4" xfId="8398"/>
    <cellStyle name="Comma 6 2 4 4 2" xfId="8399"/>
    <cellStyle name="Comma 6 2 4 4 3" xfId="8400"/>
    <cellStyle name="Comma 6 2 4 4 4" xfId="8401"/>
    <cellStyle name="Comma 6 2 4 5" xfId="8402"/>
    <cellStyle name="Comma 6 2 4 5 2" xfId="8403"/>
    <cellStyle name="Comma 6 2 4 5 3" xfId="8404"/>
    <cellStyle name="Comma 6 2 4 5 4" xfId="8405"/>
    <cellStyle name="Comma 6 2 4 6" xfId="14975"/>
    <cellStyle name="Comma 6 2 5" xfId="1269"/>
    <cellStyle name="Comma 6 2 5 2" xfId="1270"/>
    <cellStyle name="Comma 6 2 5 2 2" xfId="4470"/>
    <cellStyle name="Comma 6 2 5 2 2 2" xfId="8406"/>
    <cellStyle name="Comma 6 2 5 2 2 3" xfId="8407"/>
    <cellStyle name="Comma 6 2 5 2 2 4" xfId="8408"/>
    <cellStyle name="Comma 6 2 5 2 3" xfId="14976"/>
    <cellStyle name="Comma 6 2 5 3" xfId="4469"/>
    <cellStyle name="Comma 6 2 5 3 2" xfId="8409"/>
    <cellStyle name="Comma 6 2 5 3 3" xfId="8410"/>
    <cellStyle name="Comma 6 2 5 3 4" xfId="8411"/>
    <cellStyle name="Comma 6 2 5 4" xfId="8412"/>
    <cellStyle name="Comma 6 2 5 4 2" xfId="8413"/>
    <cellStyle name="Comma 6 2 5 4 3" xfId="8414"/>
    <cellStyle name="Comma 6 2 5 4 4" xfId="8415"/>
    <cellStyle name="Comma 6 2 5 5" xfId="8416"/>
    <cellStyle name="Comma 6 2 5 5 2" xfId="8417"/>
    <cellStyle name="Comma 6 2 5 5 3" xfId="8418"/>
    <cellStyle name="Comma 6 2 5 5 4" xfId="8419"/>
    <cellStyle name="Comma 6 2 5 6" xfId="14977"/>
    <cellStyle name="Comma 6 2 6" xfId="1271"/>
    <cellStyle name="Comma 6 2 6 2" xfId="4471"/>
    <cellStyle name="Comma 6 2 6 2 2" xfId="8420"/>
    <cellStyle name="Comma 6 2 6 2 3" xfId="8421"/>
    <cellStyle name="Comma 6 2 6 2 4" xfId="8422"/>
    <cellStyle name="Comma 6 2 6 3" xfId="14978"/>
    <cellStyle name="Comma 6 2 7" xfId="3920"/>
    <cellStyle name="Comma 6 2 8" xfId="8423"/>
    <cellStyle name="Comma 6 2 8 2" xfId="8424"/>
    <cellStyle name="Comma 6 2 8 3" xfId="8425"/>
    <cellStyle name="Comma 6 2 8 4" xfId="8426"/>
    <cellStyle name="Comma 6 2 8 5" xfId="14979"/>
    <cellStyle name="Comma 6 2 9" xfId="8427"/>
    <cellStyle name="Comma 6 2 9 2" xfId="8428"/>
    <cellStyle name="Comma 6 2 9 3" xfId="8429"/>
    <cellStyle name="Comma 6 2 9 4" xfId="8430"/>
    <cellStyle name="Comma 6 2 9 5" xfId="14980"/>
    <cellStyle name="Comma 6 3" xfId="1272"/>
    <cellStyle name="Comma 6 3 10" xfId="14981"/>
    <cellStyle name="Comma 6 3 2" xfId="1273"/>
    <cellStyle name="Comma 6 3 2 2" xfId="1274"/>
    <cellStyle name="Comma 6 3 2 2 2" xfId="1275"/>
    <cellStyle name="Comma 6 3 2 2 2 2" xfId="4474"/>
    <cellStyle name="Comma 6 3 2 2 2 2 2" xfId="8431"/>
    <cellStyle name="Comma 6 3 2 2 2 2 3" xfId="8432"/>
    <cellStyle name="Comma 6 3 2 2 2 2 4" xfId="8433"/>
    <cellStyle name="Comma 6 3 2 2 2 3" xfId="14982"/>
    <cellStyle name="Comma 6 3 2 2 3" xfId="4473"/>
    <cellStyle name="Comma 6 3 2 2 3 2" xfId="8434"/>
    <cellStyle name="Comma 6 3 2 2 3 3" xfId="8435"/>
    <cellStyle name="Comma 6 3 2 2 3 4" xfId="8436"/>
    <cellStyle name="Comma 6 3 2 2 4" xfId="8437"/>
    <cellStyle name="Comma 6 3 2 2 4 2" xfId="8438"/>
    <cellStyle name="Comma 6 3 2 2 4 3" xfId="8439"/>
    <cellStyle name="Comma 6 3 2 2 4 4" xfId="8440"/>
    <cellStyle name="Comma 6 3 2 2 5" xfId="8441"/>
    <cellStyle name="Comma 6 3 2 2 5 2" xfId="8442"/>
    <cellStyle name="Comma 6 3 2 2 5 3" xfId="8443"/>
    <cellStyle name="Comma 6 3 2 2 5 4" xfId="8444"/>
    <cellStyle name="Comma 6 3 2 2 6" xfId="14983"/>
    <cellStyle name="Comma 6 3 2 3" xfId="1276"/>
    <cellStyle name="Comma 6 3 2 3 2" xfId="1277"/>
    <cellStyle name="Comma 6 3 2 3 2 2" xfId="4476"/>
    <cellStyle name="Comma 6 3 2 3 2 2 2" xfId="8445"/>
    <cellStyle name="Comma 6 3 2 3 2 2 3" xfId="8446"/>
    <cellStyle name="Comma 6 3 2 3 2 2 4" xfId="8447"/>
    <cellStyle name="Comma 6 3 2 3 2 3" xfId="14984"/>
    <cellStyle name="Comma 6 3 2 3 3" xfId="4475"/>
    <cellStyle name="Comma 6 3 2 3 3 2" xfId="8448"/>
    <cellStyle name="Comma 6 3 2 3 3 3" xfId="8449"/>
    <cellStyle name="Comma 6 3 2 3 3 4" xfId="8450"/>
    <cellStyle name="Comma 6 3 2 3 4" xfId="8451"/>
    <cellStyle name="Comma 6 3 2 3 4 2" xfId="8452"/>
    <cellStyle name="Comma 6 3 2 3 4 3" xfId="8453"/>
    <cellStyle name="Comma 6 3 2 3 4 4" xfId="8454"/>
    <cellStyle name="Comma 6 3 2 3 5" xfId="8455"/>
    <cellStyle name="Comma 6 3 2 3 5 2" xfId="8456"/>
    <cellStyle name="Comma 6 3 2 3 5 3" xfId="8457"/>
    <cellStyle name="Comma 6 3 2 3 5 4" xfId="8458"/>
    <cellStyle name="Comma 6 3 2 3 6" xfId="14985"/>
    <cellStyle name="Comma 6 3 2 4" xfId="1278"/>
    <cellStyle name="Comma 6 3 2 4 2" xfId="1279"/>
    <cellStyle name="Comma 6 3 2 4 2 2" xfId="4478"/>
    <cellStyle name="Comma 6 3 2 4 2 2 2" xfId="8459"/>
    <cellStyle name="Comma 6 3 2 4 2 2 3" xfId="8460"/>
    <cellStyle name="Comma 6 3 2 4 2 2 4" xfId="8461"/>
    <cellStyle name="Comma 6 3 2 4 2 3" xfId="14986"/>
    <cellStyle name="Comma 6 3 2 4 3" xfId="4477"/>
    <cellStyle name="Comma 6 3 2 4 3 2" xfId="8462"/>
    <cellStyle name="Comma 6 3 2 4 3 3" xfId="8463"/>
    <cellStyle name="Comma 6 3 2 4 3 4" xfId="8464"/>
    <cellStyle name="Comma 6 3 2 4 4" xfId="8465"/>
    <cellStyle name="Comma 6 3 2 4 4 2" xfId="8466"/>
    <cellStyle name="Comma 6 3 2 4 4 3" xfId="8467"/>
    <cellStyle name="Comma 6 3 2 4 4 4" xfId="8468"/>
    <cellStyle name="Comma 6 3 2 4 5" xfId="8469"/>
    <cellStyle name="Comma 6 3 2 4 5 2" xfId="8470"/>
    <cellStyle name="Comma 6 3 2 4 5 3" xfId="8471"/>
    <cellStyle name="Comma 6 3 2 4 5 4" xfId="8472"/>
    <cellStyle name="Comma 6 3 2 4 6" xfId="14987"/>
    <cellStyle name="Comma 6 3 2 5" xfId="1280"/>
    <cellStyle name="Comma 6 3 2 5 2" xfId="4479"/>
    <cellStyle name="Comma 6 3 2 5 2 2" xfId="8473"/>
    <cellStyle name="Comma 6 3 2 5 2 3" xfId="8474"/>
    <cellStyle name="Comma 6 3 2 5 2 4" xfId="8475"/>
    <cellStyle name="Comma 6 3 2 5 3" xfId="14988"/>
    <cellStyle name="Comma 6 3 2 6" xfId="4472"/>
    <cellStyle name="Comma 6 3 2 6 2" xfId="8476"/>
    <cellStyle name="Comma 6 3 2 6 3" xfId="8477"/>
    <cellStyle name="Comma 6 3 2 6 4" xfId="8478"/>
    <cellStyle name="Comma 6 3 2 7" xfId="8479"/>
    <cellStyle name="Comma 6 3 2 7 2" xfId="8480"/>
    <cellStyle name="Comma 6 3 2 7 3" xfId="8481"/>
    <cellStyle name="Comma 6 3 2 7 4" xfId="8482"/>
    <cellStyle name="Comma 6 3 2 8" xfId="8483"/>
    <cellStyle name="Comma 6 3 2 8 2" xfId="8484"/>
    <cellStyle name="Comma 6 3 2 8 3" xfId="8485"/>
    <cellStyle name="Comma 6 3 2 8 4" xfId="8486"/>
    <cellStyle name="Comma 6 3 2 9" xfId="14989"/>
    <cellStyle name="Comma 6 3 3" xfId="1281"/>
    <cellStyle name="Comma 6 3 3 2" xfId="1282"/>
    <cellStyle name="Comma 6 3 3 2 2" xfId="4481"/>
    <cellStyle name="Comma 6 3 3 2 2 2" xfId="8487"/>
    <cellStyle name="Comma 6 3 3 2 2 3" xfId="8488"/>
    <cellStyle name="Comma 6 3 3 2 2 4" xfId="8489"/>
    <cellStyle name="Comma 6 3 3 2 3" xfId="14990"/>
    <cellStyle name="Comma 6 3 3 3" xfId="4480"/>
    <cellStyle name="Comma 6 3 3 3 2" xfId="8490"/>
    <cellStyle name="Comma 6 3 3 3 3" xfId="8491"/>
    <cellStyle name="Comma 6 3 3 3 4" xfId="8492"/>
    <cellStyle name="Comma 6 3 3 4" xfId="8493"/>
    <cellStyle name="Comma 6 3 3 4 2" xfId="8494"/>
    <cellStyle name="Comma 6 3 3 4 3" xfId="8495"/>
    <cellStyle name="Comma 6 3 3 4 4" xfId="8496"/>
    <cellStyle name="Comma 6 3 3 5" xfId="8497"/>
    <cellStyle name="Comma 6 3 3 5 2" xfId="8498"/>
    <cellStyle name="Comma 6 3 3 5 3" xfId="8499"/>
    <cellStyle name="Comma 6 3 3 5 4" xfId="8500"/>
    <cellStyle name="Comma 6 3 3 6" xfId="14991"/>
    <cellStyle name="Comma 6 3 4" xfId="1283"/>
    <cellStyle name="Comma 6 3 4 2" xfId="1284"/>
    <cellStyle name="Comma 6 3 4 2 2" xfId="4483"/>
    <cellStyle name="Comma 6 3 4 2 2 2" xfId="8501"/>
    <cellStyle name="Comma 6 3 4 2 2 3" xfId="8502"/>
    <cellStyle name="Comma 6 3 4 2 2 4" xfId="8503"/>
    <cellStyle name="Comma 6 3 4 2 3" xfId="14992"/>
    <cellStyle name="Comma 6 3 4 3" xfId="4482"/>
    <cellStyle name="Comma 6 3 4 3 2" xfId="8504"/>
    <cellStyle name="Comma 6 3 4 3 3" xfId="8505"/>
    <cellStyle name="Comma 6 3 4 3 4" xfId="8506"/>
    <cellStyle name="Comma 6 3 4 4" xfId="8507"/>
    <cellStyle name="Comma 6 3 4 4 2" xfId="8508"/>
    <cellStyle name="Comma 6 3 4 4 3" xfId="8509"/>
    <cellStyle name="Comma 6 3 4 4 4" xfId="8510"/>
    <cellStyle name="Comma 6 3 4 5" xfId="8511"/>
    <cellStyle name="Comma 6 3 4 5 2" xfId="8512"/>
    <cellStyle name="Comma 6 3 4 5 3" xfId="8513"/>
    <cellStyle name="Comma 6 3 4 5 4" xfId="8514"/>
    <cellStyle name="Comma 6 3 4 6" xfId="14993"/>
    <cellStyle name="Comma 6 3 5" xfId="1285"/>
    <cellStyle name="Comma 6 3 5 2" xfId="1286"/>
    <cellStyle name="Comma 6 3 5 2 2" xfId="4485"/>
    <cellStyle name="Comma 6 3 5 2 2 2" xfId="8515"/>
    <cellStyle name="Comma 6 3 5 2 2 3" xfId="8516"/>
    <cellStyle name="Comma 6 3 5 2 2 4" xfId="8517"/>
    <cellStyle name="Comma 6 3 5 2 3" xfId="14994"/>
    <cellStyle name="Comma 6 3 5 3" xfId="4484"/>
    <cellStyle name="Comma 6 3 5 3 2" xfId="8518"/>
    <cellStyle name="Comma 6 3 5 3 3" xfId="8519"/>
    <cellStyle name="Comma 6 3 5 3 4" xfId="8520"/>
    <cellStyle name="Comma 6 3 5 4" xfId="8521"/>
    <cellStyle name="Comma 6 3 5 4 2" xfId="8522"/>
    <cellStyle name="Comma 6 3 5 4 3" xfId="8523"/>
    <cellStyle name="Comma 6 3 5 4 4" xfId="8524"/>
    <cellStyle name="Comma 6 3 5 5" xfId="8525"/>
    <cellStyle name="Comma 6 3 5 5 2" xfId="8526"/>
    <cellStyle name="Comma 6 3 5 5 3" xfId="8527"/>
    <cellStyle name="Comma 6 3 5 5 4" xfId="8528"/>
    <cellStyle name="Comma 6 3 5 6" xfId="14995"/>
    <cellStyle name="Comma 6 3 6" xfId="1287"/>
    <cellStyle name="Comma 6 3 6 2" xfId="4486"/>
    <cellStyle name="Comma 6 3 6 2 2" xfId="8529"/>
    <cellStyle name="Comma 6 3 6 2 3" xfId="8530"/>
    <cellStyle name="Comma 6 3 6 2 4" xfId="8531"/>
    <cellStyle name="Comma 6 3 6 3" xfId="14996"/>
    <cellStyle name="Comma 6 3 7" xfId="3921"/>
    <cellStyle name="Comma 6 3 8" xfId="8532"/>
    <cellStyle name="Comma 6 3 8 2" xfId="8533"/>
    <cellStyle name="Comma 6 3 8 3" xfId="8534"/>
    <cellStyle name="Comma 6 3 8 4" xfId="8535"/>
    <cellStyle name="Comma 6 3 9" xfId="8536"/>
    <cellStyle name="Comma 6 3 9 2" xfId="8537"/>
    <cellStyle name="Comma 6 3 9 3" xfId="8538"/>
    <cellStyle name="Comma 6 3 9 4" xfId="8539"/>
    <cellStyle name="Comma 6 4" xfId="1288"/>
    <cellStyle name="Comma 6 4 2" xfId="1289"/>
    <cellStyle name="Comma 6 4 2 2" xfId="1290"/>
    <cellStyle name="Comma 6 4 2 2 2" xfId="4489"/>
    <cellStyle name="Comma 6 4 2 2 2 2" xfId="8540"/>
    <cellStyle name="Comma 6 4 2 2 2 3" xfId="8541"/>
    <cellStyle name="Comma 6 4 2 2 2 4" xfId="8542"/>
    <cellStyle name="Comma 6 4 2 2 3" xfId="14997"/>
    <cellStyle name="Comma 6 4 2 3" xfId="4488"/>
    <cellStyle name="Comma 6 4 2 3 2" xfId="8543"/>
    <cellStyle name="Comma 6 4 2 3 3" xfId="8544"/>
    <cellStyle name="Comma 6 4 2 3 4" xfId="8545"/>
    <cellStyle name="Comma 6 4 2 4" xfId="8546"/>
    <cellStyle name="Comma 6 4 2 4 2" xfId="8547"/>
    <cellStyle name="Comma 6 4 2 4 3" xfId="8548"/>
    <cellStyle name="Comma 6 4 2 4 4" xfId="8549"/>
    <cellStyle name="Comma 6 4 2 5" xfId="8550"/>
    <cellStyle name="Comma 6 4 2 5 2" xfId="8551"/>
    <cellStyle name="Comma 6 4 2 5 3" xfId="8552"/>
    <cellStyle name="Comma 6 4 2 5 4" xfId="8553"/>
    <cellStyle name="Comma 6 4 2 6" xfId="14998"/>
    <cellStyle name="Comma 6 4 3" xfId="1291"/>
    <cellStyle name="Comma 6 4 3 2" xfId="1292"/>
    <cellStyle name="Comma 6 4 3 2 2" xfId="4491"/>
    <cellStyle name="Comma 6 4 3 2 2 2" xfId="8554"/>
    <cellStyle name="Comma 6 4 3 2 2 3" xfId="8555"/>
    <cellStyle name="Comma 6 4 3 2 2 4" xfId="8556"/>
    <cellStyle name="Comma 6 4 3 2 3" xfId="14999"/>
    <cellStyle name="Comma 6 4 3 3" xfId="4490"/>
    <cellStyle name="Comma 6 4 3 3 2" xfId="8557"/>
    <cellStyle name="Comma 6 4 3 3 3" xfId="8558"/>
    <cellStyle name="Comma 6 4 3 3 4" xfId="8559"/>
    <cellStyle name="Comma 6 4 3 4" xfId="8560"/>
    <cellStyle name="Comma 6 4 3 4 2" xfId="8561"/>
    <cellStyle name="Comma 6 4 3 4 3" xfId="8562"/>
    <cellStyle name="Comma 6 4 3 4 4" xfId="8563"/>
    <cellStyle name="Comma 6 4 3 5" xfId="8564"/>
    <cellStyle name="Comma 6 4 3 5 2" xfId="8565"/>
    <cellStyle name="Comma 6 4 3 5 3" xfId="8566"/>
    <cellStyle name="Comma 6 4 3 5 4" xfId="8567"/>
    <cellStyle name="Comma 6 4 3 6" xfId="15000"/>
    <cellStyle name="Comma 6 4 4" xfId="1293"/>
    <cellStyle name="Comma 6 4 4 2" xfId="1294"/>
    <cellStyle name="Comma 6 4 4 2 2" xfId="4493"/>
    <cellStyle name="Comma 6 4 4 2 2 2" xfId="8568"/>
    <cellStyle name="Comma 6 4 4 2 2 3" xfId="8569"/>
    <cellStyle name="Comma 6 4 4 2 2 4" xfId="8570"/>
    <cellStyle name="Comma 6 4 4 2 3" xfId="15001"/>
    <cellStyle name="Comma 6 4 4 3" xfId="4492"/>
    <cellStyle name="Comma 6 4 4 3 2" xfId="8571"/>
    <cellStyle name="Comma 6 4 4 3 3" xfId="8572"/>
    <cellStyle name="Comma 6 4 4 3 4" xfId="8573"/>
    <cellStyle name="Comma 6 4 4 4" xfId="8574"/>
    <cellStyle name="Comma 6 4 4 4 2" xfId="8575"/>
    <cellStyle name="Comma 6 4 4 4 3" xfId="8576"/>
    <cellStyle name="Comma 6 4 4 4 4" xfId="8577"/>
    <cellStyle name="Comma 6 4 4 5" xfId="8578"/>
    <cellStyle name="Comma 6 4 4 5 2" xfId="8579"/>
    <cellStyle name="Comma 6 4 4 5 3" xfId="8580"/>
    <cellStyle name="Comma 6 4 4 5 4" xfId="8581"/>
    <cellStyle name="Comma 6 4 4 6" xfId="15002"/>
    <cellStyle name="Comma 6 4 5" xfId="1295"/>
    <cellStyle name="Comma 6 4 5 2" xfId="4494"/>
    <cellStyle name="Comma 6 4 5 2 2" xfId="8582"/>
    <cellStyle name="Comma 6 4 5 2 3" xfId="8583"/>
    <cellStyle name="Comma 6 4 5 2 4" xfId="8584"/>
    <cellStyle name="Comma 6 4 5 3" xfId="15003"/>
    <cellStyle name="Comma 6 4 6" xfId="4487"/>
    <cellStyle name="Comma 6 4 6 2" xfId="8585"/>
    <cellStyle name="Comma 6 4 6 3" xfId="8586"/>
    <cellStyle name="Comma 6 4 6 4" xfId="8587"/>
    <cellStyle name="Comma 6 4 7" xfId="8588"/>
    <cellStyle name="Comma 6 4 7 2" xfId="8589"/>
    <cellStyle name="Comma 6 4 7 3" xfId="8590"/>
    <cellStyle name="Comma 6 4 7 4" xfId="8591"/>
    <cellStyle name="Comma 6 4 8" xfId="8592"/>
    <cellStyle name="Comma 6 4 8 2" xfId="8593"/>
    <cellStyle name="Comma 6 4 8 3" xfId="8594"/>
    <cellStyle name="Comma 6 4 8 4" xfId="8595"/>
    <cellStyle name="Comma 6 4 9" xfId="15004"/>
    <cellStyle name="Comma 6 5" xfId="1296"/>
    <cellStyle name="Comma 6 5 2" xfId="1297"/>
    <cellStyle name="Comma 6 5 2 2" xfId="1298"/>
    <cellStyle name="Comma 6 5 2 2 2" xfId="4497"/>
    <cellStyle name="Comma 6 5 2 2 2 2" xfId="8596"/>
    <cellStyle name="Comma 6 5 2 2 2 3" xfId="8597"/>
    <cellStyle name="Comma 6 5 2 2 2 4" xfId="8598"/>
    <cellStyle name="Comma 6 5 2 2 3" xfId="15005"/>
    <cellStyle name="Comma 6 5 2 3" xfId="4496"/>
    <cellStyle name="Comma 6 5 2 3 2" xfId="8599"/>
    <cellStyle name="Comma 6 5 2 3 3" xfId="8600"/>
    <cellStyle name="Comma 6 5 2 3 4" xfId="8601"/>
    <cellStyle name="Comma 6 5 2 4" xfId="8602"/>
    <cellStyle name="Comma 6 5 2 4 2" xfId="8603"/>
    <cellStyle name="Comma 6 5 2 4 3" xfId="8604"/>
    <cellStyle name="Comma 6 5 2 4 4" xfId="8605"/>
    <cellStyle name="Comma 6 5 2 5" xfId="8606"/>
    <cellStyle name="Comma 6 5 2 5 2" xfId="8607"/>
    <cellStyle name="Comma 6 5 2 5 3" xfId="8608"/>
    <cellStyle name="Comma 6 5 2 5 4" xfId="8609"/>
    <cellStyle name="Comma 6 5 2 6" xfId="15006"/>
    <cellStyle name="Comma 6 5 3" xfId="1299"/>
    <cellStyle name="Comma 6 5 3 2" xfId="1300"/>
    <cellStyle name="Comma 6 5 3 2 2" xfId="4499"/>
    <cellStyle name="Comma 6 5 3 2 2 2" xfId="8610"/>
    <cellStyle name="Comma 6 5 3 2 2 3" xfId="8611"/>
    <cellStyle name="Comma 6 5 3 2 2 4" xfId="8612"/>
    <cellStyle name="Comma 6 5 3 2 3" xfId="15007"/>
    <cellStyle name="Comma 6 5 3 3" xfId="4498"/>
    <cellStyle name="Comma 6 5 3 3 2" xfId="8613"/>
    <cellStyle name="Comma 6 5 3 3 3" xfId="8614"/>
    <cellStyle name="Comma 6 5 3 3 4" xfId="8615"/>
    <cellStyle name="Comma 6 5 3 4" xfId="8616"/>
    <cellStyle name="Comma 6 5 3 4 2" xfId="8617"/>
    <cellStyle name="Comma 6 5 3 4 3" xfId="8618"/>
    <cellStyle name="Comma 6 5 3 4 4" xfId="8619"/>
    <cellStyle name="Comma 6 5 3 5" xfId="8620"/>
    <cellStyle name="Comma 6 5 3 5 2" xfId="8621"/>
    <cellStyle name="Comma 6 5 3 5 3" xfId="8622"/>
    <cellStyle name="Comma 6 5 3 5 4" xfId="8623"/>
    <cellStyle name="Comma 6 5 3 6" xfId="15008"/>
    <cellStyle name="Comma 6 5 4" xfId="1301"/>
    <cellStyle name="Comma 6 5 4 2" xfId="1302"/>
    <cellStyle name="Comma 6 5 4 2 2" xfId="4501"/>
    <cellStyle name="Comma 6 5 4 2 2 2" xfId="8624"/>
    <cellStyle name="Comma 6 5 4 2 2 3" xfId="8625"/>
    <cellStyle name="Comma 6 5 4 2 2 4" xfId="8626"/>
    <cellStyle name="Comma 6 5 4 2 3" xfId="15009"/>
    <cellStyle name="Comma 6 5 4 3" xfId="4500"/>
    <cellStyle name="Comma 6 5 4 3 2" xfId="8627"/>
    <cellStyle name="Comma 6 5 4 3 3" xfId="8628"/>
    <cellStyle name="Comma 6 5 4 3 4" xfId="8629"/>
    <cellStyle name="Comma 6 5 4 4" xfId="8630"/>
    <cellStyle name="Comma 6 5 4 4 2" xfId="8631"/>
    <cellStyle name="Comma 6 5 4 4 3" xfId="8632"/>
    <cellStyle name="Comma 6 5 4 4 4" xfId="8633"/>
    <cellStyle name="Comma 6 5 4 5" xfId="8634"/>
    <cellStyle name="Comma 6 5 4 5 2" xfId="8635"/>
    <cellStyle name="Comma 6 5 4 5 3" xfId="8636"/>
    <cellStyle name="Comma 6 5 4 5 4" xfId="8637"/>
    <cellStyle name="Comma 6 5 4 6" xfId="15010"/>
    <cellStyle name="Comma 6 5 5" xfId="1303"/>
    <cellStyle name="Comma 6 5 5 2" xfId="4502"/>
    <cellStyle name="Comma 6 5 5 2 2" xfId="8638"/>
    <cellStyle name="Comma 6 5 5 2 3" xfId="8639"/>
    <cellStyle name="Comma 6 5 5 2 4" xfId="8640"/>
    <cellStyle name="Comma 6 5 5 3" xfId="15011"/>
    <cellStyle name="Comma 6 5 6" xfId="4495"/>
    <cellStyle name="Comma 6 5 6 2" xfId="8641"/>
    <cellStyle name="Comma 6 5 6 3" xfId="8642"/>
    <cellStyle name="Comma 6 5 6 4" xfId="8643"/>
    <cellStyle name="Comma 6 5 7" xfId="8644"/>
    <cellStyle name="Comma 6 5 7 2" xfId="8645"/>
    <cellStyle name="Comma 6 5 7 3" xfId="8646"/>
    <cellStyle name="Comma 6 5 7 4" xfId="8647"/>
    <cellStyle name="Comma 6 5 8" xfId="8648"/>
    <cellStyle name="Comma 6 5 8 2" xfId="8649"/>
    <cellStyle name="Comma 6 5 8 3" xfId="8650"/>
    <cellStyle name="Comma 6 5 8 4" xfId="8651"/>
    <cellStyle name="Comma 6 5 9" xfId="15012"/>
    <cellStyle name="Comma 6 6" xfId="3919"/>
    <cellStyle name="Comma 6 6 2" xfId="8652"/>
    <cellStyle name="Comma 6 6 3" xfId="8653"/>
    <cellStyle name="Comma 6 6 4" xfId="8654"/>
    <cellStyle name="Comma 6 6 5" xfId="8655"/>
    <cellStyle name="Comma 6 6 6" xfId="8656"/>
    <cellStyle name="Comma 6 7" xfId="8657"/>
    <cellStyle name="Comma 6 8" xfId="8658"/>
    <cellStyle name="Comma 7" xfId="157"/>
    <cellStyle name="Comma 7 10" xfId="8659"/>
    <cellStyle name="Comma 7 11" xfId="8660"/>
    <cellStyle name="Comma 7 2" xfId="1304"/>
    <cellStyle name="Comma 7 2 10" xfId="15013"/>
    <cellStyle name="Comma 7 2 2" xfId="1305"/>
    <cellStyle name="Comma 7 2 2 2" xfId="1306"/>
    <cellStyle name="Comma 7 2 2 2 2" xfId="1307"/>
    <cellStyle name="Comma 7 2 2 2 2 2" xfId="4505"/>
    <cellStyle name="Comma 7 2 2 2 2 2 2" xfId="8661"/>
    <cellStyle name="Comma 7 2 2 2 2 2 3" xfId="8662"/>
    <cellStyle name="Comma 7 2 2 2 2 2 4" xfId="8663"/>
    <cellStyle name="Comma 7 2 2 2 2 3" xfId="15014"/>
    <cellStyle name="Comma 7 2 2 2 3" xfId="4504"/>
    <cellStyle name="Comma 7 2 2 2 3 2" xfId="8664"/>
    <cellStyle name="Comma 7 2 2 2 3 3" xfId="8665"/>
    <cellStyle name="Comma 7 2 2 2 3 4" xfId="8666"/>
    <cellStyle name="Comma 7 2 2 2 4" xfId="8667"/>
    <cellStyle name="Comma 7 2 2 2 4 2" xfId="8668"/>
    <cellStyle name="Comma 7 2 2 2 4 3" xfId="8669"/>
    <cellStyle name="Comma 7 2 2 2 4 4" xfId="8670"/>
    <cellStyle name="Comma 7 2 2 2 5" xfId="8671"/>
    <cellStyle name="Comma 7 2 2 2 5 2" xfId="8672"/>
    <cellStyle name="Comma 7 2 2 2 5 3" xfId="8673"/>
    <cellStyle name="Comma 7 2 2 2 5 4" xfId="8674"/>
    <cellStyle name="Comma 7 2 2 2 6" xfId="15015"/>
    <cellStyle name="Comma 7 2 2 3" xfId="1308"/>
    <cellStyle name="Comma 7 2 2 3 2" xfId="1309"/>
    <cellStyle name="Comma 7 2 2 3 2 2" xfId="4507"/>
    <cellStyle name="Comma 7 2 2 3 2 2 2" xfId="8675"/>
    <cellStyle name="Comma 7 2 2 3 2 2 3" xfId="8676"/>
    <cellStyle name="Comma 7 2 2 3 2 2 4" xfId="8677"/>
    <cellStyle name="Comma 7 2 2 3 2 3" xfId="15016"/>
    <cellStyle name="Comma 7 2 2 3 3" xfId="4506"/>
    <cellStyle name="Comma 7 2 2 3 3 2" xfId="8678"/>
    <cellStyle name="Comma 7 2 2 3 3 3" xfId="8679"/>
    <cellStyle name="Comma 7 2 2 3 3 4" xfId="8680"/>
    <cellStyle name="Comma 7 2 2 3 4" xfId="8681"/>
    <cellStyle name="Comma 7 2 2 3 4 2" xfId="8682"/>
    <cellStyle name="Comma 7 2 2 3 4 3" xfId="8683"/>
    <cellStyle name="Comma 7 2 2 3 4 4" xfId="8684"/>
    <cellStyle name="Comma 7 2 2 3 5" xfId="8685"/>
    <cellStyle name="Comma 7 2 2 3 5 2" xfId="8686"/>
    <cellStyle name="Comma 7 2 2 3 5 3" xfId="8687"/>
    <cellStyle name="Comma 7 2 2 3 5 4" xfId="8688"/>
    <cellStyle name="Comma 7 2 2 3 6" xfId="15017"/>
    <cellStyle name="Comma 7 2 2 4" xfId="1310"/>
    <cellStyle name="Comma 7 2 2 4 2" xfId="1311"/>
    <cellStyle name="Comma 7 2 2 4 2 2" xfId="4509"/>
    <cellStyle name="Comma 7 2 2 4 2 2 2" xfId="8689"/>
    <cellStyle name="Comma 7 2 2 4 2 2 3" xfId="8690"/>
    <cellStyle name="Comma 7 2 2 4 2 2 4" xfId="8691"/>
    <cellStyle name="Comma 7 2 2 4 2 3" xfId="15018"/>
    <cellStyle name="Comma 7 2 2 4 3" xfId="4508"/>
    <cellStyle name="Comma 7 2 2 4 3 2" xfId="8692"/>
    <cellStyle name="Comma 7 2 2 4 3 3" xfId="8693"/>
    <cellStyle name="Comma 7 2 2 4 3 4" xfId="8694"/>
    <cellStyle name="Comma 7 2 2 4 4" xfId="8695"/>
    <cellStyle name="Comma 7 2 2 4 4 2" xfId="8696"/>
    <cellStyle name="Comma 7 2 2 4 4 3" xfId="8697"/>
    <cellStyle name="Comma 7 2 2 4 4 4" xfId="8698"/>
    <cellStyle name="Comma 7 2 2 4 5" xfId="8699"/>
    <cellStyle name="Comma 7 2 2 4 5 2" xfId="8700"/>
    <cellStyle name="Comma 7 2 2 4 5 3" xfId="8701"/>
    <cellStyle name="Comma 7 2 2 4 5 4" xfId="8702"/>
    <cellStyle name="Comma 7 2 2 4 6" xfId="15019"/>
    <cellStyle name="Comma 7 2 2 5" xfId="1312"/>
    <cellStyle name="Comma 7 2 2 5 2" xfId="4510"/>
    <cellStyle name="Comma 7 2 2 5 2 2" xfId="8703"/>
    <cellStyle name="Comma 7 2 2 5 2 3" xfId="8704"/>
    <cellStyle name="Comma 7 2 2 5 2 4" xfId="8705"/>
    <cellStyle name="Comma 7 2 2 5 3" xfId="15020"/>
    <cellStyle name="Comma 7 2 2 6" xfId="4503"/>
    <cellStyle name="Comma 7 2 2 6 2" xfId="8706"/>
    <cellStyle name="Comma 7 2 2 6 3" xfId="8707"/>
    <cellStyle name="Comma 7 2 2 6 4" xfId="8708"/>
    <cellStyle name="Comma 7 2 2 7" xfId="8709"/>
    <cellStyle name="Comma 7 2 2 7 2" xfId="8710"/>
    <cellStyle name="Comma 7 2 2 7 3" xfId="8711"/>
    <cellStyle name="Comma 7 2 2 7 4" xfId="8712"/>
    <cellStyle name="Comma 7 2 2 8" xfId="8713"/>
    <cellStyle name="Comma 7 2 2 8 2" xfId="8714"/>
    <cellStyle name="Comma 7 2 2 8 3" xfId="8715"/>
    <cellStyle name="Comma 7 2 2 8 4" xfId="8716"/>
    <cellStyle name="Comma 7 2 2 9" xfId="15021"/>
    <cellStyle name="Comma 7 2 3" xfId="1313"/>
    <cellStyle name="Comma 7 2 3 2" xfId="1314"/>
    <cellStyle name="Comma 7 2 3 2 2" xfId="4512"/>
    <cellStyle name="Comma 7 2 3 2 2 2" xfId="8717"/>
    <cellStyle name="Comma 7 2 3 2 2 3" xfId="8718"/>
    <cellStyle name="Comma 7 2 3 2 2 4" xfId="8719"/>
    <cellStyle name="Comma 7 2 3 2 3" xfId="15022"/>
    <cellStyle name="Comma 7 2 3 3" xfId="4511"/>
    <cellStyle name="Comma 7 2 3 3 2" xfId="8720"/>
    <cellStyle name="Comma 7 2 3 3 3" xfId="8721"/>
    <cellStyle name="Comma 7 2 3 3 4" xfId="8722"/>
    <cellStyle name="Comma 7 2 3 4" xfId="8723"/>
    <cellStyle name="Comma 7 2 3 4 2" xfId="8724"/>
    <cellStyle name="Comma 7 2 3 4 3" xfId="8725"/>
    <cellStyle name="Comma 7 2 3 4 4" xfId="8726"/>
    <cellStyle name="Comma 7 2 3 5" xfId="8727"/>
    <cellStyle name="Comma 7 2 3 5 2" xfId="8728"/>
    <cellStyle name="Comma 7 2 3 5 3" xfId="8729"/>
    <cellStyle name="Comma 7 2 3 5 4" xfId="8730"/>
    <cellStyle name="Comma 7 2 3 6" xfId="15023"/>
    <cellStyle name="Comma 7 2 4" xfId="1315"/>
    <cellStyle name="Comma 7 2 4 2" xfId="1316"/>
    <cellStyle name="Comma 7 2 4 2 2" xfId="4514"/>
    <cellStyle name="Comma 7 2 4 2 2 2" xfId="8731"/>
    <cellStyle name="Comma 7 2 4 2 2 3" xfId="8732"/>
    <cellStyle name="Comma 7 2 4 2 2 4" xfId="8733"/>
    <cellStyle name="Comma 7 2 4 2 3" xfId="15024"/>
    <cellStyle name="Comma 7 2 4 3" xfId="4513"/>
    <cellStyle name="Comma 7 2 4 3 2" xfId="8734"/>
    <cellStyle name="Comma 7 2 4 3 3" xfId="8735"/>
    <cellStyle name="Comma 7 2 4 3 4" xfId="8736"/>
    <cellStyle name="Comma 7 2 4 4" xfId="8737"/>
    <cellStyle name="Comma 7 2 4 4 2" xfId="8738"/>
    <cellStyle name="Comma 7 2 4 4 3" xfId="8739"/>
    <cellStyle name="Comma 7 2 4 4 4" xfId="8740"/>
    <cellStyle name="Comma 7 2 4 5" xfId="8741"/>
    <cellStyle name="Comma 7 2 4 5 2" xfId="8742"/>
    <cellStyle name="Comma 7 2 4 5 3" xfId="8743"/>
    <cellStyle name="Comma 7 2 4 5 4" xfId="8744"/>
    <cellStyle name="Comma 7 2 4 6" xfId="15025"/>
    <cellStyle name="Comma 7 2 5" xfId="1317"/>
    <cellStyle name="Comma 7 2 5 2" xfId="1318"/>
    <cellStyle name="Comma 7 2 5 2 2" xfId="4516"/>
    <cellStyle name="Comma 7 2 5 2 2 2" xfId="8745"/>
    <cellStyle name="Comma 7 2 5 2 2 3" xfId="8746"/>
    <cellStyle name="Comma 7 2 5 2 2 4" xfId="8747"/>
    <cellStyle name="Comma 7 2 5 2 3" xfId="15026"/>
    <cellStyle name="Comma 7 2 5 3" xfId="4515"/>
    <cellStyle name="Comma 7 2 5 3 2" xfId="8748"/>
    <cellStyle name="Comma 7 2 5 3 3" xfId="8749"/>
    <cellStyle name="Comma 7 2 5 3 4" xfId="8750"/>
    <cellStyle name="Comma 7 2 5 4" xfId="8751"/>
    <cellStyle name="Comma 7 2 5 4 2" xfId="8752"/>
    <cellStyle name="Comma 7 2 5 4 3" xfId="8753"/>
    <cellStyle name="Comma 7 2 5 4 4" xfId="8754"/>
    <cellStyle name="Comma 7 2 5 5" xfId="8755"/>
    <cellStyle name="Comma 7 2 5 5 2" xfId="8756"/>
    <cellStyle name="Comma 7 2 5 5 3" xfId="8757"/>
    <cellStyle name="Comma 7 2 5 5 4" xfId="8758"/>
    <cellStyle name="Comma 7 2 5 6" xfId="15027"/>
    <cellStyle name="Comma 7 2 6" xfId="1319"/>
    <cellStyle name="Comma 7 2 6 2" xfId="4517"/>
    <cellStyle name="Comma 7 2 6 2 2" xfId="8759"/>
    <cellStyle name="Comma 7 2 6 2 3" xfId="8760"/>
    <cellStyle name="Comma 7 2 6 2 4" xfId="8761"/>
    <cellStyle name="Comma 7 2 6 3" xfId="15028"/>
    <cellStyle name="Comma 7 2 7" xfId="3923"/>
    <cellStyle name="Comma 7 2 8" xfId="8762"/>
    <cellStyle name="Comma 7 2 8 2" xfId="8763"/>
    <cellStyle name="Comma 7 2 8 3" xfId="8764"/>
    <cellStyle name="Comma 7 2 8 4" xfId="8765"/>
    <cellStyle name="Comma 7 2 9" xfId="8766"/>
    <cellStyle name="Comma 7 2 9 2" xfId="8767"/>
    <cellStyle name="Comma 7 2 9 3" xfId="8768"/>
    <cellStyle name="Comma 7 2 9 4" xfId="8769"/>
    <cellStyle name="Comma 7 3" xfId="1320"/>
    <cellStyle name="Comma 7 3 10" xfId="15029"/>
    <cellStyle name="Comma 7 3 2" xfId="1321"/>
    <cellStyle name="Comma 7 3 2 2" xfId="1322"/>
    <cellStyle name="Comma 7 3 2 2 2" xfId="1323"/>
    <cellStyle name="Comma 7 3 2 2 2 2" xfId="4521"/>
    <cellStyle name="Comma 7 3 2 2 2 2 2" xfId="8770"/>
    <cellStyle name="Comma 7 3 2 2 2 2 3" xfId="8771"/>
    <cellStyle name="Comma 7 3 2 2 2 2 4" xfId="8772"/>
    <cellStyle name="Comma 7 3 2 2 2 3" xfId="15030"/>
    <cellStyle name="Comma 7 3 2 2 3" xfId="4520"/>
    <cellStyle name="Comma 7 3 2 2 3 2" xfId="8773"/>
    <cellStyle name="Comma 7 3 2 2 3 3" xfId="8774"/>
    <cellStyle name="Comma 7 3 2 2 3 4" xfId="8775"/>
    <cellStyle name="Comma 7 3 2 2 4" xfId="8776"/>
    <cellStyle name="Comma 7 3 2 2 4 2" xfId="8777"/>
    <cellStyle name="Comma 7 3 2 2 4 3" xfId="8778"/>
    <cellStyle name="Comma 7 3 2 2 4 4" xfId="8779"/>
    <cellStyle name="Comma 7 3 2 2 5" xfId="8780"/>
    <cellStyle name="Comma 7 3 2 2 5 2" xfId="8781"/>
    <cellStyle name="Comma 7 3 2 2 5 3" xfId="8782"/>
    <cellStyle name="Comma 7 3 2 2 5 4" xfId="8783"/>
    <cellStyle name="Comma 7 3 2 2 6" xfId="15031"/>
    <cellStyle name="Comma 7 3 2 3" xfId="1324"/>
    <cellStyle name="Comma 7 3 2 3 2" xfId="1325"/>
    <cellStyle name="Comma 7 3 2 3 2 2" xfId="4523"/>
    <cellStyle name="Comma 7 3 2 3 2 2 2" xfId="8784"/>
    <cellStyle name="Comma 7 3 2 3 2 2 3" xfId="8785"/>
    <cellStyle name="Comma 7 3 2 3 2 2 4" xfId="8786"/>
    <cellStyle name="Comma 7 3 2 3 2 3" xfId="15032"/>
    <cellStyle name="Comma 7 3 2 3 3" xfId="4522"/>
    <cellStyle name="Comma 7 3 2 3 3 2" xfId="8787"/>
    <cellStyle name="Comma 7 3 2 3 3 3" xfId="8788"/>
    <cellStyle name="Comma 7 3 2 3 3 4" xfId="8789"/>
    <cellStyle name="Comma 7 3 2 3 4" xfId="8790"/>
    <cellStyle name="Comma 7 3 2 3 4 2" xfId="8791"/>
    <cellStyle name="Comma 7 3 2 3 4 3" xfId="8792"/>
    <cellStyle name="Comma 7 3 2 3 4 4" xfId="8793"/>
    <cellStyle name="Comma 7 3 2 3 5" xfId="8794"/>
    <cellStyle name="Comma 7 3 2 3 5 2" xfId="8795"/>
    <cellStyle name="Comma 7 3 2 3 5 3" xfId="8796"/>
    <cellStyle name="Comma 7 3 2 3 5 4" xfId="8797"/>
    <cellStyle name="Comma 7 3 2 3 6" xfId="15033"/>
    <cellStyle name="Comma 7 3 2 4" xfId="1326"/>
    <cellStyle name="Comma 7 3 2 4 2" xfId="1327"/>
    <cellStyle name="Comma 7 3 2 4 2 2" xfId="4525"/>
    <cellStyle name="Comma 7 3 2 4 2 2 2" xfId="8798"/>
    <cellStyle name="Comma 7 3 2 4 2 2 3" xfId="8799"/>
    <cellStyle name="Comma 7 3 2 4 2 2 4" xfId="8800"/>
    <cellStyle name="Comma 7 3 2 4 2 3" xfId="15034"/>
    <cellStyle name="Comma 7 3 2 4 3" xfId="4524"/>
    <cellStyle name="Comma 7 3 2 4 3 2" xfId="8801"/>
    <cellStyle name="Comma 7 3 2 4 3 3" xfId="8802"/>
    <cellStyle name="Comma 7 3 2 4 3 4" xfId="8803"/>
    <cellStyle name="Comma 7 3 2 4 4" xfId="8804"/>
    <cellStyle name="Comma 7 3 2 4 4 2" xfId="8805"/>
    <cellStyle name="Comma 7 3 2 4 4 3" xfId="8806"/>
    <cellStyle name="Comma 7 3 2 4 4 4" xfId="8807"/>
    <cellStyle name="Comma 7 3 2 4 5" xfId="8808"/>
    <cellStyle name="Comma 7 3 2 4 5 2" xfId="8809"/>
    <cellStyle name="Comma 7 3 2 4 5 3" xfId="8810"/>
    <cellStyle name="Comma 7 3 2 4 5 4" xfId="8811"/>
    <cellStyle name="Comma 7 3 2 4 6" xfId="15035"/>
    <cellStyle name="Comma 7 3 2 5" xfId="1328"/>
    <cellStyle name="Comma 7 3 2 5 2" xfId="4526"/>
    <cellStyle name="Comma 7 3 2 5 2 2" xfId="8812"/>
    <cellStyle name="Comma 7 3 2 5 2 3" xfId="8813"/>
    <cellStyle name="Comma 7 3 2 5 2 4" xfId="8814"/>
    <cellStyle name="Comma 7 3 2 5 3" xfId="15036"/>
    <cellStyle name="Comma 7 3 2 6" xfId="4519"/>
    <cellStyle name="Comma 7 3 2 6 2" xfId="8815"/>
    <cellStyle name="Comma 7 3 2 6 3" xfId="8816"/>
    <cellStyle name="Comma 7 3 2 6 4" xfId="8817"/>
    <cellStyle name="Comma 7 3 2 7" xfId="8818"/>
    <cellStyle name="Comma 7 3 2 7 2" xfId="8819"/>
    <cellStyle name="Comma 7 3 2 7 3" xfId="8820"/>
    <cellStyle name="Comma 7 3 2 7 4" xfId="8821"/>
    <cellStyle name="Comma 7 3 2 8" xfId="8822"/>
    <cellStyle name="Comma 7 3 2 8 2" xfId="8823"/>
    <cellStyle name="Comma 7 3 2 8 3" xfId="8824"/>
    <cellStyle name="Comma 7 3 2 8 4" xfId="8825"/>
    <cellStyle name="Comma 7 3 2 9" xfId="15037"/>
    <cellStyle name="Comma 7 3 3" xfId="1329"/>
    <cellStyle name="Comma 7 3 3 2" xfId="1330"/>
    <cellStyle name="Comma 7 3 3 2 2" xfId="4528"/>
    <cellStyle name="Comma 7 3 3 2 2 2" xfId="8826"/>
    <cellStyle name="Comma 7 3 3 2 2 3" xfId="8827"/>
    <cellStyle name="Comma 7 3 3 2 2 4" xfId="8828"/>
    <cellStyle name="Comma 7 3 3 2 3" xfId="15038"/>
    <cellStyle name="Comma 7 3 3 3" xfId="4527"/>
    <cellStyle name="Comma 7 3 3 3 2" xfId="8829"/>
    <cellStyle name="Comma 7 3 3 3 3" xfId="8830"/>
    <cellStyle name="Comma 7 3 3 3 4" xfId="8831"/>
    <cellStyle name="Comma 7 3 3 4" xfId="8832"/>
    <cellStyle name="Comma 7 3 3 4 2" xfId="8833"/>
    <cellStyle name="Comma 7 3 3 4 3" xfId="8834"/>
    <cellStyle name="Comma 7 3 3 4 4" xfId="8835"/>
    <cellStyle name="Comma 7 3 3 5" xfId="8836"/>
    <cellStyle name="Comma 7 3 3 5 2" xfId="8837"/>
    <cellStyle name="Comma 7 3 3 5 3" xfId="8838"/>
    <cellStyle name="Comma 7 3 3 5 4" xfId="8839"/>
    <cellStyle name="Comma 7 3 3 6" xfId="15039"/>
    <cellStyle name="Comma 7 3 4" xfId="1331"/>
    <cellStyle name="Comma 7 3 4 2" xfId="1332"/>
    <cellStyle name="Comma 7 3 4 2 2" xfId="4530"/>
    <cellStyle name="Comma 7 3 4 2 2 2" xfId="8840"/>
    <cellStyle name="Comma 7 3 4 2 2 3" xfId="8841"/>
    <cellStyle name="Comma 7 3 4 2 2 4" xfId="8842"/>
    <cellStyle name="Comma 7 3 4 2 3" xfId="15040"/>
    <cellStyle name="Comma 7 3 4 3" xfId="4529"/>
    <cellStyle name="Comma 7 3 4 3 2" xfId="8843"/>
    <cellStyle name="Comma 7 3 4 3 3" xfId="8844"/>
    <cellStyle name="Comma 7 3 4 3 4" xfId="8845"/>
    <cellStyle name="Comma 7 3 4 4" xfId="8846"/>
    <cellStyle name="Comma 7 3 4 4 2" xfId="8847"/>
    <cellStyle name="Comma 7 3 4 4 3" xfId="8848"/>
    <cellStyle name="Comma 7 3 4 4 4" xfId="8849"/>
    <cellStyle name="Comma 7 3 4 5" xfId="8850"/>
    <cellStyle name="Comma 7 3 4 5 2" xfId="8851"/>
    <cellStyle name="Comma 7 3 4 5 3" xfId="8852"/>
    <cellStyle name="Comma 7 3 4 5 4" xfId="8853"/>
    <cellStyle name="Comma 7 3 4 6" xfId="15041"/>
    <cellStyle name="Comma 7 3 5" xfId="1333"/>
    <cellStyle name="Comma 7 3 5 2" xfId="1334"/>
    <cellStyle name="Comma 7 3 5 2 2" xfId="4532"/>
    <cellStyle name="Comma 7 3 5 2 2 2" xfId="8854"/>
    <cellStyle name="Comma 7 3 5 2 2 3" xfId="8855"/>
    <cellStyle name="Comma 7 3 5 2 2 4" xfId="8856"/>
    <cellStyle name="Comma 7 3 5 2 3" xfId="15042"/>
    <cellStyle name="Comma 7 3 5 3" xfId="4531"/>
    <cellStyle name="Comma 7 3 5 3 2" xfId="8857"/>
    <cellStyle name="Comma 7 3 5 3 3" xfId="8858"/>
    <cellStyle name="Comma 7 3 5 3 4" xfId="8859"/>
    <cellStyle name="Comma 7 3 5 4" xfId="8860"/>
    <cellStyle name="Comma 7 3 5 4 2" xfId="8861"/>
    <cellStyle name="Comma 7 3 5 4 3" xfId="8862"/>
    <cellStyle name="Comma 7 3 5 4 4" xfId="8863"/>
    <cellStyle name="Comma 7 3 5 5" xfId="8864"/>
    <cellStyle name="Comma 7 3 5 5 2" xfId="8865"/>
    <cellStyle name="Comma 7 3 5 5 3" xfId="8866"/>
    <cellStyle name="Comma 7 3 5 5 4" xfId="8867"/>
    <cellStyle name="Comma 7 3 5 6" xfId="15043"/>
    <cellStyle name="Comma 7 3 6" xfId="1335"/>
    <cellStyle name="Comma 7 3 6 2" xfId="4533"/>
    <cellStyle name="Comma 7 3 6 2 2" xfId="8868"/>
    <cellStyle name="Comma 7 3 6 2 3" xfId="8869"/>
    <cellStyle name="Comma 7 3 6 2 4" xfId="8870"/>
    <cellStyle name="Comma 7 3 6 3" xfId="15044"/>
    <cellStyle name="Comma 7 3 7" xfId="4518"/>
    <cellStyle name="Comma 7 3 7 2" xfId="8871"/>
    <cellStyle name="Comma 7 3 7 3" xfId="8872"/>
    <cellStyle name="Comma 7 3 7 4" xfId="8873"/>
    <cellStyle name="Comma 7 3 8" xfId="8874"/>
    <cellStyle name="Comma 7 3 8 2" xfId="8875"/>
    <cellStyle name="Comma 7 3 8 3" xfId="8876"/>
    <cellStyle name="Comma 7 3 8 4" xfId="8877"/>
    <cellStyle name="Comma 7 3 9" xfId="8878"/>
    <cellStyle name="Comma 7 3 9 2" xfId="8879"/>
    <cellStyle name="Comma 7 3 9 3" xfId="8880"/>
    <cellStyle name="Comma 7 3 9 4" xfId="8881"/>
    <cellStyle name="Comma 7 4" xfId="1336"/>
    <cellStyle name="Comma 7 4 2" xfId="1337"/>
    <cellStyle name="Comma 7 4 2 2" xfId="1338"/>
    <cellStyle name="Comma 7 4 2 2 2" xfId="4536"/>
    <cellStyle name="Comma 7 4 2 2 2 2" xfId="8882"/>
    <cellStyle name="Comma 7 4 2 2 2 3" xfId="8883"/>
    <cellStyle name="Comma 7 4 2 2 2 4" xfId="8884"/>
    <cellStyle name="Comma 7 4 2 2 3" xfId="15045"/>
    <cellStyle name="Comma 7 4 2 3" xfId="4535"/>
    <cellStyle name="Comma 7 4 2 3 2" xfId="8885"/>
    <cellStyle name="Comma 7 4 2 3 3" xfId="8886"/>
    <cellStyle name="Comma 7 4 2 3 4" xfId="8887"/>
    <cellStyle name="Comma 7 4 2 4" xfId="8888"/>
    <cellStyle name="Comma 7 4 2 4 2" xfId="8889"/>
    <cellStyle name="Comma 7 4 2 4 3" xfId="8890"/>
    <cellStyle name="Comma 7 4 2 4 4" xfId="8891"/>
    <cellStyle name="Comma 7 4 2 5" xfId="8892"/>
    <cellStyle name="Comma 7 4 2 5 2" xfId="8893"/>
    <cellStyle name="Comma 7 4 2 5 3" xfId="8894"/>
    <cellStyle name="Comma 7 4 2 5 4" xfId="8895"/>
    <cellStyle name="Comma 7 4 2 6" xfId="15046"/>
    <cellStyle name="Comma 7 4 3" xfId="1339"/>
    <cellStyle name="Comma 7 4 3 2" xfId="1340"/>
    <cellStyle name="Comma 7 4 3 2 2" xfId="4538"/>
    <cellStyle name="Comma 7 4 3 2 2 2" xfId="8896"/>
    <cellStyle name="Comma 7 4 3 2 2 3" xfId="8897"/>
    <cellStyle name="Comma 7 4 3 2 2 4" xfId="8898"/>
    <cellStyle name="Comma 7 4 3 2 3" xfId="15047"/>
    <cellStyle name="Comma 7 4 3 3" xfId="4537"/>
    <cellStyle name="Comma 7 4 3 3 2" xfId="8899"/>
    <cellStyle name="Comma 7 4 3 3 3" xfId="8900"/>
    <cellStyle name="Comma 7 4 3 3 4" xfId="8901"/>
    <cellStyle name="Comma 7 4 3 4" xfId="8902"/>
    <cellStyle name="Comma 7 4 3 4 2" xfId="8903"/>
    <cellStyle name="Comma 7 4 3 4 3" xfId="8904"/>
    <cellStyle name="Comma 7 4 3 4 4" xfId="8905"/>
    <cellStyle name="Comma 7 4 3 5" xfId="8906"/>
    <cellStyle name="Comma 7 4 3 5 2" xfId="8907"/>
    <cellStyle name="Comma 7 4 3 5 3" xfId="8908"/>
    <cellStyle name="Comma 7 4 3 5 4" xfId="8909"/>
    <cellStyle name="Comma 7 4 3 6" xfId="15048"/>
    <cellStyle name="Comma 7 4 4" xfId="1341"/>
    <cellStyle name="Comma 7 4 4 2" xfId="1342"/>
    <cellStyle name="Comma 7 4 4 2 2" xfId="4540"/>
    <cellStyle name="Comma 7 4 4 2 2 2" xfId="8910"/>
    <cellStyle name="Comma 7 4 4 2 2 3" xfId="8911"/>
    <cellStyle name="Comma 7 4 4 2 2 4" xfId="8912"/>
    <cellStyle name="Comma 7 4 4 2 3" xfId="15049"/>
    <cellStyle name="Comma 7 4 4 3" xfId="4539"/>
    <cellStyle name="Comma 7 4 4 3 2" xfId="8913"/>
    <cellStyle name="Comma 7 4 4 3 3" xfId="8914"/>
    <cellStyle name="Comma 7 4 4 3 4" xfId="8915"/>
    <cellStyle name="Comma 7 4 4 4" xfId="8916"/>
    <cellStyle name="Comma 7 4 4 4 2" xfId="8917"/>
    <cellStyle name="Comma 7 4 4 4 3" xfId="8918"/>
    <cellStyle name="Comma 7 4 4 4 4" xfId="8919"/>
    <cellStyle name="Comma 7 4 4 5" xfId="8920"/>
    <cellStyle name="Comma 7 4 4 5 2" xfId="8921"/>
    <cellStyle name="Comma 7 4 4 5 3" xfId="8922"/>
    <cellStyle name="Comma 7 4 4 5 4" xfId="8923"/>
    <cellStyle name="Comma 7 4 4 6" xfId="15050"/>
    <cellStyle name="Comma 7 4 5" xfId="1343"/>
    <cellStyle name="Comma 7 4 5 2" xfId="4541"/>
    <cellStyle name="Comma 7 4 5 2 2" xfId="8924"/>
    <cellStyle name="Comma 7 4 5 2 3" xfId="8925"/>
    <cellStyle name="Comma 7 4 5 2 4" xfId="8926"/>
    <cellStyle name="Comma 7 4 5 3" xfId="15051"/>
    <cellStyle name="Comma 7 4 6" xfId="4534"/>
    <cellStyle name="Comma 7 4 6 2" xfId="8927"/>
    <cellStyle name="Comma 7 4 6 3" xfId="8928"/>
    <cellStyle name="Comma 7 4 6 4" xfId="8929"/>
    <cellStyle name="Comma 7 4 7" xfId="8930"/>
    <cellStyle name="Comma 7 4 7 2" xfId="8931"/>
    <cellStyle name="Comma 7 4 7 3" xfId="8932"/>
    <cellStyle name="Comma 7 4 7 4" xfId="8933"/>
    <cellStyle name="Comma 7 4 8" xfId="8934"/>
    <cellStyle name="Comma 7 4 8 2" xfId="8935"/>
    <cellStyle name="Comma 7 4 8 3" xfId="8936"/>
    <cellStyle name="Comma 7 4 8 4" xfId="8937"/>
    <cellStyle name="Comma 7 4 9" xfId="15052"/>
    <cellStyle name="Comma 7 5" xfId="1344"/>
    <cellStyle name="Comma 7 5 2" xfId="1345"/>
    <cellStyle name="Comma 7 5 2 2" xfId="1346"/>
    <cellStyle name="Comma 7 5 2 2 2" xfId="4544"/>
    <cellStyle name="Comma 7 5 2 2 2 2" xfId="8938"/>
    <cellStyle name="Comma 7 5 2 2 2 3" xfId="8939"/>
    <cellStyle name="Comma 7 5 2 2 2 4" xfId="8940"/>
    <cellStyle name="Comma 7 5 2 2 3" xfId="15053"/>
    <cellStyle name="Comma 7 5 2 3" xfId="4543"/>
    <cellStyle name="Comma 7 5 2 3 2" xfId="8941"/>
    <cellStyle name="Comma 7 5 2 3 3" xfId="8942"/>
    <cellStyle name="Comma 7 5 2 3 4" xfId="8943"/>
    <cellStyle name="Comma 7 5 2 4" xfId="8944"/>
    <cellStyle name="Comma 7 5 2 4 2" xfId="8945"/>
    <cellStyle name="Comma 7 5 2 4 3" xfId="8946"/>
    <cellStyle name="Comma 7 5 2 4 4" xfId="8947"/>
    <cellStyle name="Comma 7 5 2 5" xfId="8948"/>
    <cellStyle name="Comma 7 5 2 5 2" xfId="8949"/>
    <cellStyle name="Comma 7 5 2 5 3" xfId="8950"/>
    <cellStyle name="Comma 7 5 2 5 4" xfId="8951"/>
    <cellStyle name="Comma 7 5 2 6" xfId="15054"/>
    <cellStyle name="Comma 7 5 3" xfId="1347"/>
    <cellStyle name="Comma 7 5 3 2" xfId="1348"/>
    <cellStyle name="Comma 7 5 3 2 2" xfId="4546"/>
    <cellStyle name="Comma 7 5 3 2 2 2" xfId="8952"/>
    <cellStyle name="Comma 7 5 3 2 2 3" xfId="8953"/>
    <cellStyle name="Comma 7 5 3 2 2 4" xfId="8954"/>
    <cellStyle name="Comma 7 5 3 2 3" xfId="15055"/>
    <cellStyle name="Comma 7 5 3 3" xfId="4545"/>
    <cellStyle name="Comma 7 5 3 3 2" xfId="8955"/>
    <cellStyle name="Comma 7 5 3 3 3" xfId="8956"/>
    <cellStyle name="Comma 7 5 3 3 4" xfId="8957"/>
    <cellStyle name="Comma 7 5 3 4" xfId="8958"/>
    <cellStyle name="Comma 7 5 3 4 2" xfId="8959"/>
    <cellStyle name="Comma 7 5 3 4 3" xfId="8960"/>
    <cellStyle name="Comma 7 5 3 4 4" xfId="8961"/>
    <cellStyle name="Comma 7 5 3 5" xfId="8962"/>
    <cellStyle name="Comma 7 5 3 5 2" xfId="8963"/>
    <cellStyle name="Comma 7 5 3 5 3" xfId="8964"/>
    <cellStyle name="Comma 7 5 3 5 4" xfId="8965"/>
    <cellStyle name="Comma 7 5 3 6" xfId="15056"/>
    <cellStyle name="Comma 7 5 4" xfId="1349"/>
    <cellStyle name="Comma 7 5 4 2" xfId="1350"/>
    <cellStyle name="Comma 7 5 4 2 2" xfId="4548"/>
    <cellStyle name="Comma 7 5 4 2 2 2" xfId="8966"/>
    <cellStyle name="Comma 7 5 4 2 2 3" xfId="8967"/>
    <cellStyle name="Comma 7 5 4 2 2 4" xfId="8968"/>
    <cellStyle name="Comma 7 5 4 2 3" xfId="15057"/>
    <cellStyle name="Comma 7 5 4 3" xfId="4547"/>
    <cellStyle name="Comma 7 5 4 3 2" xfId="8969"/>
    <cellStyle name="Comma 7 5 4 3 3" xfId="8970"/>
    <cellStyle name="Comma 7 5 4 3 4" xfId="8971"/>
    <cellStyle name="Comma 7 5 4 4" xfId="8972"/>
    <cellStyle name="Comma 7 5 4 4 2" xfId="8973"/>
    <cellStyle name="Comma 7 5 4 4 3" xfId="8974"/>
    <cellStyle name="Comma 7 5 4 4 4" xfId="8975"/>
    <cellStyle name="Comma 7 5 4 5" xfId="8976"/>
    <cellStyle name="Comma 7 5 4 5 2" xfId="8977"/>
    <cellStyle name="Comma 7 5 4 5 3" xfId="8978"/>
    <cellStyle name="Comma 7 5 4 5 4" xfId="8979"/>
    <cellStyle name="Comma 7 5 4 6" xfId="15058"/>
    <cellStyle name="Comma 7 5 5" xfId="1351"/>
    <cellStyle name="Comma 7 5 5 2" xfId="4549"/>
    <cellStyle name="Comma 7 5 5 2 2" xfId="8980"/>
    <cellStyle name="Comma 7 5 5 2 3" xfId="8981"/>
    <cellStyle name="Comma 7 5 5 2 4" xfId="8982"/>
    <cellStyle name="Comma 7 5 5 3" xfId="15059"/>
    <cellStyle name="Comma 7 5 6" xfId="4542"/>
    <cellStyle name="Comma 7 5 6 2" xfId="8983"/>
    <cellStyle name="Comma 7 5 6 3" xfId="8984"/>
    <cellStyle name="Comma 7 5 6 4" xfId="8985"/>
    <cellStyle name="Comma 7 5 7" xfId="8986"/>
    <cellStyle name="Comma 7 5 7 2" xfId="8987"/>
    <cellStyle name="Comma 7 5 7 3" xfId="8988"/>
    <cellStyle name="Comma 7 5 7 4" xfId="8989"/>
    <cellStyle name="Comma 7 5 8" xfId="8990"/>
    <cellStyle name="Comma 7 5 8 2" xfId="8991"/>
    <cellStyle name="Comma 7 5 8 3" xfId="8992"/>
    <cellStyle name="Comma 7 5 8 4" xfId="8993"/>
    <cellStyle name="Comma 7 5 9" xfId="15060"/>
    <cellStyle name="Comma 7 6" xfId="3922"/>
    <cellStyle name="Comma 7 7" xfId="8994"/>
    <cellStyle name="Comma 7 8" xfId="8995"/>
    <cellStyle name="Comma 7 9" xfId="8996"/>
    <cellStyle name="Comma 8" xfId="158"/>
    <cellStyle name="Comma 8 2" xfId="1352"/>
    <cellStyle name="Comma 8 2 10" xfId="15061"/>
    <cellStyle name="Comma 8 2 2" xfId="1353"/>
    <cellStyle name="Comma 8 2 2 2" xfId="1354"/>
    <cellStyle name="Comma 8 2 2 2 2" xfId="1355"/>
    <cellStyle name="Comma 8 2 2 2 2 2" xfId="4551"/>
    <cellStyle name="Comma 8 2 2 2 2 2 2" xfId="8997"/>
    <cellStyle name="Comma 8 2 2 2 2 2 3" xfId="8998"/>
    <cellStyle name="Comma 8 2 2 2 2 2 4" xfId="8999"/>
    <cellStyle name="Comma 8 2 2 2 2 3" xfId="15062"/>
    <cellStyle name="Comma 8 2 2 2 3" xfId="4550"/>
    <cellStyle name="Comma 8 2 2 2 3 2" xfId="9000"/>
    <cellStyle name="Comma 8 2 2 2 3 3" xfId="9001"/>
    <cellStyle name="Comma 8 2 2 2 3 4" xfId="9002"/>
    <cellStyle name="Comma 8 2 2 2 4" xfId="9003"/>
    <cellStyle name="Comma 8 2 2 2 4 2" xfId="9004"/>
    <cellStyle name="Comma 8 2 2 2 4 3" xfId="9005"/>
    <cellStyle name="Comma 8 2 2 2 4 4" xfId="9006"/>
    <cellStyle name="Comma 8 2 2 2 5" xfId="9007"/>
    <cellStyle name="Comma 8 2 2 2 5 2" xfId="9008"/>
    <cellStyle name="Comma 8 2 2 2 5 3" xfId="9009"/>
    <cellStyle name="Comma 8 2 2 2 5 4" xfId="9010"/>
    <cellStyle name="Comma 8 2 2 2 6" xfId="15063"/>
    <cellStyle name="Comma 8 2 2 3" xfId="1356"/>
    <cellStyle name="Comma 8 2 2 3 2" xfId="1357"/>
    <cellStyle name="Comma 8 2 2 3 2 2" xfId="4553"/>
    <cellStyle name="Comma 8 2 2 3 2 2 2" xfId="9011"/>
    <cellStyle name="Comma 8 2 2 3 2 2 3" xfId="9012"/>
    <cellStyle name="Comma 8 2 2 3 2 2 4" xfId="9013"/>
    <cellStyle name="Comma 8 2 2 3 2 3" xfId="15064"/>
    <cellStyle name="Comma 8 2 2 3 3" xfId="4552"/>
    <cellStyle name="Comma 8 2 2 3 3 2" xfId="9014"/>
    <cellStyle name="Comma 8 2 2 3 3 3" xfId="9015"/>
    <cellStyle name="Comma 8 2 2 3 3 4" xfId="9016"/>
    <cellStyle name="Comma 8 2 2 3 4" xfId="9017"/>
    <cellStyle name="Comma 8 2 2 3 4 2" xfId="9018"/>
    <cellStyle name="Comma 8 2 2 3 4 3" xfId="9019"/>
    <cellStyle name="Comma 8 2 2 3 4 4" xfId="9020"/>
    <cellStyle name="Comma 8 2 2 3 5" xfId="9021"/>
    <cellStyle name="Comma 8 2 2 3 5 2" xfId="9022"/>
    <cellStyle name="Comma 8 2 2 3 5 3" xfId="9023"/>
    <cellStyle name="Comma 8 2 2 3 5 4" xfId="9024"/>
    <cellStyle name="Comma 8 2 2 3 6" xfId="15065"/>
    <cellStyle name="Comma 8 2 2 4" xfId="1358"/>
    <cellStyle name="Comma 8 2 2 4 2" xfId="1359"/>
    <cellStyle name="Comma 8 2 2 4 2 2" xfId="4555"/>
    <cellStyle name="Comma 8 2 2 4 2 2 2" xfId="9025"/>
    <cellStyle name="Comma 8 2 2 4 2 2 3" xfId="9026"/>
    <cellStyle name="Comma 8 2 2 4 2 2 4" xfId="9027"/>
    <cellStyle name="Comma 8 2 2 4 2 3" xfId="15066"/>
    <cellStyle name="Comma 8 2 2 4 3" xfId="4554"/>
    <cellStyle name="Comma 8 2 2 4 3 2" xfId="9028"/>
    <cellStyle name="Comma 8 2 2 4 3 3" xfId="9029"/>
    <cellStyle name="Comma 8 2 2 4 3 4" xfId="9030"/>
    <cellStyle name="Comma 8 2 2 4 4" xfId="9031"/>
    <cellStyle name="Comma 8 2 2 4 4 2" xfId="9032"/>
    <cellStyle name="Comma 8 2 2 4 4 3" xfId="9033"/>
    <cellStyle name="Comma 8 2 2 4 4 4" xfId="9034"/>
    <cellStyle name="Comma 8 2 2 4 5" xfId="9035"/>
    <cellStyle name="Comma 8 2 2 4 5 2" xfId="9036"/>
    <cellStyle name="Comma 8 2 2 4 5 3" xfId="9037"/>
    <cellStyle name="Comma 8 2 2 4 5 4" xfId="9038"/>
    <cellStyle name="Comma 8 2 2 4 6" xfId="15067"/>
    <cellStyle name="Comma 8 2 2 5" xfId="1360"/>
    <cellStyle name="Comma 8 2 2 5 2" xfId="4556"/>
    <cellStyle name="Comma 8 2 2 5 2 2" xfId="9039"/>
    <cellStyle name="Comma 8 2 2 5 2 3" xfId="9040"/>
    <cellStyle name="Comma 8 2 2 5 2 4" xfId="9041"/>
    <cellStyle name="Comma 8 2 2 5 3" xfId="15068"/>
    <cellStyle name="Comma 8 2 2 6" xfId="3926"/>
    <cellStyle name="Comma 8 2 2 6 2" xfId="9042"/>
    <cellStyle name="Comma 8 2 2 6 3" xfId="9043"/>
    <cellStyle name="Comma 8 2 2 6 4" xfId="9044"/>
    <cellStyle name="Comma 8 2 2 7" xfId="9045"/>
    <cellStyle name="Comma 8 2 2 7 2" xfId="9046"/>
    <cellStyle name="Comma 8 2 2 7 3" xfId="9047"/>
    <cellStyle name="Comma 8 2 2 7 4" xfId="9048"/>
    <cellStyle name="Comma 8 2 2 8" xfId="9049"/>
    <cellStyle name="Comma 8 2 2 8 2" xfId="9050"/>
    <cellStyle name="Comma 8 2 2 8 3" xfId="9051"/>
    <cellStyle name="Comma 8 2 2 8 4" xfId="9052"/>
    <cellStyle name="Comma 8 2 2 9" xfId="15069"/>
    <cellStyle name="Comma 8 2 3" xfId="1361"/>
    <cellStyle name="Comma 8 2 3 2" xfId="1362"/>
    <cellStyle name="Comma 8 2 3 2 2" xfId="4558"/>
    <cellStyle name="Comma 8 2 3 2 2 2" xfId="9053"/>
    <cellStyle name="Comma 8 2 3 2 2 3" xfId="9054"/>
    <cellStyle name="Comma 8 2 3 2 2 4" xfId="9055"/>
    <cellStyle name="Comma 8 2 3 2 3" xfId="15070"/>
    <cellStyle name="Comma 8 2 3 3" xfId="4557"/>
    <cellStyle name="Comma 8 2 3 3 2" xfId="9056"/>
    <cellStyle name="Comma 8 2 3 3 3" xfId="9057"/>
    <cellStyle name="Comma 8 2 3 3 4" xfId="9058"/>
    <cellStyle name="Comma 8 2 3 4" xfId="9059"/>
    <cellStyle name="Comma 8 2 3 4 2" xfId="9060"/>
    <cellStyle name="Comma 8 2 3 4 3" xfId="9061"/>
    <cellStyle name="Comma 8 2 3 4 4" xfId="9062"/>
    <cellStyle name="Comma 8 2 3 5" xfId="9063"/>
    <cellStyle name="Comma 8 2 3 5 2" xfId="9064"/>
    <cellStyle name="Comma 8 2 3 5 3" xfId="9065"/>
    <cellStyle name="Comma 8 2 3 5 4" xfId="9066"/>
    <cellStyle name="Comma 8 2 3 6" xfId="15071"/>
    <cellStyle name="Comma 8 2 4" xfId="1363"/>
    <cellStyle name="Comma 8 2 4 2" xfId="1364"/>
    <cellStyle name="Comma 8 2 4 2 2" xfId="4560"/>
    <cellStyle name="Comma 8 2 4 2 2 2" xfId="9067"/>
    <cellStyle name="Comma 8 2 4 2 2 3" xfId="9068"/>
    <cellStyle name="Comma 8 2 4 2 2 4" xfId="9069"/>
    <cellStyle name="Comma 8 2 4 2 3" xfId="15072"/>
    <cellStyle name="Comma 8 2 4 3" xfId="4559"/>
    <cellStyle name="Comma 8 2 4 3 2" xfId="9070"/>
    <cellStyle name="Comma 8 2 4 3 3" xfId="9071"/>
    <cellStyle name="Comma 8 2 4 3 4" xfId="9072"/>
    <cellStyle name="Comma 8 2 4 4" xfId="9073"/>
    <cellStyle name="Comma 8 2 4 4 2" xfId="9074"/>
    <cellStyle name="Comma 8 2 4 4 3" xfId="9075"/>
    <cellStyle name="Comma 8 2 4 4 4" xfId="9076"/>
    <cellStyle name="Comma 8 2 4 5" xfId="9077"/>
    <cellStyle name="Comma 8 2 4 5 2" xfId="9078"/>
    <cellStyle name="Comma 8 2 4 5 3" xfId="9079"/>
    <cellStyle name="Comma 8 2 4 5 4" xfId="9080"/>
    <cellStyle name="Comma 8 2 4 6" xfId="15073"/>
    <cellStyle name="Comma 8 2 5" xfId="1365"/>
    <cellStyle name="Comma 8 2 5 2" xfId="1366"/>
    <cellStyle name="Comma 8 2 5 2 2" xfId="4562"/>
    <cellStyle name="Comma 8 2 5 2 2 2" xfId="9081"/>
    <cellStyle name="Comma 8 2 5 2 2 3" xfId="9082"/>
    <cellStyle name="Comma 8 2 5 2 2 4" xfId="9083"/>
    <cellStyle name="Comma 8 2 5 2 3" xfId="15074"/>
    <cellStyle name="Comma 8 2 5 3" xfId="4561"/>
    <cellStyle name="Comma 8 2 5 3 2" xfId="9084"/>
    <cellStyle name="Comma 8 2 5 3 3" xfId="9085"/>
    <cellStyle name="Comma 8 2 5 3 4" xfId="9086"/>
    <cellStyle name="Comma 8 2 5 4" xfId="9087"/>
    <cellStyle name="Comma 8 2 5 4 2" xfId="9088"/>
    <cellStyle name="Comma 8 2 5 4 3" xfId="9089"/>
    <cellStyle name="Comma 8 2 5 4 4" xfId="9090"/>
    <cellStyle name="Comma 8 2 5 5" xfId="9091"/>
    <cellStyle name="Comma 8 2 5 5 2" xfId="9092"/>
    <cellStyle name="Comma 8 2 5 5 3" xfId="9093"/>
    <cellStyle name="Comma 8 2 5 5 4" xfId="9094"/>
    <cellStyle name="Comma 8 2 5 6" xfId="15075"/>
    <cellStyle name="Comma 8 2 6" xfId="1367"/>
    <cellStyle name="Comma 8 2 6 2" xfId="4563"/>
    <cellStyle name="Comma 8 2 6 2 2" xfId="9095"/>
    <cellStyle name="Comma 8 2 6 2 3" xfId="9096"/>
    <cellStyle name="Comma 8 2 6 2 4" xfId="9097"/>
    <cellStyle name="Comma 8 2 6 3" xfId="15076"/>
    <cellStyle name="Comma 8 2 7" xfId="3925"/>
    <cellStyle name="Comma 8 2 7 2" xfId="9098"/>
    <cellStyle name="Comma 8 2 7 3" xfId="9099"/>
    <cellStyle name="Comma 8 2 7 4" xfId="9100"/>
    <cellStyle name="Comma 8 2 8" xfId="9101"/>
    <cellStyle name="Comma 8 2 8 2" xfId="9102"/>
    <cellStyle name="Comma 8 2 8 3" xfId="9103"/>
    <cellStyle name="Comma 8 2 8 4" xfId="9104"/>
    <cellStyle name="Comma 8 2 9" xfId="9105"/>
    <cellStyle name="Comma 8 2 9 2" xfId="9106"/>
    <cellStyle name="Comma 8 2 9 3" xfId="9107"/>
    <cellStyle name="Comma 8 2 9 4" xfId="9108"/>
    <cellStyle name="Comma 8 3" xfId="1368"/>
    <cellStyle name="Comma 8 3 10" xfId="15077"/>
    <cellStyle name="Comma 8 3 2" xfId="1369"/>
    <cellStyle name="Comma 8 3 2 2" xfId="1370"/>
    <cellStyle name="Comma 8 3 2 2 2" xfId="1371"/>
    <cellStyle name="Comma 8 3 2 2 2 2" xfId="4566"/>
    <cellStyle name="Comma 8 3 2 2 2 2 2" xfId="9109"/>
    <cellStyle name="Comma 8 3 2 2 2 2 3" xfId="9110"/>
    <cellStyle name="Comma 8 3 2 2 2 2 4" xfId="9111"/>
    <cellStyle name="Comma 8 3 2 2 2 3" xfId="15078"/>
    <cellStyle name="Comma 8 3 2 2 3" xfId="4565"/>
    <cellStyle name="Comma 8 3 2 2 3 2" xfId="9112"/>
    <cellStyle name="Comma 8 3 2 2 3 3" xfId="9113"/>
    <cellStyle name="Comma 8 3 2 2 3 4" xfId="9114"/>
    <cellStyle name="Comma 8 3 2 2 4" xfId="9115"/>
    <cellStyle name="Comma 8 3 2 2 4 2" xfId="9116"/>
    <cellStyle name="Comma 8 3 2 2 4 3" xfId="9117"/>
    <cellStyle name="Comma 8 3 2 2 4 4" xfId="9118"/>
    <cellStyle name="Comma 8 3 2 2 5" xfId="9119"/>
    <cellStyle name="Comma 8 3 2 2 5 2" xfId="9120"/>
    <cellStyle name="Comma 8 3 2 2 5 3" xfId="9121"/>
    <cellStyle name="Comma 8 3 2 2 5 4" xfId="9122"/>
    <cellStyle name="Comma 8 3 2 2 6" xfId="15079"/>
    <cellStyle name="Comma 8 3 2 3" xfId="1372"/>
    <cellStyle name="Comma 8 3 2 3 2" xfId="1373"/>
    <cellStyle name="Comma 8 3 2 3 2 2" xfId="4568"/>
    <cellStyle name="Comma 8 3 2 3 2 2 2" xfId="9123"/>
    <cellStyle name="Comma 8 3 2 3 2 2 3" xfId="9124"/>
    <cellStyle name="Comma 8 3 2 3 2 2 4" xfId="9125"/>
    <cellStyle name="Comma 8 3 2 3 2 3" xfId="15080"/>
    <cellStyle name="Comma 8 3 2 3 3" xfId="4567"/>
    <cellStyle name="Comma 8 3 2 3 3 2" xfId="9126"/>
    <cellStyle name="Comma 8 3 2 3 3 3" xfId="9127"/>
    <cellStyle name="Comma 8 3 2 3 3 4" xfId="9128"/>
    <cellStyle name="Comma 8 3 2 3 4" xfId="9129"/>
    <cellStyle name="Comma 8 3 2 3 4 2" xfId="9130"/>
    <cellStyle name="Comma 8 3 2 3 4 3" xfId="9131"/>
    <cellStyle name="Comma 8 3 2 3 4 4" xfId="9132"/>
    <cellStyle name="Comma 8 3 2 3 5" xfId="9133"/>
    <cellStyle name="Comma 8 3 2 3 5 2" xfId="9134"/>
    <cellStyle name="Comma 8 3 2 3 5 3" xfId="9135"/>
    <cellStyle name="Comma 8 3 2 3 5 4" xfId="9136"/>
    <cellStyle name="Comma 8 3 2 3 6" xfId="15081"/>
    <cellStyle name="Comma 8 3 2 4" xfId="1374"/>
    <cellStyle name="Comma 8 3 2 4 2" xfId="1375"/>
    <cellStyle name="Comma 8 3 2 4 2 2" xfId="4570"/>
    <cellStyle name="Comma 8 3 2 4 2 2 2" xfId="9137"/>
    <cellStyle name="Comma 8 3 2 4 2 2 3" xfId="9138"/>
    <cellStyle name="Comma 8 3 2 4 2 2 4" xfId="9139"/>
    <cellStyle name="Comma 8 3 2 4 2 3" xfId="15082"/>
    <cellStyle name="Comma 8 3 2 4 3" xfId="4569"/>
    <cellStyle name="Comma 8 3 2 4 3 2" xfId="9140"/>
    <cellStyle name="Comma 8 3 2 4 3 3" xfId="9141"/>
    <cellStyle name="Comma 8 3 2 4 3 4" xfId="9142"/>
    <cellStyle name="Comma 8 3 2 4 4" xfId="9143"/>
    <cellStyle name="Comma 8 3 2 4 4 2" xfId="9144"/>
    <cellStyle name="Comma 8 3 2 4 4 3" xfId="9145"/>
    <cellStyle name="Comma 8 3 2 4 4 4" xfId="9146"/>
    <cellStyle name="Comma 8 3 2 4 5" xfId="9147"/>
    <cellStyle name="Comma 8 3 2 4 5 2" xfId="9148"/>
    <cellStyle name="Comma 8 3 2 4 5 3" xfId="9149"/>
    <cellStyle name="Comma 8 3 2 4 5 4" xfId="9150"/>
    <cellStyle name="Comma 8 3 2 4 6" xfId="15083"/>
    <cellStyle name="Comma 8 3 2 5" xfId="1376"/>
    <cellStyle name="Comma 8 3 2 5 2" xfId="4571"/>
    <cellStyle name="Comma 8 3 2 5 2 2" xfId="9151"/>
    <cellStyle name="Comma 8 3 2 5 2 3" xfId="9152"/>
    <cellStyle name="Comma 8 3 2 5 2 4" xfId="9153"/>
    <cellStyle name="Comma 8 3 2 5 3" xfId="15084"/>
    <cellStyle name="Comma 8 3 2 6" xfId="4564"/>
    <cellStyle name="Comma 8 3 2 6 2" xfId="9154"/>
    <cellStyle name="Comma 8 3 2 6 3" xfId="9155"/>
    <cellStyle name="Comma 8 3 2 6 4" xfId="9156"/>
    <cellStyle name="Comma 8 3 2 7" xfId="9157"/>
    <cellStyle name="Comma 8 3 2 7 2" xfId="9158"/>
    <cellStyle name="Comma 8 3 2 7 3" xfId="9159"/>
    <cellStyle name="Comma 8 3 2 7 4" xfId="9160"/>
    <cellStyle name="Comma 8 3 2 8" xfId="9161"/>
    <cellStyle name="Comma 8 3 2 8 2" xfId="9162"/>
    <cellStyle name="Comma 8 3 2 8 3" xfId="9163"/>
    <cellStyle name="Comma 8 3 2 8 4" xfId="9164"/>
    <cellStyle name="Comma 8 3 2 9" xfId="15085"/>
    <cellStyle name="Comma 8 3 3" xfId="1377"/>
    <cellStyle name="Comma 8 3 3 2" xfId="1378"/>
    <cellStyle name="Comma 8 3 3 2 2" xfId="4573"/>
    <cellStyle name="Comma 8 3 3 2 2 2" xfId="9165"/>
    <cellStyle name="Comma 8 3 3 2 2 3" xfId="9166"/>
    <cellStyle name="Comma 8 3 3 2 2 4" xfId="9167"/>
    <cellStyle name="Comma 8 3 3 2 3" xfId="15086"/>
    <cellStyle name="Comma 8 3 3 3" xfId="4572"/>
    <cellStyle name="Comma 8 3 3 3 2" xfId="9168"/>
    <cellStyle name="Comma 8 3 3 3 3" xfId="9169"/>
    <cellStyle name="Comma 8 3 3 3 4" xfId="9170"/>
    <cellStyle name="Comma 8 3 3 4" xfId="9171"/>
    <cellStyle name="Comma 8 3 3 4 2" xfId="9172"/>
    <cellStyle name="Comma 8 3 3 4 3" xfId="9173"/>
    <cellStyle name="Comma 8 3 3 4 4" xfId="9174"/>
    <cellStyle name="Comma 8 3 3 5" xfId="9175"/>
    <cellStyle name="Comma 8 3 3 5 2" xfId="9176"/>
    <cellStyle name="Comma 8 3 3 5 3" xfId="9177"/>
    <cellStyle name="Comma 8 3 3 5 4" xfId="9178"/>
    <cellStyle name="Comma 8 3 3 6" xfId="15087"/>
    <cellStyle name="Comma 8 3 4" xfId="1379"/>
    <cellStyle name="Comma 8 3 4 2" xfId="1380"/>
    <cellStyle name="Comma 8 3 4 2 2" xfId="4575"/>
    <cellStyle name="Comma 8 3 4 2 2 2" xfId="9179"/>
    <cellStyle name="Comma 8 3 4 2 2 3" xfId="9180"/>
    <cellStyle name="Comma 8 3 4 2 2 4" xfId="9181"/>
    <cellStyle name="Comma 8 3 4 2 3" xfId="15088"/>
    <cellStyle name="Comma 8 3 4 3" xfId="4574"/>
    <cellStyle name="Comma 8 3 4 3 2" xfId="9182"/>
    <cellStyle name="Comma 8 3 4 3 3" xfId="9183"/>
    <cellStyle name="Comma 8 3 4 3 4" xfId="9184"/>
    <cellStyle name="Comma 8 3 4 4" xfId="9185"/>
    <cellStyle name="Comma 8 3 4 4 2" xfId="9186"/>
    <cellStyle name="Comma 8 3 4 4 3" xfId="9187"/>
    <cellStyle name="Comma 8 3 4 4 4" xfId="9188"/>
    <cellStyle name="Comma 8 3 4 5" xfId="9189"/>
    <cellStyle name="Comma 8 3 4 5 2" xfId="9190"/>
    <cellStyle name="Comma 8 3 4 5 3" xfId="9191"/>
    <cellStyle name="Comma 8 3 4 5 4" xfId="9192"/>
    <cellStyle name="Comma 8 3 4 6" xfId="15089"/>
    <cellStyle name="Comma 8 3 5" xfId="1381"/>
    <cellStyle name="Comma 8 3 5 2" xfId="1382"/>
    <cellStyle name="Comma 8 3 5 2 2" xfId="4577"/>
    <cellStyle name="Comma 8 3 5 2 2 2" xfId="9193"/>
    <cellStyle name="Comma 8 3 5 2 2 3" xfId="9194"/>
    <cellStyle name="Comma 8 3 5 2 2 4" xfId="9195"/>
    <cellStyle name="Comma 8 3 5 2 3" xfId="15090"/>
    <cellStyle name="Comma 8 3 5 3" xfId="4576"/>
    <cellStyle name="Comma 8 3 5 3 2" xfId="9196"/>
    <cellStyle name="Comma 8 3 5 3 3" xfId="9197"/>
    <cellStyle name="Comma 8 3 5 3 4" xfId="9198"/>
    <cellStyle name="Comma 8 3 5 4" xfId="9199"/>
    <cellStyle name="Comma 8 3 5 4 2" xfId="9200"/>
    <cellStyle name="Comma 8 3 5 4 3" xfId="9201"/>
    <cellStyle name="Comma 8 3 5 4 4" xfId="9202"/>
    <cellStyle name="Comma 8 3 5 5" xfId="9203"/>
    <cellStyle name="Comma 8 3 5 5 2" xfId="9204"/>
    <cellStyle name="Comma 8 3 5 5 3" xfId="9205"/>
    <cellStyle name="Comma 8 3 5 5 4" xfId="9206"/>
    <cellStyle name="Comma 8 3 5 6" xfId="15091"/>
    <cellStyle name="Comma 8 3 6" xfId="1383"/>
    <cellStyle name="Comma 8 3 6 2" xfId="4578"/>
    <cellStyle name="Comma 8 3 6 2 2" xfId="9207"/>
    <cellStyle name="Comma 8 3 6 2 3" xfId="9208"/>
    <cellStyle name="Comma 8 3 6 2 4" xfId="9209"/>
    <cellStyle name="Comma 8 3 6 3" xfId="15092"/>
    <cellStyle name="Comma 8 3 7" xfId="3927"/>
    <cellStyle name="Comma 8 3 7 2" xfId="9210"/>
    <cellStyle name="Comma 8 3 7 3" xfId="9211"/>
    <cellStyle name="Comma 8 3 7 4" xfId="9212"/>
    <cellStyle name="Comma 8 3 8" xfId="9213"/>
    <cellStyle name="Comma 8 3 8 2" xfId="9214"/>
    <cellStyle name="Comma 8 3 8 3" xfId="9215"/>
    <cellStyle name="Comma 8 3 8 4" xfId="9216"/>
    <cellStyle name="Comma 8 3 9" xfId="9217"/>
    <cellStyle name="Comma 8 3 9 2" xfId="9218"/>
    <cellStyle name="Comma 8 3 9 3" xfId="9219"/>
    <cellStyle name="Comma 8 3 9 4" xfId="9220"/>
    <cellStyle name="Comma 8 4" xfId="1384"/>
    <cellStyle name="Comma 8 4 2" xfId="1385"/>
    <cellStyle name="Comma 8 4 2 2" xfId="1386"/>
    <cellStyle name="Comma 8 4 2 2 2" xfId="4581"/>
    <cellStyle name="Comma 8 4 2 2 2 2" xfId="9221"/>
    <cellStyle name="Comma 8 4 2 2 2 3" xfId="9222"/>
    <cellStyle name="Comma 8 4 2 2 2 4" xfId="9223"/>
    <cellStyle name="Comma 8 4 2 2 3" xfId="15093"/>
    <cellStyle name="Comma 8 4 2 3" xfId="4580"/>
    <cellStyle name="Comma 8 4 2 3 2" xfId="9224"/>
    <cellStyle name="Comma 8 4 2 3 3" xfId="9225"/>
    <cellStyle name="Comma 8 4 2 3 4" xfId="9226"/>
    <cellStyle name="Comma 8 4 2 4" xfId="9227"/>
    <cellStyle name="Comma 8 4 2 4 2" xfId="9228"/>
    <cellStyle name="Comma 8 4 2 4 3" xfId="9229"/>
    <cellStyle name="Comma 8 4 2 4 4" xfId="9230"/>
    <cellStyle name="Comma 8 4 2 5" xfId="9231"/>
    <cellStyle name="Comma 8 4 2 5 2" xfId="9232"/>
    <cellStyle name="Comma 8 4 2 5 3" xfId="9233"/>
    <cellStyle name="Comma 8 4 2 5 4" xfId="9234"/>
    <cellStyle name="Comma 8 4 2 6" xfId="15094"/>
    <cellStyle name="Comma 8 4 3" xfId="1387"/>
    <cellStyle name="Comma 8 4 3 2" xfId="1388"/>
    <cellStyle name="Comma 8 4 3 2 2" xfId="4583"/>
    <cellStyle name="Comma 8 4 3 2 2 2" xfId="9235"/>
    <cellStyle name="Comma 8 4 3 2 2 3" xfId="9236"/>
    <cellStyle name="Comma 8 4 3 2 2 4" xfId="9237"/>
    <cellStyle name="Comma 8 4 3 2 3" xfId="15095"/>
    <cellStyle name="Comma 8 4 3 3" xfId="4582"/>
    <cellStyle name="Comma 8 4 3 3 2" xfId="9238"/>
    <cellStyle name="Comma 8 4 3 3 3" xfId="9239"/>
    <cellStyle name="Comma 8 4 3 3 4" xfId="9240"/>
    <cellStyle name="Comma 8 4 3 4" xfId="9241"/>
    <cellStyle name="Comma 8 4 3 4 2" xfId="9242"/>
    <cellStyle name="Comma 8 4 3 4 3" xfId="9243"/>
    <cellStyle name="Comma 8 4 3 4 4" xfId="9244"/>
    <cellStyle name="Comma 8 4 3 5" xfId="9245"/>
    <cellStyle name="Comma 8 4 3 5 2" xfId="9246"/>
    <cellStyle name="Comma 8 4 3 5 3" xfId="9247"/>
    <cellStyle name="Comma 8 4 3 5 4" xfId="9248"/>
    <cellStyle name="Comma 8 4 3 6" xfId="15096"/>
    <cellStyle name="Comma 8 4 4" xfId="1389"/>
    <cellStyle name="Comma 8 4 4 2" xfId="1390"/>
    <cellStyle name="Comma 8 4 4 2 2" xfId="4585"/>
    <cellStyle name="Comma 8 4 4 2 2 2" xfId="9249"/>
    <cellStyle name="Comma 8 4 4 2 2 3" xfId="9250"/>
    <cellStyle name="Comma 8 4 4 2 2 4" xfId="9251"/>
    <cellStyle name="Comma 8 4 4 2 3" xfId="15097"/>
    <cellStyle name="Comma 8 4 4 3" xfId="4584"/>
    <cellStyle name="Comma 8 4 4 3 2" xfId="9252"/>
    <cellStyle name="Comma 8 4 4 3 3" xfId="9253"/>
    <cellStyle name="Comma 8 4 4 3 4" xfId="9254"/>
    <cellStyle name="Comma 8 4 4 4" xfId="9255"/>
    <cellStyle name="Comma 8 4 4 4 2" xfId="9256"/>
    <cellStyle name="Comma 8 4 4 4 3" xfId="9257"/>
    <cellStyle name="Comma 8 4 4 4 4" xfId="9258"/>
    <cellStyle name="Comma 8 4 4 5" xfId="9259"/>
    <cellStyle name="Comma 8 4 4 5 2" xfId="9260"/>
    <cellStyle name="Comma 8 4 4 5 3" xfId="9261"/>
    <cellStyle name="Comma 8 4 4 5 4" xfId="9262"/>
    <cellStyle name="Comma 8 4 4 6" xfId="15098"/>
    <cellStyle name="Comma 8 4 5" xfId="1391"/>
    <cellStyle name="Comma 8 4 5 2" xfId="4586"/>
    <cellStyle name="Comma 8 4 5 2 2" xfId="9263"/>
    <cellStyle name="Comma 8 4 5 2 3" xfId="9264"/>
    <cellStyle name="Comma 8 4 5 2 4" xfId="9265"/>
    <cellStyle name="Comma 8 4 5 3" xfId="15099"/>
    <cellStyle name="Comma 8 4 6" xfId="4579"/>
    <cellStyle name="Comma 8 4 6 2" xfId="9266"/>
    <cellStyle name="Comma 8 4 6 3" xfId="9267"/>
    <cellStyle name="Comma 8 4 6 4" xfId="9268"/>
    <cellStyle name="Comma 8 4 7" xfId="9269"/>
    <cellStyle name="Comma 8 4 7 2" xfId="9270"/>
    <cellStyle name="Comma 8 4 7 3" xfId="9271"/>
    <cellStyle name="Comma 8 4 7 4" xfId="9272"/>
    <cellStyle name="Comma 8 4 8" xfId="9273"/>
    <cellStyle name="Comma 8 4 8 2" xfId="9274"/>
    <cellStyle name="Comma 8 4 8 3" xfId="9275"/>
    <cellStyle name="Comma 8 4 8 4" xfId="9276"/>
    <cellStyle name="Comma 8 4 9" xfId="15100"/>
    <cellStyle name="Comma 8 5" xfId="1392"/>
    <cellStyle name="Comma 8 5 2" xfId="1393"/>
    <cellStyle name="Comma 8 5 2 2" xfId="1394"/>
    <cellStyle name="Comma 8 5 2 2 2" xfId="4589"/>
    <cellStyle name="Comma 8 5 2 2 2 2" xfId="9277"/>
    <cellStyle name="Comma 8 5 2 2 2 3" xfId="9278"/>
    <cellStyle name="Comma 8 5 2 2 2 4" xfId="9279"/>
    <cellStyle name="Comma 8 5 2 2 3" xfId="15101"/>
    <cellStyle name="Comma 8 5 2 3" xfId="4588"/>
    <cellStyle name="Comma 8 5 2 3 2" xfId="9280"/>
    <cellStyle name="Comma 8 5 2 3 3" xfId="9281"/>
    <cellStyle name="Comma 8 5 2 3 4" xfId="9282"/>
    <cellStyle name="Comma 8 5 2 4" xfId="9283"/>
    <cellStyle name="Comma 8 5 2 4 2" xfId="9284"/>
    <cellStyle name="Comma 8 5 2 4 3" xfId="9285"/>
    <cellStyle name="Comma 8 5 2 4 4" xfId="9286"/>
    <cellStyle name="Comma 8 5 2 5" xfId="9287"/>
    <cellStyle name="Comma 8 5 2 5 2" xfId="9288"/>
    <cellStyle name="Comma 8 5 2 5 3" xfId="9289"/>
    <cellStyle name="Comma 8 5 2 5 4" xfId="9290"/>
    <cellStyle name="Comma 8 5 2 6" xfId="15102"/>
    <cellStyle name="Comma 8 5 3" xfId="1395"/>
    <cellStyle name="Comma 8 5 3 2" xfId="1396"/>
    <cellStyle name="Comma 8 5 3 2 2" xfId="4591"/>
    <cellStyle name="Comma 8 5 3 2 2 2" xfId="9291"/>
    <cellStyle name="Comma 8 5 3 2 2 3" xfId="9292"/>
    <cellStyle name="Comma 8 5 3 2 2 4" xfId="9293"/>
    <cellStyle name="Comma 8 5 3 2 3" xfId="15103"/>
    <cellStyle name="Comma 8 5 3 3" xfId="4590"/>
    <cellStyle name="Comma 8 5 3 3 2" xfId="9294"/>
    <cellStyle name="Comma 8 5 3 3 3" xfId="9295"/>
    <cellStyle name="Comma 8 5 3 3 4" xfId="9296"/>
    <cellStyle name="Comma 8 5 3 4" xfId="9297"/>
    <cellStyle name="Comma 8 5 3 4 2" xfId="9298"/>
    <cellStyle name="Comma 8 5 3 4 3" xfId="9299"/>
    <cellStyle name="Comma 8 5 3 4 4" xfId="9300"/>
    <cellStyle name="Comma 8 5 3 5" xfId="9301"/>
    <cellStyle name="Comma 8 5 3 5 2" xfId="9302"/>
    <cellStyle name="Comma 8 5 3 5 3" xfId="9303"/>
    <cellStyle name="Comma 8 5 3 5 4" xfId="9304"/>
    <cellStyle name="Comma 8 5 3 6" xfId="15104"/>
    <cellStyle name="Comma 8 5 4" xfId="1397"/>
    <cellStyle name="Comma 8 5 4 2" xfId="1398"/>
    <cellStyle name="Comma 8 5 4 2 2" xfId="4593"/>
    <cellStyle name="Comma 8 5 4 2 2 2" xfId="9305"/>
    <cellStyle name="Comma 8 5 4 2 2 3" xfId="9306"/>
    <cellStyle name="Comma 8 5 4 2 2 4" xfId="9307"/>
    <cellStyle name="Comma 8 5 4 2 3" xfId="15105"/>
    <cellStyle name="Comma 8 5 4 3" xfId="4592"/>
    <cellStyle name="Comma 8 5 4 3 2" xfId="9308"/>
    <cellStyle name="Comma 8 5 4 3 3" xfId="9309"/>
    <cellStyle name="Comma 8 5 4 3 4" xfId="9310"/>
    <cellStyle name="Comma 8 5 4 4" xfId="9311"/>
    <cellStyle name="Comma 8 5 4 4 2" xfId="9312"/>
    <cellStyle name="Comma 8 5 4 4 3" xfId="9313"/>
    <cellStyle name="Comma 8 5 4 4 4" xfId="9314"/>
    <cellStyle name="Comma 8 5 4 5" xfId="9315"/>
    <cellStyle name="Comma 8 5 4 5 2" xfId="9316"/>
    <cellStyle name="Comma 8 5 4 5 3" xfId="9317"/>
    <cellStyle name="Comma 8 5 4 5 4" xfId="9318"/>
    <cellStyle name="Comma 8 5 4 6" xfId="15106"/>
    <cellStyle name="Comma 8 5 5" xfId="1399"/>
    <cellStyle name="Comma 8 5 5 2" xfId="4594"/>
    <cellStyle name="Comma 8 5 5 2 2" xfId="9319"/>
    <cellStyle name="Comma 8 5 5 2 3" xfId="9320"/>
    <cellStyle name="Comma 8 5 5 2 4" xfId="9321"/>
    <cellStyle name="Comma 8 5 5 3" xfId="15107"/>
    <cellStyle name="Comma 8 5 6" xfId="4587"/>
    <cellStyle name="Comma 8 5 6 2" xfId="9322"/>
    <cellStyle name="Comma 8 5 6 3" xfId="9323"/>
    <cellStyle name="Comma 8 5 6 4" xfId="9324"/>
    <cellStyle name="Comma 8 5 7" xfId="9325"/>
    <cellStyle name="Comma 8 5 7 2" xfId="9326"/>
    <cellStyle name="Comma 8 5 7 3" xfId="9327"/>
    <cellStyle name="Comma 8 5 7 4" xfId="9328"/>
    <cellStyle name="Comma 8 5 8" xfId="9329"/>
    <cellStyle name="Comma 8 5 8 2" xfId="9330"/>
    <cellStyle name="Comma 8 5 8 3" xfId="9331"/>
    <cellStyle name="Comma 8 5 8 4" xfId="9332"/>
    <cellStyle name="Comma 8 5 9" xfId="15108"/>
    <cellStyle name="Comma 8 6" xfId="3924"/>
    <cellStyle name="Comma 8 6 2" xfId="9333"/>
    <cellStyle name="Comma 8 6 3" xfId="9334"/>
    <cellStyle name="Comma 8 6 4" xfId="9335"/>
    <cellStyle name="Comma 8 6 5" xfId="9336"/>
    <cellStyle name="Comma 8 6 6" xfId="9337"/>
    <cellStyle name="Comma 8 7" xfId="6207"/>
    <cellStyle name="Comma 8 7 2" xfId="14160"/>
    <cellStyle name="Comma 8 7 3" xfId="15109"/>
    <cellStyle name="Comma 8 8" xfId="9338"/>
    <cellStyle name="Comma 9" xfId="159"/>
    <cellStyle name="Comma 9 2" xfId="1400"/>
    <cellStyle name="Comma 9 2 2" xfId="3928"/>
    <cellStyle name="Comma 9 2 2 2" xfId="9339"/>
    <cellStyle name="Comma 9 2 2 3" xfId="9340"/>
    <cellStyle name="Comma 9 2 2 4" xfId="9341"/>
    <cellStyle name="Comma 9 3" xfId="1401"/>
    <cellStyle name="Comma 9 3 2" xfId="3929"/>
    <cellStyle name="Comma 9 3 2 2" xfId="9342"/>
    <cellStyle name="Comma 9 3 2 3" xfId="9343"/>
    <cellStyle name="Comma 9 3 2 4" xfId="9344"/>
    <cellStyle name="Comma 9 3 3" xfId="9345"/>
    <cellStyle name="Comma 9 3 4" xfId="9346"/>
    <cellStyle name="Comma 9 3 5" xfId="9347"/>
    <cellStyle name="Comma 9 4" xfId="6208"/>
    <cellStyle name="Comma 9 4 2" xfId="14161"/>
    <cellStyle name="Comma 9 5" xfId="9348"/>
    <cellStyle name="Comma_Adicional_Enmienda_No 5_Parqueo_UASD-2(Victro Polanco) 24-NOV" xfId="1402"/>
    <cellStyle name="Comma0" xfId="1403"/>
    <cellStyle name="Comma0 - Style1" xfId="1404"/>
    <cellStyle name="Comma0 2" xfId="4093"/>
    <cellStyle name="Comma0 3" xfId="5886"/>
    <cellStyle name="Comma0_cost summary" xfId="1405"/>
    <cellStyle name="Comma1 - Style2" xfId="1406"/>
    <cellStyle name="Currency [0] 2" xfId="1407"/>
    <cellStyle name="Currency [0] 3" xfId="14162"/>
    <cellStyle name="Currency 10" xfId="14163"/>
    <cellStyle name="Currency 11" xfId="14164"/>
    <cellStyle name="Currency 12" xfId="14165"/>
    <cellStyle name="Currency 13" xfId="14166"/>
    <cellStyle name="Currency 14" xfId="14167"/>
    <cellStyle name="Currency 15" xfId="14168"/>
    <cellStyle name="Currency 16" xfId="14169"/>
    <cellStyle name="Currency 2" xfId="160"/>
    <cellStyle name="Currency 2 10" xfId="9349"/>
    <cellStyle name="Currency 2 11" xfId="15110"/>
    <cellStyle name="Currency 2 2" xfId="1408"/>
    <cellStyle name="Currency 2 2 10" xfId="4595"/>
    <cellStyle name="Currency 2 2 11" xfId="9350"/>
    <cellStyle name="Currency 2 2 11 2" xfId="15111"/>
    <cellStyle name="Currency 2 2 12" xfId="9351"/>
    <cellStyle name="Currency 2 2 12 2" xfId="15112"/>
    <cellStyle name="Currency 2 2 2" xfId="1409"/>
    <cellStyle name="Currency 2 2 2 2" xfId="1410"/>
    <cellStyle name="Currency 2 2 2 2 2" xfId="1411"/>
    <cellStyle name="Currency 2 2 2 2 2 2" xfId="1412"/>
    <cellStyle name="Currency 2 2 2 2 2 2 2" xfId="1413"/>
    <cellStyle name="Currency 2 2 2 2 2 2 2 2" xfId="4596"/>
    <cellStyle name="Currency 2 2 2 2 2 2 2 2 2" xfId="15113"/>
    <cellStyle name="Currency 2 2 2 2 2 2 2 3" xfId="15114"/>
    <cellStyle name="Currency 2 2 2 2 2 2 3" xfId="15115"/>
    <cellStyle name="Currency 2 2 2 2 2 3" xfId="1414"/>
    <cellStyle name="Currency 2 2 2 2 2 3 2" xfId="1415"/>
    <cellStyle name="Currency 2 2 2 2 2 3 2 2" xfId="4597"/>
    <cellStyle name="Currency 2 2 2 2 2 3 2 2 2" xfId="15116"/>
    <cellStyle name="Currency 2 2 2 2 2 3 2 3" xfId="15117"/>
    <cellStyle name="Currency 2 2 2 2 2 3 3" xfId="15118"/>
    <cellStyle name="Currency 2 2 2 2 2 4" xfId="1416"/>
    <cellStyle name="Currency 2 2 2 2 2 4 2" xfId="1417"/>
    <cellStyle name="Currency 2 2 2 2 2 4 2 2" xfId="4598"/>
    <cellStyle name="Currency 2 2 2 2 2 4 2 2 2" xfId="15119"/>
    <cellStyle name="Currency 2 2 2 2 2 4 2 3" xfId="15120"/>
    <cellStyle name="Currency 2 2 2 2 2 4 3" xfId="15121"/>
    <cellStyle name="Currency 2 2 2 2 2 5" xfId="1418"/>
    <cellStyle name="Currency 2 2 2 2 2 5 2" xfId="4599"/>
    <cellStyle name="Currency 2 2 2 2 2 5 2 2" xfId="15122"/>
    <cellStyle name="Currency 2 2 2 2 2 5 3" xfId="15123"/>
    <cellStyle name="Currency 2 2 2 2 2 6" xfId="15124"/>
    <cellStyle name="Currency 2 2 2 2 3" xfId="1419"/>
    <cellStyle name="Currency 2 2 2 2 3 2" xfId="1420"/>
    <cellStyle name="Currency 2 2 2 2 3 2 2" xfId="4600"/>
    <cellStyle name="Currency 2 2 2 2 3 2 2 2" xfId="15125"/>
    <cellStyle name="Currency 2 2 2 2 3 2 3" xfId="15126"/>
    <cellStyle name="Currency 2 2 2 2 3 3" xfId="15127"/>
    <cellStyle name="Currency 2 2 2 2 4" xfId="1421"/>
    <cellStyle name="Currency 2 2 2 2 4 2" xfId="1422"/>
    <cellStyle name="Currency 2 2 2 2 4 2 2" xfId="4601"/>
    <cellStyle name="Currency 2 2 2 2 4 2 2 2" xfId="15128"/>
    <cellStyle name="Currency 2 2 2 2 4 2 3" xfId="15129"/>
    <cellStyle name="Currency 2 2 2 2 4 3" xfId="15130"/>
    <cellStyle name="Currency 2 2 2 2 5" xfId="1423"/>
    <cellStyle name="Currency 2 2 2 2 5 2" xfId="1424"/>
    <cellStyle name="Currency 2 2 2 2 5 2 2" xfId="4602"/>
    <cellStyle name="Currency 2 2 2 2 5 2 2 2" xfId="15131"/>
    <cellStyle name="Currency 2 2 2 2 5 2 3" xfId="15132"/>
    <cellStyle name="Currency 2 2 2 2 5 3" xfId="15133"/>
    <cellStyle name="Currency 2 2 2 2 6" xfId="1425"/>
    <cellStyle name="Currency 2 2 2 2 6 2" xfId="4603"/>
    <cellStyle name="Currency 2 2 2 2 6 2 2" xfId="15134"/>
    <cellStyle name="Currency 2 2 2 2 6 3" xfId="15135"/>
    <cellStyle name="Currency 2 2 2 2 7" xfId="15136"/>
    <cellStyle name="Currency 2 2 2 3" xfId="1426"/>
    <cellStyle name="Currency 2 2 2 3 2" xfId="1427"/>
    <cellStyle name="Currency 2 2 2 3 2 2" xfId="1428"/>
    <cellStyle name="Currency 2 2 2 3 2 2 2" xfId="1429"/>
    <cellStyle name="Currency 2 2 2 3 2 2 2 2" xfId="4604"/>
    <cellStyle name="Currency 2 2 2 3 2 2 2 2 2" xfId="15137"/>
    <cellStyle name="Currency 2 2 2 3 2 2 2 3" xfId="15138"/>
    <cellStyle name="Currency 2 2 2 3 2 2 3" xfId="15139"/>
    <cellStyle name="Currency 2 2 2 3 2 3" xfId="1430"/>
    <cellStyle name="Currency 2 2 2 3 2 3 2" xfId="1431"/>
    <cellStyle name="Currency 2 2 2 3 2 3 2 2" xfId="4605"/>
    <cellStyle name="Currency 2 2 2 3 2 3 2 2 2" xfId="15140"/>
    <cellStyle name="Currency 2 2 2 3 2 3 2 3" xfId="15141"/>
    <cellStyle name="Currency 2 2 2 3 2 3 3" xfId="15142"/>
    <cellStyle name="Currency 2 2 2 3 2 4" xfId="1432"/>
    <cellStyle name="Currency 2 2 2 3 2 4 2" xfId="1433"/>
    <cellStyle name="Currency 2 2 2 3 2 4 2 2" xfId="4606"/>
    <cellStyle name="Currency 2 2 2 3 2 4 2 2 2" xfId="15143"/>
    <cellStyle name="Currency 2 2 2 3 2 4 2 3" xfId="15144"/>
    <cellStyle name="Currency 2 2 2 3 2 4 3" xfId="15145"/>
    <cellStyle name="Currency 2 2 2 3 2 5" xfId="1434"/>
    <cellStyle name="Currency 2 2 2 3 2 5 2" xfId="4607"/>
    <cellStyle name="Currency 2 2 2 3 2 5 2 2" xfId="15146"/>
    <cellStyle name="Currency 2 2 2 3 2 5 3" xfId="15147"/>
    <cellStyle name="Currency 2 2 2 3 2 6" xfId="15148"/>
    <cellStyle name="Currency 2 2 2 3 3" xfId="1435"/>
    <cellStyle name="Currency 2 2 2 3 3 2" xfId="1436"/>
    <cellStyle name="Currency 2 2 2 3 3 2 2" xfId="4608"/>
    <cellStyle name="Currency 2 2 2 3 3 2 2 2" xfId="15149"/>
    <cellStyle name="Currency 2 2 2 3 3 2 3" xfId="15150"/>
    <cellStyle name="Currency 2 2 2 3 3 3" xfId="15151"/>
    <cellStyle name="Currency 2 2 2 3 4" xfId="1437"/>
    <cellStyle name="Currency 2 2 2 3 4 2" xfId="1438"/>
    <cellStyle name="Currency 2 2 2 3 4 2 2" xfId="4609"/>
    <cellStyle name="Currency 2 2 2 3 4 2 2 2" xfId="15152"/>
    <cellStyle name="Currency 2 2 2 3 4 2 3" xfId="15153"/>
    <cellStyle name="Currency 2 2 2 3 4 3" xfId="15154"/>
    <cellStyle name="Currency 2 2 2 3 5" xfId="1439"/>
    <cellStyle name="Currency 2 2 2 3 5 2" xfId="1440"/>
    <cellStyle name="Currency 2 2 2 3 5 2 2" xfId="4610"/>
    <cellStyle name="Currency 2 2 2 3 5 2 2 2" xfId="15155"/>
    <cellStyle name="Currency 2 2 2 3 5 2 3" xfId="15156"/>
    <cellStyle name="Currency 2 2 2 3 5 3" xfId="15157"/>
    <cellStyle name="Currency 2 2 2 3 6" xfId="1441"/>
    <cellStyle name="Currency 2 2 2 3 6 2" xfId="4611"/>
    <cellStyle name="Currency 2 2 2 3 6 2 2" xfId="15158"/>
    <cellStyle name="Currency 2 2 2 3 6 3" xfId="15159"/>
    <cellStyle name="Currency 2 2 2 3 7" xfId="15160"/>
    <cellStyle name="Currency 2 2 2 4" xfId="1442"/>
    <cellStyle name="Currency 2 2 2 4 2" xfId="1443"/>
    <cellStyle name="Currency 2 2 2 4 2 2" xfId="1444"/>
    <cellStyle name="Currency 2 2 2 4 2 2 2" xfId="4612"/>
    <cellStyle name="Currency 2 2 2 4 2 2 2 2" xfId="15161"/>
    <cellStyle name="Currency 2 2 2 4 2 2 3" xfId="15162"/>
    <cellStyle name="Currency 2 2 2 4 2 3" xfId="15163"/>
    <cellStyle name="Currency 2 2 2 4 3" xfId="1445"/>
    <cellStyle name="Currency 2 2 2 4 3 2" xfId="1446"/>
    <cellStyle name="Currency 2 2 2 4 3 2 2" xfId="4613"/>
    <cellStyle name="Currency 2 2 2 4 3 2 2 2" xfId="15164"/>
    <cellStyle name="Currency 2 2 2 4 3 2 3" xfId="15165"/>
    <cellStyle name="Currency 2 2 2 4 3 3" xfId="15166"/>
    <cellStyle name="Currency 2 2 2 4 4" xfId="1447"/>
    <cellStyle name="Currency 2 2 2 4 4 2" xfId="1448"/>
    <cellStyle name="Currency 2 2 2 4 4 2 2" xfId="4614"/>
    <cellStyle name="Currency 2 2 2 4 4 2 2 2" xfId="15167"/>
    <cellStyle name="Currency 2 2 2 4 4 2 3" xfId="15168"/>
    <cellStyle name="Currency 2 2 2 4 4 3" xfId="15169"/>
    <cellStyle name="Currency 2 2 2 4 5" xfId="1449"/>
    <cellStyle name="Currency 2 2 2 4 5 2" xfId="4615"/>
    <cellStyle name="Currency 2 2 2 4 5 2 2" xfId="15170"/>
    <cellStyle name="Currency 2 2 2 4 5 3" xfId="15171"/>
    <cellStyle name="Currency 2 2 2 4 6" xfId="15172"/>
    <cellStyle name="Currency 2 2 2 5" xfId="1450"/>
    <cellStyle name="Currency 2 2 2 5 2" xfId="1451"/>
    <cellStyle name="Currency 2 2 2 5 2 2" xfId="4616"/>
    <cellStyle name="Currency 2 2 2 5 2 2 2" xfId="15173"/>
    <cellStyle name="Currency 2 2 2 5 2 3" xfId="15174"/>
    <cellStyle name="Currency 2 2 2 5 3" xfId="15175"/>
    <cellStyle name="Currency 2 2 2 6" xfId="1452"/>
    <cellStyle name="Currency 2 2 2 6 2" xfId="1453"/>
    <cellStyle name="Currency 2 2 2 6 2 2" xfId="4617"/>
    <cellStyle name="Currency 2 2 2 6 2 2 2" xfId="15176"/>
    <cellStyle name="Currency 2 2 2 6 2 3" xfId="15177"/>
    <cellStyle name="Currency 2 2 2 6 3" xfId="15178"/>
    <cellStyle name="Currency 2 2 2 7" xfId="1454"/>
    <cellStyle name="Currency 2 2 2 7 2" xfId="1455"/>
    <cellStyle name="Currency 2 2 2 7 2 2" xfId="4618"/>
    <cellStyle name="Currency 2 2 2 7 2 2 2" xfId="15179"/>
    <cellStyle name="Currency 2 2 2 7 2 3" xfId="15180"/>
    <cellStyle name="Currency 2 2 2 7 3" xfId="15181"/>
    <cellStyle name="Currency 2 2 2 8" xfId="1456"/>
    <cellStyle name="Currency 2 2 2 8 2" xfId="4619"/>
    <cellStyle name="Currency 2 2 2 8 2 2" xfId="15182"/>
    <cellStyle name="Currency 2 2 2 8 3" xfId="15183"/>
    <cellStyle name="Currency 2 2 2 9" xfId="15184"/>
    <cellStyle name="Currency 2 2 3" xfId="1457"/>
    <cellStyle name="Currency 2 2 3 2" xfId="1458"/>
    <cellStyle name="Currency 2 2 3 2 2" xfId="1459"/>
    <cellStyle name="Currency 2 2 3 2 2 2" xfId="1460"/>
    <cellStyle name="Currency 2 2 3 2 2 2 2" xfId="1461"/>
    <cellStyle name="Currency 2 2 3 2 2 2 2 2" xfId="4620"/>
    <cellStyle name="Currency 2 2 3 2 2 2 2 2 2" xfId="15185"/>
    <cellStyle name="Currency 2 2 3 2 2 2 2 3" xfId="15186"/>
    <cellStyle name="Currency 2 2 3 2 2 2 3" xfId="15187"/>
    <cellStyle name="Currency 2 2 3 2 2 3" xfId="1462"/>
    <cellStyle name="Currency 2 2 3 2 2 3 2" xfId="1463"/>
    <cellStyle name="Currency 2 2 3 2 2 3 2 2" xfId="4621"/>
    <cellStyle name="Currency 2 2 3 2 2 3 2 2 2" xfId="15188"/>
    <cellStyle name="Currency 2 2 3 2 2 3 2 3" xfId="15189"/>
    <cellStyle name="Currency 2 2 3 2 2 3 3" xfId="15190"/>
    <cellStyle name="Currency 2 2 3 2 2 4" xfId="1464"/>
    <cellStyle name="Currency 2 2 3 2 2 4 2" xfId="1465"/>
    <cellStyle name="Currency 2 2 3 2 2 4 2 2" xfId="4622"/>
    <cellStyle name="Currency 2 2 3 2 2 4 2 2 2" xfId="15191"/>
    <cellStyle name="Currency 2 2 3 2 2 4 2 3" xfId="15192"/>
    <cellStyle name="Currency 2 2 3 2 2 4 3" xfId="15193"/>
    <cellStyle name="Currency 2 2 3 2 2 5" xfId="1466"/>
    <cellStyle name="Currency 2 2 3 2 2 5 2" xfId="4623"/>
    <cellStyle name="Currency 2 2 3 2 2 5 2 2" xfId="15194"/>
    <cellStyle name="Currency 2 2 3 2 2 5 3" xfId="15195"/>
    <cellStyle name="Currency 2 2 3 2 2 6" xfId="15196"/>
    <cellStyle name="Currency 2 2 3 2 3" xfId="1467"/>
    <cellStyle name="Currency 2 2 3 2 3 2" xfId="1468"/>
    <cellStyle name="Currency 2 2 3 2 3 2 2" xfId="4624"/>
    <cellStyle name="Currency 2 2 3 2 3 2 2 2" xfId="15197"/>
    <cellStyle name="Currency 2 2 3 2 3 2 3" xfId="15198"/>
    <cellStyle name="Currency 2 2 3 2 3 3" xfId="15199"/>
    <cellStyle name="Currency 2 2 3 2 4" xfId="1469"/>
    <cellStyle name="Currency 2 2 3 2 4 2" xfId="1470"/>
    <cellStyle name="Currency 2 2 3 2 4 2 2" xfId="4625"/>
    <cellStyle name="Currency 2 2 3 2 4 2 2 2" xfId="15200"/>
    <cellStyle name="Currency 2 2 3 2 4 2 3" xfId="15201"/>
    <cellStyle name="Currency 2 2 3 2 4 3" xfId="15202"/>
    <cellStyle name="Currency 2 2 3 2 5" xfId="1471"/>
    <cellStyle name="Currency 2 2 3 2 5 2" xfId="1472"/>
    <cellStyle name="Currency 2 2 3 2 5 2 2" xfId="4626"/>
    <cellStyle name="Currency 2 2 3 2 5 2 2 2" xfId="15203"/>
    <cellStyle name="Currency 2 2 3 2 5 2 3" xfId="15204"/>
    <cellStyle name="Currency 2 2 3 2 5 3" xfId="15205"/>
    <cellStyle name="Currency 2 2 3 2 6" xfId="1473"/>
    <cellStyle name="Currency 2 2 3 2 6 2" xfId="4627"/>
    <cellStyle name="Currency 2 2 3 2 6 2 2" xfId="15206"/>
    <cellStyle name="Currency 2 2 3 2 6 3" xfId="15207"/>
    <cellStyle name="Currency 2 2 3 2 7" xfId="15208"/>
    <cellStyle name="Currency 2 2 3 3" xfId="1474"/>
    <cellStyle name="Currency 2 2 3 3 2" xfId="1475"/>
    <cellStyle name="Currency 2 2 3 3 2 2" xfId="1476"/>
    <cellStyle name="Currency 2 2 3 3 2 2 2" xfId="1477"/>
    <cellStyle name="Currency 2 2 3 3 2 2 2 2" xfId="4628"/>
    <cellStyle name="Currency 2 2 3 3 2 2 2 2 2" xfId="15209"/>
    <cellStyle name="Currency 2 2 3 3 2 2 2 3" xfId="15210"/>
    <cellStyle name="Currency 2 2 3 3 2 2 3" xfId="15211"/>
    <cellStyle name="Currency 2 2 3 3 2 3" xfId="1478"/>
    <cellStyle name="Currency 2 2 3 3 2 3 2" xfId="1479"/>
    <cellStyle name="Currency 2 2 3 3 2 3 2 2" xfId="4629"/>
    <cellStyle name="Currency 2 2 3 3 2 3 2 2 2" xfId="15212"/>
    <cellStyle name="Currency 2 2 3 3 2 3 2 3" xfId="15213"/>
    <cellStyle name="Currency 2 2 3 3 2 3 3" xfId="15214"/>
    <cellStyle name="Currency 2 2 3 3 2 4" xfId="1480"/>
    <cellStyle name="Currency 2 2 3 3 2 4 2" xfId="1481"/>
    <cellStyle name="Currency 2 2 3 3 2 4 2 2" xfId="4630"/>
    <cellStyle name="Currency 2 2 3 3 2 4 2 2 2" xfId="15215"/>
    <cellStyle name="Currency 2 2 3 3 2 4 2 3" xfId="15216"/>
    <cellStyle name="Currency 2 2 3 3 2 4 3" xfId="15217"/>
    <cellStyle name="Currency 2 2 3 3 2 5" xfId="1482"/>
    <cellStyle name="Currency 2 2 3 3 2 5 2" xfId="4631"/>
    <cellStyle name="Currency 2 2 3 3 2 5 2 2" xfId="15218"/>
    <cellStyle name="Currency 2 2 3 3 2 5 3" xfId="15219"/>
    <cellStyle name="Currency 2 2 3 3 2 6" xfId="15220"/>
    <cellStyle name="Currency 2 2 3 3 3" xfId="1483"/>
    <cellStyle name="Currency 2 2 3 3 3 2" xfId="1484"/>
    <cellStyle name="Currency 2 2 3 3 3 2 2" xfId="4632"/>
    <cellStyle name="Currency 2 2 3 3 3 2 2 2" xfId="15221"/>
    <cellStyle name="Currency 2 2 3 3 3 2 3" xfId="15222"/>
    <cellStyle name="Currency 2 2 3 3 3 3" xfId="15223"/>
    <cellStyle name="Currency 2 2 3 3 4" xfId="1485"/>
    <cellStyle name="Currency 2 2 3 3 4 2" xfId="1486"/>
    <cellStyle name="Currency 2 2 3 3 4 2 2" xfId="4633"/>
    <cellStyle name="Currency 2 2 3 3 4 2 2 2" xfId="15224"/>
    <cellStyle name="Currency 2 2 3 3 4 2 3" xfId="15225"/>
    <cellStyle name="Currency 2 2 3 3 4 3" xfId="15226"/>
    <cellStyle name="Currency 2 2 3 3 5" xfId="1487"/>
    <cellStyle name="Currency 2 2 3 3 5 2" xfId="1488"/>
    <cellStyle name="Currency 2 2 3 3 5 2 2" xfId="4634"/>
    <cellStyle name="Currency 2 2 3 3 5 2 2 2" xfId="15227"/>
    <cellStyle name="Currency 2 2 3 3 5 2 3" xfId="15228"/>
    <cellStyle name="Currency 2 2 3 3 5 3" xfId="15229"/>
    <cellStyle name="Currency 2 2 3 3 6" xfId="1489"/>
    <cellStyle name="Currency 2 2 3 3 6 2" xfId="4635"/>
    <cellStyle name="Currency 2 2 3 3 6 2 2" xfId="15230"/>
    <cellStyle name="Currency 2 2 3 3 6 3" xfId="15231"/>
    <cellStyle name="Currency 2 2 3 3 7" xfId="15232"/>
    <cellStyle name="Currency 2 2 3 4" xfId="1490"/>
    <cellStyle name="Currency 2 2 3 4 2" xfId="1491"/>
    <cellStyle name="Currency 2 2 3 4 2 2" xfId="1492"/>
    <cellStyle name="Currency 2 2 3 4 2 2 2" xfId="4636"/>
    <cellStyle name="Currency 2 2 3 4 2 2 2 2" xfId="15233"/>
    <cellStyle name="Currency 2 2 3 4 2 2 3" xfId="15234"/>
    <cellStyle name="Currency 2 2 3 4 2 3" xfId="15235"/>
    <cellStyle name="Currency 2 2 3 4 3" xfId="1493"/>
    <cellStyle name="Currency 2 2 3 4 3 2" xfId="1494"/>
    <cellStyle name="Currency 2 2 3 4 3 2 2" xfId="4637"/>
    <cellStyle name="Currency 2 2 3 4 3 2 2 2" xfId="15236"/>
    <cellStyle name="Currency 2 2 3 4 3 2 3" xfId="15237"/>
    <cellStyle name="Currency 2 2 3 4 3 3" xfId="15238"/>
    <cellStyle name="Currency 2 2 3 4 4" xfId="1495"/>
    <cellStyle name="Currency 2 2 3 4 4 2" xfId="1496"/>
    <cellStyle name="Currency 2 2 3 4 4 2 2" xfId="4638"/>
    <cellStyle name="Currency 2 2 3 4 4 2 2 2" xfId="15239"/>
    <cellStyle name="Currency 2 2 3 4 4 2 3" xfId="15240"/>
    <cellStyle name="Currency 2 2 3 4 4 3" xfId="15241"/>
    <cellStyle name="Currency 2 2 3 4 5" xfId="1497"/>
    <cellStyle name="Currency 2 2 3 4 5 2" xfId="4639"/>
    <cellStyle name="Currency 2 2 3 4 5 2 2" xfId="15242"/>
    <cellStyle name="Currency 2 2 3 4 5 3" xfId="15243"/>
    <cellStyle name="Currency 2 2 3 4 6" xfId="15244"/>
    <cellStyle name="Currency 2 2 3 5" xfId="1498"/>
    <cellStyle name="Currency 2 2 3 5 2" xfId="1499"/>
    <cellStyle name="Currency 2 2 3 5 2 2" xfId="4640"/>
    <cellStyle name="Currency 2 2 3 5 2 2 2" xfId="15245"/>
    <cellStyle name="Currency 2 2 3 5 2 3" xfId="15246"/>
    <cellStyle name="Currency 2 2 3 5 3" xfId="15247"/>
    <cellStyle name="Currency 2 2 3 6" xfId="1500"/>
    <cellStyle name="Currency 2 2 3 6 2" xfId="1501"/>
    <cellStyle name="Currency 2 2 3 6 2 2" xfId="4641"/>
    <cellStyle name="Currency 2 2 3 6 2 2 2" xfId="15248"/>
    <cellStyle name="Currency 2 2 3 6 2 3" xfId="15249"/>
    <cellStyle name="Currency 2 2 3 6 3" xfId="15250"/>
    <cellStyle name="Currency 2 2 3 7" xfId="1502"/>
    <cellStyle name="Currency 2 2 3 7 2" xfId="1503"/>
    <cellStyle name="Currency 2 2 3 7 2 2" xfId="4642"/>
    <cellStyle name="Currency 2 2 3 7 2 2 2" xfId="15251"/>
    <cellStyle name="Currency 2 2 3 7 2 3" xfId="15252"/>
    <cellStyle name="Currency 2 2 3 7 3" xfId="15253"/>
    <cellStyle name="Currency 2 2 3 8" xfId="1504"/>
    <cellStyle name="Currency 2 2 3 8 2" xfId="4643"/>
    <cellStyle name="Currency 2 2 3 8 2 2" xfId="15254"/>
    <cellStyle name="Currency 2 2 3 8 3" xfId="15255"/>
    <cellStyle name="Currency 2 2 3 9" xfId="15256"/>
    <cellStyle name="Currency 2 2 4" xfId="1505"/>
    <cellStyle name="Currency 2 2 4 2" xfId="1506"/>
    <cellStyle name="Currency 2 2 4 2 2" xfId="1507"/>
    <cellStyle name="Currency 2 2 4 2 2 2" xfId="1508"/>
    <cellStyle name="Currency 2 2 4 2 2 2 2" xfId="4644"/>
    <cellStyle name="Currency 2 2 4 2 2 2 2 2" xfId="15257"/>
    <cellStyle name="Currency 2 2 4 2 2 2 3" xfId="15258"/>
    <cellStyle name="Currency 2 2 4 2 2 3" xfId="15259"/>
    <cellStyle name="Currency 2 2 4 2 3" xfId="1509"/>
    <cellStyle name="Currency 2 2 4 2 3 2" xfId="1510"/>
    <cellStyle name="Currency 2 2 4 2 3 2 2" xfId="4645"/>
    <cellStyle name="Currency 2 2 4 2 3 2 2 2" xfId="15260"/>
    <cellStyle name="Currency 2 2 4 2 3 2 3" xfId="15261"/>
    <cellStyle name="Currency 2 2 4 2 3 3" xfId="15262"/>
    <cellStyle name="Currency 2 2 4 2 4" xfId="1511"/>
    <cellStyle name="Currency 2 2 4 2 4 2" xfId="1512"/>
    <cellStyle name="Currency 2 2 4 2 4 2 2" xfId="4646"/>
    <cellStyle name="Currency 2 2 4 2 4 2 2 2" xfId="15263"/>
    <cellStyle name="Currency 2 2 4 2 4 2 3" xfId="15264"/>
    <cellStyle name="Currency 2 2 4 2 4 3" xfId="15265"/>
    <cellStyle name="Currency 2 2 4 2 5" xfId="1513"/>
    <cellStyle name="Currency 2 2 4 2 5 2" xfId="4647"/>
    <cellStyle name="Currency 2 2 4 2 5 2 2" xfId="15266"/>
    <cellStyle name="Currency 2 2 4 2 5 3" xfId="15267"/>
    <cellStyle name="Currency 2 2 4 2 6" xfId="15268"/>
    <cellStyle name="Currency 2 2 4 3" xfId="1514"/>
    <cellStyle name="Currency 2 2 4 3 2" xfId="1515"/>
    <cellStyle name="Currency 2 2 4 3 2 2" xfId="4648"/>
    <cellStyle name="Currency 2 2 4 3 2 2 2" xfId="15269"/>
    <cellStyle name="Currency 2 2 4 3 2 3" xfId="15270"/>
    <cellStyle name="Currency 2 2 4 3 3" xfId="15271"/>
    <cellStyle name="Currency 2 2 4 4" xfId="1516"/>
    <cellStyle name="Currency 2 2 4 4 2" xfId="1517"/>
    <cellStyle name="Currency 2 2 4 4 2 2" xfId="4649"/>
    <cellStyle name="Currency 2 2 4 4 2 2 2" xfId="15272"/>
    <cellStyle name="Currency 2 2 4 4 2 3" xfId="15273"/>
    <cellStyle name="Currency 2 2 4 4 3" xfId="15274"/>
    <cellStyle name="Currency 2 2 4 5" xfId="1518"/>
    <cellStyle name="Currency 2 2 4 5 2" xfId="1519"/>
    <cellStyle name="Currency 2 2 4 5 2 2" xfId="4650"/>
    <cellStyle name="Currency 2 2 4 5 2 2 2" xfId="15275"/>
    <cellStyle name="Currency 2 2 4 5 2 3" xfId="15276"/>
    <cellStyle name="Currency 2 2 4 5 3" xfId="15277"/>
    <cellStyle name="Currency 2 2 4 6" xfId="1520"/>
    <cellStyle name="Currency 2 2 4 6 2" xfId="4651"/>
    <cellStyle name="Currency 2 2 4 6 2 2" xfId="15278"/>
    <cellStyle name="Currency 2 2 4 6 3" xfId="15279"/>
    <cellStyle name="Currency 2 2 4 7" xfId="15280"/>
    <cellStyle name="Currency 2 2 5" xfId="1521"/>
    <cellStyle name="Currency 2 2 5 2" xfId="1522"/>
    <cellStyle name="Currency 2 2 5 2 2" xfId="1523"/>
    <cellStyle name="Currency 2 2 5 2 2 2" xfId="1524"/>
    <cellStyle name="Currency 2 2 5 2 2 2 2" xfId="4652"/>
    <cellStyle name="Currency 2 2 5 2 2 2 2 2" xfId="15281"/>
    <cellStyle name="Currency 2 2 5 2 2 2 3" xfId="15282"/>
    <cellStyle name="Currency 2 2 5 2 2 3" xfId="15283"/>
    <cellStyle name="Currency 2 2 5 2 3" xfId="1525"/>
    <cellStyle name="Currency 2 2 5 2 3 2" xfId="1526"/>
    <cellStyle name="Currency 2 2 5 2 3 2 2" xfId="4653"/>
    <cellStyle name="Currency 2 2 5 2 3 2 2 2" xfId="15284"/>
    <cellStyle name="Currency 2 2 5 2 3 2 3" xfId="15285"/>
    <cellStyle name="Currency 2 2 5 2 3 3" xfId="15286"/>
    <cellStyle name="Currency 2 2 5 2 4" xfId="1527"/>
    <cellStyle name="Currency 2 2 5 2 4 2" xfId="1528"/>
    <cellStyle name="Currency 2 2 5 2 4 2 2" xfId="4654"/>
    <cellStyle name="Currency 2 2 5 2 4 2 2 2" xfId="15287"/>
    <cellStyle name="Currency 2 2 5 2 4 2 3" xfId="15288"/>
    <cellStyle name="Currency 2 2 5 2 4 3" xfId="15289"/>
    <cellStyle name="Currency 2 2 5 2 5" xfId="1529"/>
    <cellStyle name="Currency 2 2 5 2 5 2" xfId="4655"/>
    <cellStyle name="Currency 2 2 5 2 5 2 2" xfId="15290"/>
    <cellStyle name="Currency 2 2 5 2 5 3" xfId="15291"/>
    <cellStyle name="Currency 2 2 5 2 6" xfId="15292"/>
    <cellStyle name="Currency 2 2 5 3" xfId="1530"/>
    <cellStyle name="Currency 2 2 5 3 2" xfId="1531"/>
    <cellStyle name="Currency 2 2 5 3 2 2" xfId="4656"/>
    <cellStyle name="Currency 2 2 5 3 2 2 2" xfId="15293"/>
    <cellStyle name="Currency 2 2 5 3 2 3" xfId="15294"/>
    <cellStyle name="Currency 2 2 5 3 3" xfId="15295"/>
    <cellStyle name="Currency 2 2 5 4" xfId="1532"/>
    <cellStyle name="Currency 2 2 5 4 2" xfId="1533"/>
    <cellStyle name="Currency 2 2 5 4 2 2" xfId="4657"/>
    <cellStyle name="Currency 2 2 5 4 2 2 2" xfId="15296"/>
    <cellStyle name="Currency 2 2 5 4 2 3" xfId="15297"/>
    <cellStyle name="Currency 2 2 5 4 3" xfId="15298"/>
    <cellStyle name="Currency 2 2 5 5" xfId="1534"/>
    <cellStyle name="Currency 2 2 5 5 2" xfId="1535"/>
    <cellStyle name="Currency 2 2 5 5 2 2" xfId="4658"/>
    <cellStyle name="Currency 2 2 5 5 2 2 2" xfId="15299"/>
    <cellStyle name="Currency 2 2 5 5 2 3" xfId="15300"/>
    <cellStyle name="Currency 2 2 5 5 3" xfId="15301"/>
    <cellStyle name="Currency 2 2 5 6" xfId="1536"/>
    <cellStyle name="Currency 2 2 5 6 2" xfId="4659"/>
    <cellStyle name="Currency 2 2 5 6 2 2" xfId="15302"/>
    <cellStyle name="Currency 2 2 5 6 3" xfId="15303"/>
    <cellStyle name="Currency 2 2 5 7" xfId="15304"/>
    <cellStyle name="Currency 2 2 6" xfId="1537"/>
    <cellStyle name="Currency 2 2 6 2" xfId="1538"/>
    <cellStyle name="Currency 2 2 6 2 2" xfId="1539"/>
    <cellStyle name="Currency 2 2 6 2 2 2" xfId="4660"/>
    <cellStyle name="Currency 2 2 6 2 2 2 2" xfId="15305"/>
    <cellStyle name="Currency 2 2 6 2 2 3" xfId="15306"/>
    <cellStyle name="Currency 2 2 6 2 3" xfId="15307"/>
    <cellStyle name="Currency 2 2 6 3" xfId="1540"/>
    <cellStyle name="Currency 2 2 6 3 2" xfId="1541"/>
    <cellStyle name="Currency 2 2 6 3 2 2" xfId="4661"/>
    <cellStyle name="Currency 2 2 6 3 2 2 2" xfId="15308"/>
    <cellStyle name="Currency 2 2 6 3 2 3" xfId="15309"/>
    <cellStyle name="Currency 2 2 6 3 3" xfId="15310"/>
    <cellStyle name="Currency 2 2 6 4" xfId="1542"/>
    <cellStyle name="Currency 2 2 6 4 2" xfId="1543"/>
    <cellStyle name="Currency 2 2 6 4 2 2" xfId="4662"/>
    <cellStyle name="Currency 2 2 6 4 2 2 2" xfId="15311"/>
    <cellStyle name="Currency 2 2 6 4 2 3" xfId="15312"/>
    <cellStyle name="Currency 2 2 6 4 3" xfId="15313"/>
    <cellStyle name="Currency 2 2 6 5" xfId="1544"/>
    <cellStyle name="Currency 2 2 6 5 2" xfId="4663"/>
    <cellStyle name="Currency 2 2 6 5 2 2" xfId="15314"/>
    <cellStyle name="Currency 2 2 6 5 3" xfId="15315"/>
    <cellStyle name="Currency 2 2 6 6" xfId="15316"/>
    <cellStyle name="Currency 2 2 7" xfId="1545"/>
    <cellStyle name="Currency 2 2 7 2" xfId="1546"/>
    <cellStyle name="Currency 2 2 7 2 2" xfId="1547"/>
    <cellStyle name="Currency 2 2 7 2 2 2" xfId="4664"/>
    <cellStyle name="Currency 2 2 7 2 2 2 2" xfId="15317"/>
    <cellStyle name="Currency 2 2 7 2 2 3" xfId="15318"/>
    <cellStyle name="Currency 2 2 7 2 3" xfId="15319"/>
    <cellStyle name="Currency 2 2 7 3" xfId="1548"/>
    <cellStyle name="Currency 2 2 7 3 2" xfId="1549"/>
    <cellStyle name="Currency 2 2 7 3 2 2" xfId="4665"/>
    <cellStyle name="Currency 2 2 7 3 2 2 2" xfId="15320"/>
    <cellStyle name="Currency 2 2 7 3 2 3" xfId="15321"/>
    <cellStyle name="Currency 2 2 7 3 3" xfId="15322"/>
    <cellStyle name="Currency 2 2 7 4" xfId="1550"/>
    <cellStyle name="Currency 2 2 7 4 2" xfId="1551"/>
    <cellStyle name="Currency 2 2 7 4 2 2" xfId="4666"/>
    <cellStyle name="Currency 2 2 7 4 2 2 2" xfId="15323"/>
    <cellStyle name="Currency 2 2 7 4 2 3" xfId="15324"/>
    <cellStyle name="Currency 2 2 7 4 3" xfId="15325"/>
    <cellStyle name="Currency 2 2 7 5" xfId="1552"/>
    <cellStyle name="Currency 2 2 7 5 2" xfId="4667"/>
    <cellStyle name="Currency 2 2 7 5 2 2" xfId="15326"/>
    <cellStyle name="Currency 2 2 7 5 3" xfId="15327"/>
    <cellStyle name="Currency 2 2 7 6" xfId="15328"/>
    <cellStyle name="Currency 2 2 8" xfId="1553"/>
    <cellStyle name="Currency 2 2 8 2" xfId="4668"/>
    <cellStyle name="Currency 2 2 9" xfId="1554"/>
    <cellStyle name="Currency 2 3" xfId="1555"/>
    <cellStyle name="Currency 2 3 10" xfId="4669"/>
    <cellStyle name="Currency 2 3 11" xfId="9352"/>
    <cellStyle name="Currency 2 3 11 2" xfId="15329"/>
    <cellStyle name="Currency 2 3 12" xfId="9353"/>
    <cellStyle name="Currency 2 3 12 2" xfId="15330"/>
    <cellStyle name="Currency 2 3 2" xfId="1556"/>
    <cellStyle name="Currency 2 3 2 2" xfId="1557"/>
    <cellStyle name="Currency 2 3 2 2 2" xfId="1558"/>
    <cellStyle name="Currency 2 3 2 2 2 2" xfId="1559"/>
    <cellStyle name="Currency 2 3 2 2 2 2 2" xfId="4670"/>
    <cellStyle name="Currency 2 3 2 2 2 2 2 2" xfId="15331"/>
    <cellStyle name="Currency 2 3 2 2 2 2 3" xfId="15332"/>
    <cellStyle name="Currency 2 3 2 2 2 3" xfId="15333"/>
    <cellStyle name="Currency 2 3 2 2 3" xfId="1560"/>
    <cellStyle name="Currency 2 3 2 2 3 2" xfId="1561"/>
    <cellStyle name="Currency 2 3 2 2 3 2 2" xfId="4671"/>
    <cellStyle name="Currency 2 3 2 2 3 2 2 2" xfId="15334"/>
    <cellStyle name="Currency 2 3 2 2 3 2 3" xfId="15335"/>
    <cellStyle name="Currency 2 3 2 2 3 3" xfId="15336"/>
    <cellStyle name="Currency 2 3 2 2 4" xfId="1562"/>
    <cellStyle name="Currency 2 3 2 2 4 2" xfId="1563"/>
    <cellStyle name="Currency 2 3 2 2 4 2 2" xfId="4672"/>
    <cellStyle name="Currency 2 3 2 2 4 2 2 2" xfId="15337"/>
    <cellStyle name="Currency 2 3 2 2 4 2 3" xfId="15338"/>
    <cellStyle name="Currency 2 3 2 2 4 3" xfId="15339"/>
    <cellStyle name="Currency 2 3 2 2 5" xfId="1564"/>
    <cellStyle name="Currency 2 3 2 2 5 2" xfId="4673"/>
    <cellStyle name="Currency 2 3 2 2 5 2 2" xfId="15340"/>
    <cellStyle name="Currency 2 3 2 2 5 3" xfId="15341"/>
    <cellStyle name="Currency 2 3 2 2 6" xfId="15342"/>
    <cellStyle name="Currency 2 3 2 3" xfId="1565"/>
    <cellStyle name="Currency 2 3 2 3 2" xfId="1566"/>
    <cellStyle name="Currency 2 3 2 3 2 2" xfId="4674"/>
    <cellStyle name="Currency 2 3 2 3 2 2 2" xfId="15343"/>
    <cellStyle name="Currency 2 3 2 3 2 3" xfId="15344"/>
    <cellStyle name="Currency 2 3 2 3 3" xfId="15345"/>
    <cellStyle name="Currency 2 3 2 4" xfId="1567"/>
    <cellStyle name="Currency 2 3 2 4 2" xfId="1568"/>
    <cellStyle name="Currency 2 3 2 4 2 2" xfId="4675"/>
    <cellStyle name="Currency 2 3 2 4 2 2 2" xfId="15346"/>
    <cellStyle name="Currency 2 3 2 4 2 3" xfId="15347"/>
    <cellStyle name="Currency 2 3 2 4 3" xfId="15348"/>
    <cellStyle name="Currency 2 3 2 5" xfId="1569"/>
    <cellStyle name="Currency 2 3 2 5 2" xfId="1570"/>
    <cellStyle name="Currency 2 3 2 5 2 2" xfId="4676"/>
    <cellStyle name="Currency 2 3 2 5 2 2 2" xfId="15349"/>
    <cellStyle name="Currency 2 3 2 5 2 3" xfId="15350"/>
    <cellStyle name="Currency 2 3 2 5 3" xfId="15351"/>
    <cellStyle name="Currency 2 3 2 6" xfId="1571"/>
    <cellStyle name="Currency 2 3 2 6 2" xfId="4677"/>
    <cellStyle name="Currency 2 3 2 6 2 2" xfId="15352"/>
    <cellStyle name="Currency 2 3 2 6 3" xfId="15353"/>
    <cellStyle name="Currency 2 3 2 7" xfId="15354"/>
    <cellStyle name="Currency 2 3 3" xfId="1572"/>
    <cellStyle name="Currency 2 3 3 2" xfId="1573"/>
    <cellStyle name="Currency 2 3 3 2 2" xfId="1574"/>
    <cellStyle name="Currency 2 3 3 2 2 2" xfId="1575"/>
    <cellStyle name="Currency 2 3 3 2 2 2 2" xfId="4678"/>
    <cellStyle name="Currency 2 3 3 2 2 2 2 2" xfId="15355"/>
    <cellStyle name="Currency 2 3 3 2 2 2 3" xfId="15356"/>
    <cellStyle name="Currency 2 3 3 2 2 3" xfId="15357"/>
    <cellStyle name="Currency 2 3 3 2 3" xfId="1576"/>
    <cellStyle name="Currency 2 3 3 2 3 2" xfId="1577"/>
    <cellStyle name="Currency 2 3 3 2 3 2 2" xfId="4679"/>
    <cellStyle name="Currency 2 3 3 2 3 2 2 2" xfId="15358"/>
    <cellStyle name="Currency 2 3 3 2 3 2 3" xfId="15359"/>
    <cellStyle name="Currency 2 3 3 2 3 3" xfId="15360"/>
    <cellStyle name="Currency 2 3 3 2 4" xfId="1578"/>
    <cellStyle name="Currency 2 3 3 2 4 2" xfId="1579"/>
    <cellStyle name="Currency 2 3 3 2 4 2 2" xfId="4680"/>
    <cellStyle name="Currency 2 3 3 2 4 2 2 2" xfId="15361"/>
    <cellStyle name="Currency 2 3 3 2 4 2 3" xfId="15362"/>
    <cellStyle name="Currency 2 3 3 2 4 3" xfId="15363"/>
    <cellStyle name="Currency 2 3 3 2 5" xfId="1580"/>
    <cellStyle name="Currency 2 3 3 2 5 2" xfId="4681"/>
    <cellStyle name="Currency 2 3 3 2 5 2 2" xfId="15364"/>
    <cellStyle name="Currency 2 3 3 2 5 3" xfId="15365"/>
    <cellStyle name="Currency 2 3 3 2 6" xfId="15366"/>
    <cellStyle name="Currency 2 3 3 3" xfId="1581"/>
    <cellStyle name="Currency 2 3 3 3 2" xfId="1582"/>
    <cellStyle name="Currency 2 3 3 3 2 2" xfId="4682"/>
    <cellStyle name="Currency 2 3 3 3 2 2 2" xfId="15367"/>
    <cellStyle name="Currency 2 3 3 3 2 3" xfId="15368"/>
    <cellStyle name="Currency 2 3 3 3 3" xfId="15369"/>
    <cellStyle name="Currency 2 3 3 4" xfId="1583"/>
    <cellStyle name="Currency 2 3 3 4 2" xfId="1584"/>
    <cellStyle name="Currency 2 3 3 4 2 2" xfId="4683"/>
    <cellStyle name="Currency 2 3 3 4 2 2 2" xfId="15370"/>
    <cellStyle name="Currency 2 3 3 4 2 3" xfId="15371"/>
    <cellStyle name="Currency 2 3 3 4 3" xfId="15372"/>
    <cellStyle name="Currency 2 3 3 5" xfId="1585"/>
    <cellStyle name="Currency 2 3 3 5 2" xfId="1586"/>
    <cellStyle name="Currency 2 3 3 5 2 2" xfId="4684"/>
    <cellStyle name="Currency 2 3 3 5 2 2 2" xfId="15373"/>
    <cellStyle name="Currency 2 3 3 5 2 3" xfId="15374"/>
    <cellStyle name="Currency 2 3 3 5 3" xfId="15375"/>
    <cellStyle name="Currency 2 3 3 6" xfId="1587"/>
    <cellStyle name="Currency 2 3 3 6 2" xfId="4685"/>
    <cellStyle name="Currency 2 3 3 6 2 2" xfId="15376"/>
    <cellStyle name="Currency 2 3 3 6 3" xfId="15377"/>
    <cellStyle name="Currency 2 3 3 7" xfId="15378"/>
    <cellStyle name="Currency 2 3 4" xfId="1588"/>
    <cellStyle name="Currency 2 3 4 2" xfId="1589"/>
    <cellStyle name="Currency 2 3 4 2 2" xfId="1590"/>
    <cellStyle name="Currency 2 3 4 2 2 2" xfId="4686"/>
    <cellStyle name="Currency 2 3 4 2 2 2 2" xfId="15379"/>
    <cellStyle name="Currency 2 3 4 2 2 3" xfId="15380"/>
    <cellStyle name="Currency 2 3 4 2 3" xfId="15381"/>
    <cellStyle name="Currency 2 3 4 3" xfId="1591"/>
    <cellStyle name="Currency 2 3 4 3 2" xfId="1592"/>
    <cellStyle name="Currency 2 3 4 3 2 2" xfId="4687"/>
    <cellStyle name="Currency 2 3 4 3 2 2 2" xfId="15382"/>
    <cellStyle name="Currency 2 3 4 3 2 3" xfId="15383"/>
    <cellStyle name="Currency 2 3 4 3 3" xfId="15384"/>
    <cellStyle name="Currency 2 3 4 4" xfId="1593"/>
    <cellStyle name="Currency 2 3 4 4 2" xfId="1594"/>
    <cellStyle name="Currency 2 3 4 4 2 2" xfId="4688"/>
    <cellStyle name="Currency 2 3 4 4 2 2 2" xfId="15385"/>
    <cellStyle name="Currency 2 3 4 4 2 3" xfId="15386"/>
    <cellStyle name="Currency 2 3 4 4 3" xfId="15387"/>
    <cellStyle name="Currency 2 3 4 5" xfId="1595"/>
    <cellStyle name="Currency 2 3 4 5 2" xfId="4689"/>
    <cellStyle name="Currency 2 3 4 5 2 2" xfId="15388"/>
    <cellStyle name="Currency 2 3 4 5 3" xfId="15389"/>
    <cellStyle name="Currency 2 3 4 6" xfId="15390"/>
    <cellStyle name="Currency 2 3 5" xfId="1596"/>
    <cellStyle name="Currency 2 3 5 2" xfId="1597"/>
    <cellStyle name="Currency 2 3 5 2 2" xfId="4690"/>
    <cellStyle name="Currency 2 3 5 2 2 2" xfId="15391"/>
    <cellStyle name="Currency 2 3 5 2 3" xfId="15392"/>
    <cellStyle name="Currency 2 3 5 3" xfId="15393"/>
    <cellStyle name="Currency 2 3 6" xfId="1598"/>
    <cellStyle name="Currency 2 3 6 2" xfId="1599"/>
    <cellStyle name="Currency 2 3 6 2 2" xfId="4691"/>
    <cellStyle name="Currency 2 3 6 2 2 2" xfId="15394"/>
    <cellStyle name="Currency 2 3 6 2 3" xfId="15395"/>
    <cellStyle name="Currency 2 3 6 3" xfId="15396"/>
    <cellStyle name="Currency 2 3 7" xfId="1600"/>
    <cellStyle name="Currency 2 3 7 2" xfId="1601"/>
    <cellStyle name="Currency 2 3 7 2 2" xfId="4692"/>
    <cellStyle name="Currency 2 3 7 2 2 2" xfId="15397"/>
    <cellStyle name="Currency 2 3 7 2 3" xfId="15398"/>
    <cellStyle name="Currency 2 3 7 3" xfId="15399"/>
    <cellStyle name="Currency 2 3 8" xfId="1602"/>
    <cellStyle name="Currency 2 3 8 2" xfId="4693"/>
    <cellStyle name="Currency 2 3 9" xfId="1603"/>
    <cellStyle name="Currency 2 3 9 2" xfId="4694"/>
    <cellStyle name="Currency 2 3 9 2 2" xfId="15400"/>
    <cellStyle name="Currency 2 3 9 3" xfId="15401"/>
    <cellStyle name="Currency 2 4" xfId="1604"/>
    <cellStyle name="Currency 2 4 2" xfId="1605"/>
    <cellStyle name="Currency 2 4 2 2" xfId="1606"/>
    <cellStyle name="Currency 2 4 2 2 2" xfId="1607"/>
    <cellStyle name="Currency 2 4 2 2 2 2" xfId="1608"/>
    <cellStyle name="Currency 2 4 2 2 2 2 2" xfId="4695"/>
    <cellStyle name="Currency 2 4 2 2 2 2 2 2" xfId="15402"/>
    <cellStyle name="Currency 2 4 2 2 2 2 3" xfId="15403"/>
    <cellStyle name="Currency 2 4 2 2 2 3" xfId="15404"/>
    <cellStyle name="Currency 2 4 2 2 3" xfId="1609"/>
    <cellStyle name="Currency 2 4 2 2 3 2" xfId="1610"/>
    <cellStyle name="Currency 2 4 2 2 3 2 2" xfId="4696"/>
    <cellStyle name="Currency 2 4 2 2 3 2 2 2" xfId="15405"/>
    <cellStyle name="Currency 2 4 2 2 3 2 3" xfId="15406"/>
    <cellStyle name="Currency 2 4 2 2 3 3" xfId="15407"/>
    <cellStyle name="Currency 2 4 2 2 4" xfId="1611"/>
    <cellStyle name="Currency 2 4 2 2 4 2" xfId="1612"/>
    <cellStyle name="Currency 2 4 2 2 4 2 2" xfId="4697"/>
    <cellStyle name="Currency 2 4 2 2 4 2 2 2" xfId="15408"/>
    <cellStyle name="Currency 2 4 2 2 4 2 3" xfId="15409"/>
    <cellStyle name="Currency 2 4 2 2 4 3" xfId="15410"/>
    <cellStyle name="Currency 2 4 2 2 5" xfId="1613"/>
    <cellStyle name="Currency 2 4 2 2 5 2" xfId="4698"/>
    <cellStyle name="Currency 2 4 2 2 5 2 2" xfId="15411"/>
    <cellStyle name="Currency 2 4 2 2 5 3" xfId="15412"/>
    <cellStyle name="Currency 2 4 2 2 6" xfId="15413"/>
    <cellStyle name="Currency 2 4 2 3" xfId="1614"/>
    <cellStyle name="Currency 2 4 2 3 2" xfId="1615"/>
    <cellStyle name="Currency 2 4 2 3 2 2" xfId="4699"/>
    <cellStyle name="Currency 2 4 2 3 2 2 2" xfId="15414"/>
    <cellStyle name="Currency 2 4 2 3 2 3" xfId="15415"/>
    <cellStyle name="Currency 2 4 2 3 3" xfId="15416"/>
    <cellStyle name="Currency 2 4 2 4" xfId="1616"/>
    <cellStyle name="Currency 2 4 2 4 2" xfId="1617"/>
    <cellStyle name="Currency 2 4 2 4 2 2" xfId="4700"/>
    <cellStyle name="Currency 2 4 2 4 2 2 2" xfId="15417"/>
    <cellStyle name="Currency 2 4 2 4 2 3" xfId="15418"/>
    <cellStyle name="Currency 2 4 2 4 3" xfId="15419"/>
    <cellStyle name="Currency 2 4 2 5" xfId="1618"/>
    <cellStyle name="Currency 2 4 2 5 2" xfId="1619"/>
    <cellStyle name="Currency 2 4 2 5 2 2" xfId="4701"/>
    <cellStyle name="Currency 2 4 2 5 2 2 2" xfId="15420"/>
    <cellStyle name="Currency 2 4 2 5 2 3" xfId="15421"/>
    <cellStyle name="Currency 2 4 2 5 3" xfId="15422"/>
    <cellStyle name="Currency 2 4 2 6" xfId="1620"/>
    <cellStyle name="Currency 2 4 2 6 2" xfId="4702"/>
    <cellStyle name="Currency 2 4 2 6 2 2" xfId="15423"/>
    <cellStyle name="Currency 2 4 2 6 3" xfId="15424"/>
    <cellStyle name="Currency 2 4 2 7" xfId="15425"/>
    <cellStyle name="Currency 2 4 3" xfId="1621"/>
    <cellStyle name="Currency 2 4 3 2" xfId="1622"/>
    <cellStyle name="Currency 2 4 3 2 2" xfId="1623"/>
    <cellStyle name="Currency 2 4 3 2 2 2" xfId="1624"/>
    <cellStyle name="Currency 2 4 3 2 2 2 2" xfId="4703"/>
    <cellStyle name="Currency 2 4 3 2 2 2 2 2" xfId="15426"/>
    <cellStyle name="Currency 2 4 3 2 2 2 3" xfId="15427"/>
    <cellStyle name="Currency 2 4 3 2 2 3" xfId="15428"/>
    <cellStyle name="Currency 2 4 3 2 3" xfId="1625"/>
    <cellStyle name="Currency 2 4 3 2 3 2" xfId="1626"/>
    <cellStyle name="Currency 2 4 3 2 3 2 2" xfId="4704"/>
    <cellStyle name="Currency 2 4 3 2 3 2 2 2" xfId="15429"/>
    <cellStyle name="Currency 2 4 3 2 3 2 3" xfId="15430"/>
    <cellStyle name="Currency 2 4 3 2 3 3" xfId="15431"/>
    <cellStyle name="Currency 2 4 3 2 4" xfId="1627"/>
    <cellStyle name="Currency 2 4 3 2 4 2" xfId="1628"/>
    <cellStyle name="Currency 2 4 3 2 4 2 2" xfId="4705"/>
    <cellStyle name="Currency 2 4 3 2 4 2 2 2" xfId="15432"/>
    <cellStyle name="Currency 2 4 3 2 4 2 3" xfId="15433"/>
    <cellStyle name="Currency 2 4 3 2 4 3" xfId="15434"/>
    <cellStyle name="Currency 2 4 3 2 5" xfId="1629"/>
    <cellStyle name="Currency 2 4 3 2 5 2" xfId="4706"/>
    <cellStyle name="Currency 2 4 3 2 5 2 2" xfId="15435"/>
    <cellStyle name="Currency 2 4 3 2 5 3" xfId="15436"/>
    <cellStyle name="Currency 2 4 3 2 6" xfId="15437"/>
    <cellStyle name="Currency 2 4 3 3" xfId="1630"/>
    <cellStyle name="Currency 2 4 3 3 2" xfId="1631"/>
    <cellStyle name="Currency 2 4 3 3 2 2" xfId="4707"/>
    <cellStyle name="Currency 2 4 3 3 2 2 2" xfId="15438"/>
    <cellStyle name="Currency 2 4 3 3 2 3" xfId="15439"/>
    <cellStyle name="Currency 2 4 3 3 3" xfId="15440"/>
    <cellStyle name="Currency 2 4 3 4" xfId="1632"/>
    <cellStyle name="Currency 2 4 3 4 2" xfId="1633"/>
    <cellStyle name="Currency 2 4 3 4 2 2" xfId="4708"/>
    <cellStyle name="Currency 2 4 3 4 2 2 2" xfId="15441"/>
    <cellStyle name="Currency 2 4 3 4 2 3" xfId="15442"/>
    <cellStyle name="Currency 2 4 3 4 3" xfId="15443"/>
    <cellStyle name="Currency 2 4 3 5" xfId="1634"/>
    <cellStyle name="Currency 2 4 3 5 2" xfId="1635"/>
    <cellStyle name="Currency 2 4 3 5 2 2" xfId="4709"/>
    <cellStyle name="Currency 2 4 3 5 2 2 2" xfId="15444"/>
    <cellStyle name="Currency 2 4 3 5 2 3" xfId="15445"/>
    <cellStyle name="Currency 2 4 3 5 3" xfId="15446"/>
    <cellStyle name="Currency 2 4 3 6" xfId="1636"/>
    <cellStyle name="Currency 2 4 3 6 2" xfId="4710"/>
    <cellStyle name="Currency 2 4 3 6 2 2" xfId="15447"/>
    <cellStyle name="Currency 2 4 3 6 3" xfId="15448"/>
    <cellStyle name="Currency 2 4 3 7" xfId="15449"/>
    <cellStyle name="Currency 2 4 4" xfId="1637"/>
    <cellStyle name="Currency 2 4 4 2" xfId="1638"/>
    <cellStyle name="Currency 2 4 4 2 2" xfId="1639"/>
    <cellStyle name="Currency 2 4 4 2 2 2" xfId="4711"/>
    <cellStyle name="Currency 2 4 4 2 2 2 2" xfId="15450"/>
    <cellStyle name="Currency 2 4 4 2 2 3" xfId="15451"/>
    <cellStyle name="Currency 2 4 4 2 3" xfId="15452"/>
    <cellStyle name="Currency 2 4 4 3" xfId="1640"/>
    <cellStyle name="Currency 2 4 4 3 2" xfId="1641"/>
    <cellStyle name="Currency 2 4 4 3 2 2" xfId="4712"/>
    <cellStyle name="Currency 2 4 4 3 2 2 2" xfId="15453"/>
    <cellStyle name="Currency 2 4 4 3 2 3" xfId="15454"/>
    <cellStyle name="Currency 2 4 4 3 3" xfId="15455"/>
    <cellStyle name="Currency 2 4 4 4" xfId="1642"/>
    <cellStyle name="Currency 2 4 4 4 2" xfId="1643"/>
    <cellStyle name="Currency 2 4 4 4 2 2" xfId="4713"/>
    <cellStyle name="Currency 2 4 4 4 2 2 2" xfId="15456"/>
    <cellStyle name="Currency 2 4 4 4 2 3" xfId="15457"/>
    <cellStyle name="Currency 2 4 4 4 3" xfId="15458"/>
    <cellStyle name="Currency 2 4 4 5" xfId="1644"/>
    <cellStyle name="Currency 2 4 4 5 2" xfId="4714"/>
    <cellStyle name="Currency 2 4 4 5 2 2" xfId="15459"/>
    <cellStyle name="Currency 2 4 4 5 3" xfId="15460"/>
    <cellStyle name="Currency 2 4 4 6" xfId="15461"/>
    <cellStyle name="Currency 2 4 5" xfId="1645"/>
    <cellStyle name="Currency 2 4 5 2" xfId="1646"/>
    <cellStyle name="Currency 2 4 5 2 2" xfId="4715"/>
    <cellStyle name="Currency 2 4 5 2 2 2" xfId="15462"/>
    <cellStyle name="Currency 2 4 5 2 3" xfId="15463"/>
    <cellStyle name="Currency 2 4 5 3" xfId="15464"/>
    <cellStyle name="Currency 2 4 6" xfId="1647"/>
    <cellStyle name="Currency 2 4 6 2" xfId="1648"/>
    <cellStyle name="Currency 2 4 6 2 2" xfId="4716"/>
    <cellStyle name="Currency 2 4 6 2 2 2" xfId="15465"/>
    <cellStyle name="Currency 2 4 6 2 3" xfId="15466"/>
    <cellStyle name="Currency 2 4 6 3" xfId="15467"/>
    <cellStyle name="Currency 2 4 7" xfId="1649"/>
    <cellStyle name="Currency 2 4 7 2" xfId="1650"/>
    <cellStyle name="Currency 2 4 7 2 2" xfId="4717"/>
    <cellStyle name="Currency 2 4 7 2 2 2" xfId="15468"/>
    <cellStyle name="Currency 2 4 7 2 3" xfId="15469"/>
    <cellStyle name="Currency 2 4 7 3" xfId="15470"/>
    <cellStyle name="Currency 2 4 8" xfId="1651"/>
    <cellStyle name="Currency 2 4 8 2" xfId="4718"/>
    <cellStyle name="Currency 2 4 8 2 2" xfId="15471"/>
    <cellStyle name="Currency 2 4 8 3" xfId="15472"/>
    <cellStyle name="Currency 2 4 9" xfId="15473"/>
    <cellStyle name="Currency 2 5" xfId="1652"/>
    <cellStyle name="Currency 2 6" xfId="1653"/>
    <cellStyle name="Currency 2 6 2" xfId="4719"/>
    <cellStyle name="Currency 2 6 3" xfId="9354"/>
    <cellStyle name="Currency 2 6 4" xfId="9355"/>
    <cellStyle name="Currency 2 7" xfId="1654"/>
    <cellStyle name="Currency 2 7 2" xfId="9356"/>
    <cellStyle name="Currency 2 7 3" xfId="9357"/>
    <cellStyle name="Currency 2 8" xfId="3930"/>
    <cellStyle name="Currency 2 9" xfId="9358"/>
    <cellStyle name="Currency 2 9 2" xfId="15474"/>
    <cellStyle name="Currency 3" xfId="161"/>
    <cellStyle name="Currency 3 2" xfId="1655"/>
    <cellStyle name="Currency 3 2 2" xfId="1656"/>
    <cellStyle name="Currency 3 2 2 2" xfId="1657"/>
    <cellStyle name="Currency 3 2 2 2 2" xfId="1658"/>
    <cellStyle name="Currency 3 2 2 2 2 2" xfId="1659"/>
    <cellStyle name="Currency 3 2 2 2 2 2 2" xfId="4720"/>
    <cellStyle name="Currency 3 2 2 2 2 2 2 2" xfId="15475"/>
    <cellStyle name="Currency 3 2 2 2 2 2 3" xfId="15476"/>
    <cellStyle name="Currency 3 2 2 2 2 3" xfId="15477"/>
    <cellStyle name="Currency 3 2 2 2 3" xfId="1660"/>
    <cellStyle name="Currency 3 2 2 2 3 2" xfId="1661"/>
    <cellStyle name="Currency 3 2 2 2 3 2 2" xfId="4721"/>
    <cellStyle name="Currency 3 2 2 2 3 2 2 2" xfId="15478"/>
    <cellStyle name="Currency 3 2 2 2 3 2 3" xfId="15479"/>
    <cellStyle name="Currency 3 2 2 2 3 3" xfId="15480"/>
    <cellStyle name="Currency 3 2 2 2 4" xfId="1662"/>
    <cellStyle name="Currency 3 2 2 2 4 2" xfId="1663"/>
    <cellStyle name="Currency 3 2 2 2 4 2 2" xfId="4722"/>
    <cellStyle name="Currency 3 2 2 2 4 2 2 2" xfId="15481"/>
    <cellStyle name="Currency 3 2 2 2 4 2 3" xfId="15482"/>
    <cellStyle name="Currency 3 2 2 2 4 3" xfId="15483"/>
    <cellStyle name="Currency 3 2 2 2 5" xfId="1664"/>
    <cellStyle name="Currency 3 2 2 2 5 2" xfId="4723"/>
    <cellStyle name="Currency 3 2 2 2 5 2 2" xfId="15484"/>
    <cellStyle name="Currency 3 2 2 2 5 3" xfId="15485"/>
    <cellStyle name="Currency 3 2 2 2 6" xfId="15486"/>
    <cellStyle name="Currency 3 2 2 3" xfId="1665"/>
    <cellStyle name="Currency 3 2 2 3 2" xfId="1666"/>
    <cellStyle name="Currency 3 2 2 3 2 2" xfId="4724"/>
    <cellStyle name="Currency 3 2 2 3 2 2 2" xfId="15487"/>
    <cellStyle name="Currency 3 2 2 3 2 3" xfId="15488"/>
    <cellStyle name="Currency 3 2 2 3 3" xfId="15489"/>
    <cellStyle name="Currency 3 2 2 4" xfId="1667"/>
    <cellStyle name="Currency 3 2 2 4 2" xfId="1668"/>
    <cellStyle name="Currency 3 2 2 4 2 2" xfId="4725"/>
    <cellStyle name="Currency 3 2 2 4 2 2 2" xfId="15490"/>
    <cellStyle name="Currency 3 2 2 4 2 3" xfId="15491"/>
    <cellStyle name="Currency 3 2 2 4 3" xfId="15492"/>
    <cellStyle name="Currency 3 2 2 5" xfId="1669"/>
    <cellStyle name="Currency 3 2 2 5 2" xfId="1670"/>
    <cellStyle name="Currency 3 2 2 5 2 2" xfId="4726"/>
    <cellStyle name="Currency 3 2 2 5 2 2 2" xfId="15493"/>
    <cellStyle name="Currency 3 2 2 5 2 3" xfId="15494"/>
    <cellStyle name="Currency 3 2 2 5 3" xfId="15495"/>
    <cellStyle name="Currency 3 2 2 6" xfId="1671"/>
    <cellStyle name="Currency 3 2 2 6 2" xfId="4727"/>
    <cellStyle name="Currency 3 2 2 6 2 2" xfId="15496"/>
    <cellStyle name="Currency 3 2 2 6 3" xfId="15497"/>
    <cellStyle name="Currency 3 2 2 7" xfId="6209"/>
    <cellStyle name="Currency 3 2 2 8" xfId="15498"/>
    <cellStyle name="Currency 3 2 2 9" xfId="15499"/>
    <cellStyle name="Currency 3 2 3" xfId="1672"/>
    <cellStyle name="Currency 3 2 3 2" xfId="1673"/>
    <cellStyle name="Currency 3 2 3 2 2" xfId="1674"/>
    <cellStyle name="Currency 3 2 3 2 2 2" xfId="1675"/>
    <cellStyle name="Currency 3 2 3 2 2 2 2" xfId="4728"/>
    <cellStyle name="Currency 3 2 3 2 2 2 2 2" xfId="15500"/>
    <cellStyle name="Currency 3 2 3 2 2 2 3" xfId="15501"/>
    <cellStyle name="Currency 3 2 3 2 2 3" xfId="15502"/>
    <cellStyle name="Currency 3 2 3 2 3" xfId="1676"/>
    <cellStyle name="Currency 3 2 3 2 3 2" xfId="1677"/>
    <cellStyle name="Currency 3 2 3 2 3 2 2" xfId="4729"/>
    <cellStyle name="Currency 3 2 3 2 3 2 2 2" xfId="15503"/>
    <cellStyle name="Currency 3 2 3 2 3 2 3" xfId="15504"/>
    <cellStyle name="Currency 3 2 3 2 3 3" xfId="15505"/>
    <cellStyle name="Currency 3 2 3 2 4" xfId="1678"/>
    <cellStyle name="Currency 3 2 3 2 4 2" xfId="1679"/>
    <cellStyle name="Currency 3 2 3 2 4 2 2" xfId="4730"/>
    <cellStyle name="Currency 3 2 3 2 4 2 2 2" xfId="15506"/>
    <cellStyle name="Currency 3 2 3 2 4 2 3" xfId="15507"/>
    <cellStyle name="Currency 3 2 3 2 4 3" xfId="15508"/>
    <cellStyle name="Currency 3 2 3 2 5" xfId="1680"/>
    <cellStyle name="Currency 3 2 3 2 5 2" xfId="4731"/>
    <cellStyle name="Currency 3 2 3 2 5 2 2" xfId="15509"/>
    <cellStyle name="Currency 3 2 3 2 5 3" xfId="15510"/>
    <cellStyle name="Currency 3 2 3 2 6" xfId="15511"/>
    <cellStyle name="Currency 3 2 3 3" xfId="1681"/>
    <cellStyle name="Currency 3 2 3 3 2" xfId="1682"/>
    <cellStyle name="Currency 3 2 3 3 2 2" xfId="4732"/>
    <cellStyle name="Currency 3 2 3 3 2 2 2" xfId="15512"/>
    <cellStyle name="Currency 3 2 3 3 2 3" xfId="15513"/>
    <cellStyle name="Currency 3 2 3 3 3" xfId="15514"/>
    <cellStyle name="Currency 3 2 3 4" xfId="1683"/>
    <cellStyle name="Currency 3 2 3 4 2" xfId="1684"/>
    <cellStyle name="Currency 3 2 3 4 2 2" xfId="4733"/>
    <cellStyle name="Currency 3 2 3 4 2 2 2" xfId="15515"/>
    <cellStyle name="Currency 3 2 3 4 2 3" xfId="15516"/>
    <cellStyle name="Currency 3 2 3 4 3" xfId="15517"/>
    <cellStyle name="Currency 3 2 3 5" xfId="1685"/>
    <cellStyle name="Currency 3 2 3 5 2" xfId="1686"/>
    <cellStyle name="Currency 3 2 3 5 2 2" xfId="4734"/>
    <cellStyle name="Currency 3 2 3 5 2 2 2" xfId="15518"/>
    <cellStyle name="Currency 3 2 3 5 2 3" xfId="15519"/>
    <cellStyle name="Currency 3 2 3 5 3" xfId="15520"/>
    <cellStyle name="Currency 3 2 3 6" xfId="1687"/>
    <cellStyle name="Currency 3 2 3 6 2" xfId="4735"/>
    <cellStyle name="Currency 3 2 3 6 2 2" xfId="15521"/>
    <cellStyle name="Currency 3 2 3 6 3" xfId="15522"/>
    <cellStyle name="Currency 3 2 3 7" xfId="15523"/>
    <cellStyle name="Currency 3 2 4" xfId="1688"/>
    <cellStyle name="Currency 3 2 4 2" xfId="1689"/>
    <cellStyle name="Currency 3 2 4 2 2" xfId="1690"/>
    <cellStyle name="Currency 3 2 4 2 2 2" xfId="4736"/>
    <cellStyle name="Currency 3 2 4 2 2 2 2" xfId="15524"/>
    <cellStyle name="Currency 3 2 4 2 2 3" xfId="15525"/>
    <cellStyle name="Currency 3 2 4 2 3" xfId="15526"/>
    <cellStyle name="Currency 3 2 4 3" xfId="1691"/>
    <cellStyle name="Currency 3 2 4 3 2" xfId="1692"/>
    <cellStyle name="Currency 3 2 4 3 2 2" xfId="4737"/>
    <cellStyle name="Currency 3 2 4 3 2 2 2" xfId="15527"/>
    <cellStyle name="Currency 3 2 4 3 2 3" xfId="15528"/>
    <cellStyle name="Currency 3 2 4 3 3" xfId="15529"/>
    <cellStyle name="Currency 3 2 4 4" xfId="1693"/>
    <cellStyle name="Currency 3 2 4 4 2" xfId="1694"/>
    <cellStyle name="Currency 3 2 4 4 2 2" xfId="4738"/>
    <cellStyle name="Currency 3 2 4 4 2 2 2" xfId="15530"/>
    <cellStyle name="Currency 3 2 4 4 2 3" xfId="15531"/>
    <cellStyle name="Currency 3 2 4 4 3" xfId="15532"/>
    <cellStyle name="Currency 3 2 4 5" xfId="1695"/>
    <cellStyle name="Currency 3 2 4 5 2" xfId="4739"/>
    <cellStyle name="Currency 3 2 4 5 2 2" xfId="15533"/>
    <cellStyle name="Currency 3 2 4 5 3" xfId="15534"/>
    <cellStyle name="Currency 3 2 4 6" xfId="15535"/>
    <cellStyle name="Currency 3 2 5" xfId="1696"/>
    <cellStyle name="Currency 3 2 5 2" xfId="1697"/>
    <cellStyle name="Currency 3 2 5 2 2" xfId="4740"/>
    <cellStyle name="Currency 3 2 5 2 2 2" xfId="15536"/>
    <cellStyle name="Currency 3 2 5 2 3" xfId="15537"/>
    <cellStyle name="Currency 3 2 5 3" xfId="15538"/>
    <cellStyle name="Currency 3 2 6" xfId="1698"/>
    <cellStyle name="Currency 3 2 6 2" xfId="1699"/>
    <cellStyle name="Currency 3 2 6 2 2" xfId="4741"/>
    <cellStyle name="Currency 3 2 6 2 2 2" xfId="15539"/>
    <cellStyle name="Currency 3 2 6 2 3" xfId="15540"/>
    <cellStyle name="Currency 3 2 6 3" xfId="15541"/>
    <cellStyle name="Currency 3 2 7" xfId="1700"/>
    <cellStyle name="Currency 3 2 7 2" xfId="1701"/>
    <cellStyle name="Currency 3 2 7 2 2" xfId="4742"/>
    <cellStyle name="Currency 3 2 7 2 2 2" xfId="15542"/>
    <cellStyle name="Currency 3 2 7 2 3" xfId="15543"/>
    <cellStyle name="Currency 3 2 7 3" xfId="15544"/>
    <cellStyle name="Currency 3 2 8" xfId="1702"/>
    <cellStyle name="Currency 3 2 8 2" xfId="4743"/>
    <cellStyle name="Currency 3 2 8 2 2" xfId="15545"/>
    <cellStyle name="Currency 3 2 8 3" xfId="15546"/>
    <cellStyle name="Currency 3 2 9" xfId="15547"/>
    <cellStyle name="Currency 3 3" xfId="1703"/>
    <cellStyle name="Currency 3 4" xfId="1704"/>
    <cellStyle name="Currency 3 4 10" xfId="9359"/>
    <cellStyle name="Currency 3 4 11" xfId="9360"/>
    <cellStyle name="Currency 3 4 12" xfId="15548"/>
    <cellStyle name="Currency 3 4 2" xfId="1705"/>
    <cellStyle name="Currency 3 4 2 10" xfId="15549"/>
    <cellStyle name="Currency 3 4 2 2" xfId="1706"/>
    <cellStyle name="Currency 3 4 2 2 2" xfId="1707"/>
    <cellStyle name="Currency 3 4 2 2 2 2" xfId="1708"/>
    <cellStyle name="Currency 3 4 2 2 2 2 2" xfId="4748"/>
    <cellStyle name="Currency 3 4 2 2 2 2 2 2" xfId="15550"/>
    <cellStyle name="Currency 3 4 2 2 2 2 3" xfId="15551"/>
    <cellStyle name="Currency 3 4 2 2 2 3" xfId="4747"/>
    <cellStyle name="Currency 3 4 2 2 2 4" xfId="9361"/>
    <cellStyle name="Currency 3 4 2 2 2 5" xfId="9362"/>
    <cellStyle name="Currency 3 4 2 2 2 6" xfId="15552"/>
    <cellStyle name="Currency 3 4 2 2 3" xfId="1709"/>
    <cellStyle name="Currency 3 4 2 2 3 2" xfId="1710"/>
    <cellStyle name="Currency 3 4 2 2 3 2 2" xfId="4750"/>
    <cellStyle name="Currency 3 4 2 2 3 2 2 2" xfId="15553"/>
    <cellStyle name="Currency 3 4 2 2 3 2 3" xfId="15554"/>
    <cellStyle name="Currency 3 4 2 2 3 3" xfId="4749"/>
    <cellStyle name="Currency 3 4 2 2 3 4" xfId="9363"/>
    <cellStyle name="Currency 3 4 2 2 3 5" xfId="9364"/>
    <cellStyle name="Currency 3 4 2 2 3 6" xfId="15555"/>
    <cellStyle name="Currency 3 4 2 2 4" xfId="1711"/>
    <cellStyle name="Currency 3 4 2 2 4 2" xfId="1712"/>
    <cellStyle name="Currency 3 4 2 2 4 2 2" xfId="4752"/>
    <cellStyle name="Currency 3 4 2 2 4 2 2 2" xfId="15556"/>
    <cellStyle name="Currency 3 4 2 2 4 2 3" xfId="15557"/>
    <cellStyle name="Currency 3 4 2 2 4 3" xfId="4751"/>
    <cellStyle name="Currency 3 4 2 2 4 4" xfId="9365"/>
    <cellStyle name="Currency 3 4 2 2 4 5" xfId="9366"/>
    <cellStyle name="Currency 3 4 2 2 4 6" xfId="15558"/>
    <cellStyle name="Currency 3 4 2 2 5" xfId="1713"/>
    <cellStyle name="Currency 3 4 2 2 5 2" xfId="4753"/>
    <cellStyle name="Currency 3 4 2 2 5 2 2" xfId="15559"/>
    <cellStyle name="Currency 3 4 2 2 5 3" xfId="15560"/>
    <cellStyle name="Currency 3 4 2 2 6" xfId="4746"/>
    <cellStyle name="Currency 3 4 2 2 7" xfId="9367"/>
    <cellStyle name="Currency 3 4 2 2 8" xfId="9368"/>
    <cellStyle name="Currency 3 4 2 2 9" xfId="15561"/>
    <cellStyle name="Currency 3 4 2 3" xfId="1714"/>
    <cellStyle name="Currency 3 4 2 3 2" xfId="1715"/>
    <cellStyle name="Currency 3 4 2 3 2 2" xfId="4755"/>
    <cellStyle name="Currency 3 4 2 3 2 2 2" xfId="15562"/>
    <cellStyle name="Currency 3 4 2 3 2 3" xfId="15563"/>
    <cellStyle name="Currency 3 4 2 3 3" xfId="4754"/>
    <cellStyle name="Currency 3 4 2 3 4" xfId="9369"/>
    <cellStyle name="Currency 3 4 2 3 5" xfId="9370"/>
    <cellStyle name="Currency 3 4 2 3 6" xfId="15564"/>
    <cellStyle name="Currency 3 4 2 4" xfId="1716"/>
    <cellStyle name="Currency 3 4 2 4 2" xfId="1717"/>
    <cellStyle name="Currency 3 4 2 4 2 2" xfId="4757"/>
    <cellStyle name="Currency 3 4 2 4 2 2 2" xfId="15565"/>
    <cellStyle name="Currency 3 4 2 4 2 3" xfId="15566"/>
    <cellStyle name="Currency 3 4 2 4 3" xfId="4756"/>
    <cellStyle name="Currency 3 4 2 4 4" xfId="9371"/>
    <cellStyle name="Currency 3 4 2 4 5" xfId="9372"/>
    <cellStyle name="Currency 3 4 2 4 6" xfId="15567"/>
    <cellStyle name="Currency 3 4 2 5" xfId="1718"/>
    <cellStyle name="Currency 3 4 2 5 2" xfId="1719"/>
    <cellStyle name="Currency 3 4 2 5 2 2" xfId="4759"/>
    <cellStyle name="Currency 3 4 2 5 2 2 2" xfId="15568"/>
    <cellStyle name="Currency 3 4 2 5 2 3" xfId="15569"/>
    <cellStyle name="Currency 3 4 2 5 3" xfId="4758"/>
    <cellStyle name="Currency 3 4 2 5 4" xfId="9373"/>
    <cellStyle name="Currency 3 4 2 5 5" xfId="9374"/>
    <cellStyle name="Currency 3 4 2 5 6" xfId="15570"/>
    <cellStyle name="Currency 3 4 2 6" xfId="1720"/>
    <cellStyle name="Currency 3 4 2 6 2" xfId="4760"/>
    <cellStyle name="Currency 3 4 2 6 2 2" xfId="15571"/>
    <cellStyle name="Currency 3 4 2 6 3" xfId="15572"/>
    <cellStyle name="Currency 3 4 2 7" xfId="4745"/>
    <cellStyle name="Currency 3 4 2 8" xfId="9375"/>
    <cellStyle name="Currency 3 4 2 9" xfId="9376"/>
    <cellStyle name="Currency 3 4 3" xfId="1721"/>
    <cellStyle name="Currency 3 4 3 10" xfId="15573"/>
    <cellStyle name="Currency 3 4 3 2" xfId="1722"/>
    <cellStyle name="Currency 3 4 3 2 2" xfId="1723"/>
    <cellStyle name="Currency 3 4 3 2 2 2" xfId="1724"/>
    <cellStyle name="Currency 3 4 3 2 2 2 2" xfId="4764"/>
    <cellStyle name="Currency 3 4 3 2 2 2 2 2" xfId="15574"/>
    <cellStyle name="Currency 3 4 3 2 2 2 3" xfId="15575"/>
    <cellStyle name="Currency 3 4 3 2 2 3" xfId="4763"/>
    <cellStyle name="Currency 3 4 3 2 2 4" xfId="9377"/>
    <cellStyle name="Currency 3 4 3 2 2 5" xfId="9378"/>
    <cellStyle name="Currency 3 4 3 2 2 6" xfId="15576"/>
    <cellStyle name="Currency 3 4 3 2 3" xfId="1725"/>
    <cellStyle name="Currency 3 4 3 2 3 2" xfId="1726"/>
    <cellStyle name="Currency 3 4 3 2 3 2 2" xfId="4766"/>
    <cellStyle name="Currency 3 4 3 2 3 2 2 2" xfId="15577"/>
    <cellStyle name="Currency 3 4 3 2 3 2 3" xfId="15578"/>
    <cellStyle name="Currency 3 4 3 2 3 3" xfId="4765"/>
    <cellStyle name="Currency 3 4 3 2 3 4" xfId="9379"/>
    <cellStyle name="Currency 3 4 3 2 3 5" xfId="9380"/>
    <cellStyle name="Currency 3 4 3 2 3 6" xfId="15579"/>
    <cellStyle name="Currency 3 4 3 2 4" xfId="1727"/>
    <cellStyle name="Currency 3 4 3 2 4 2" xfId="1728"/>
    <cellStyle name="Currency 3 4 3 2 4 2 2" xfId="4768"/>
    <cellStyle name="Currency 3 4 3 2 4 2 2 2" xfId="15580"/>
    <cellStyle name="Currency 3 4 3 2 4 2 3" xfId="15581"/>
    <cellStyle name="Currency 3 4 3 2 4 3" xfId="4767"/>
    <cellStyle name="Currency 3 4 3 2 4 4" xfId="9381"/>
    <cellStyle name="Currency 3 4 3 2 4 5" xfId="9382"/>
    <cellStyle name="Currency 3 4 3 2 4 6" xfId="15582"/>
    <cellStyle name="Currency 3 4 3 2 5" xfId="1729"/>
    <cellStyle name="Currency 3 4 3 2 5 2" xfId="4769"/>
    <cellStyle name="Currency 3 4 3 2 5 2 2" xfId="15583"/>
    <cellStyle name="Currency 3 4 3 2 5 3" xfId="15584"/>
    <cellStyle name="Currency 3 4 3 2 6" xfId="4762"/>
    <cellStyle name="Currency 3 4 3 2 7" xfId="9383"/>
    <cellStyle name="Currency 3 4 3 2 8" xfId="9384"/>
    <cellStyle name="Currency 3 4 3 2 9" xfId="15585"/>
    <cellStyle name="Currency 3 4 3 3" xfId="1730"/>
    <cellStyle name="Currency 3 4 3 3 2" xfId="1731"/>
    <cellStyle name="Currency 3 4 3 3 2 2" xfId="4771"/>
    <cellStyle name="Currency 3 4 3 3 2 2 2" xfId="15586"/>
    <cellStyle name="Currency 3 4 3 3 2 3" xfId="15587"/>
    <cellStyle name="Currency 3 4 3 3 3" xfId="4770"/>
    <cellStyle name="Currency 3 4 3 3 4" xfId="9385"/>
    <cellStyle name="Currency 3 4 3 3 5" xfId="9386"/>
    <cellStyle name="Currency 3 4 3 3 6" xfId="15588"/>
    <cellStyle name="Currency 3 4 3 4" xfId="1732"/>
    <cellStyle name="Currency 3 4 3 4 2" xfId="1733"/>
    <cellStyle name="Currency 3 4 3 4 2 2" xfId="4773"/>
    <cellStyle name="Currency 3 4 3 4 2 2 2" xfId="15589"/>
    <cellStyle name="Currency 3 4 3 4 2 3" xfId="15590"/>
    <cellStyle name="Currency 3 4 3 4 3" xfId="4772"/>
    <cellStyle name="Currency 3 4 3 4 4" xfId="9387"/>
    <cellStyle name="Currency 3 4 3 4 5" xfId="9388"/>
    <cellStyle name="Currency 3 4 3 4 6" xfId="15591"/>
    <cellStyle name="Currency 3 4 3 5" xfId="1734"/>
    <cellStyle name="Currency 3 4 3 5 2" xfId="1735"/>
    <cellStyle name="Currency 3 4 3 5 2 2" xfId="4775"/>
    <cellStyle name="Currency 3 4 3 5 2 2 2" xfId="15592"/>
    <cellStyle name="Currency 3 4 3 5 2 3" xfId="15593"/>
    <cellStyle name="Currency 3 4 3 5 3" xfId="4774"/>
    <cellStyle name="Currency 3 4 3 5 4" xfId="9389"/>
    <cellStyle name="Currency 3 4 3 5 5" xfId="9390"/>
    <cellStyle name="Currency 3 4 3 5 6" xfId="15594"/>
    <cellStyle name="Currency 3 4 3 6" xfId="1736"/>
    <cellStyle name="Currency 3 4 3 6 2" xfId="4776"/>
    <cellStyle name="Currency 3 4 3 6 2 2" xfId="15595"/>
    <cellStyle name="Currency 3 4 3 6 3" xfId="15596"/>
    <cellStyle name="Currency 3 4 3 7" xfId="4761"/>
    <cellStyle name="Currency 3 4 3 8" xfId="9391"/>
    <cellStyle name="Currency 3 4 3 9" xfId="9392"/>
    <cellStyle name="Currency 3 4 4" xfId="1737"/>
    <cellStyle name="Currency 3 4 4 2" xfId="1738"/>
    <cellStyle name="Currency 3 4 4 2 2" xfId="1739"/>
    <cellStyle name="Currency 3 4 4 2 2 2" xfId="4779"/>
    <cellStyle name="Currency 3 4 4 2 2 2 2" xfId="15597"/>
    <cellStyle name="Currency 3 4 4 2 2 3" xfId="15598"/>
    <cellStyle name="Currency 3 4 4 2 3" xfId="4778"/>
    <cellStyle name="Currency 3 4 4 2 4" xfId="9393"/>
    <cellStyle name="Currency 3 4 4 2 5" xfId="9394"/>
    <cellStyle name="Currency 3 4 4 2 6" xfId="15599"/>
    <cellStyle name="Currency 3 4 4 3" xfId="1740"/>
    <cellStyle name="Currency 3 4 4 3 2" xfId="1741"/>
    <cellStyle name="Currency 3 4 4 3 2 2" xfId="4781"/>
    <cellStyle name="Currency 3 4 4 3 2 2 2" xfId="15600"/>
    <cellStyle name="Currency 3 4 4 3 2 3" xfId="15601"/>
    <cellStyle name="Currency 3 4 4 3 3" xfId="4780"/>
    <cellStyle name="Currency 3 4 4 3 4" xfId="9395"/>
    <cellStyle name="Currency 3 4 4 3 5" xfId="9396"/>
    <cellStyle name="Currency 3 4 4 3 6" xfId="15602"/>
    <cellStyle name="Currency 3 4 4 4" xfId="1742"/>
    <cellStyle name="Currency 3 4 4 4 2" xfId="1743"/>
    <cellStyle name="Currency 3 4 4 4 2 2" xfId="4783"/>
    <cellStyle name="Currency 3 4 4 4 2 2 2" xfId="15603"/>
    <cellStyle name="Currency 3 4 4 4 2 3" xfId="15604"/>
    <cellStyle name="Currency 3 4 4 4 3" xfId="4782"/>
    <cellStyle name="Currency 3 4 4 4 4" xfId="9397"/>
    <cellStyle name="Currency 3 4 4 4 5" xfId="9398"/>
    <cellStyle name="Currency 3 4 4 4 6" xfId="15605"/>
    <cellStyle name="Currency 3 4 4 5" xfId="1744"/>
    <cellStyle name="Currency 3 4 4 5 2" xfId="4784"/>
    <cellStyle name="Currency 3 4 4 5 2 2" xfId="15606"/>
    <cellStyle name="Currency 3 4 4 5 3" xfId="15607"/>
    <cellStyle name="Currency 3 4 4 6" xfId="4777"/>
    <cellStyle name="Currency 3 4 4 7" xfId="9399"/>
    <cellStyle name="Currency 3 4 4 8" xfId="9400"/>
    <cellStyle name="Currency 3 4 4 9" xfId="15608"/>
    <cellStyle name="Currency 3 4 5" xfId="1745"/>
    <cellStyle name="Currency 3 4 5 2" xfId="1746"/>
    <cellStyle name="Currency 3 4 5 2 2" xfId="4786"/>
    <cellStyle name="Currency 3 4 5 2 2 2" xfId="15609"/>
    <cellStyle name="Currency 3 4 5 2 3" xfId="15610"/>
    <cellStyle name="Currency 3 4 5 3" xfId="4785"/>
    <cellStyle name="Currency 3 4 5 4" xfId="9401"/>
    <cellStyle name="Currency 3 4 5 5" xfId="9402"/>
    <cellStyle name="Currency 3 4 5 6" xfId="15611"/>
    <cellStyle name="Currency 3 4 6" xfId="1747"/>
    <cellStyle name="Currency 3 4 6 2" xfId="1748"/>
    <cellStyle name="Currency 3 4 6 2 2" xfId="4788"/>
    <cellStyle name="Currency 3 4 6 2 2 2" xfId="15612"/>
    <cellStyle name="Currency 3 4 6 2 3" xfId="15613"/>
    <cellStyle name="Currency 3 4 6 3" xfId="4787"/>
    <cellStyle name="Currency 3 4 6 4" xfId="9403"/>
    <cellStyle name="Currency 3 4 6 5" xfId="9404"/>
    <cellStyle name="Currency 3 4 6 6" xfId="15614"/>
    <cellStyle name="Currency 3 4 7" xfId="1749"/>
    <cellStyle name="Currency 3 4 7 2" xfId="1750"/>
    <cellStyle name="Currency 3 4 7 2 2" xfId="4790"/>
    <cellStyle name="Currency 3 4 7 2 2 2" xfId="15615"/>
    <cellStyle name="Currency 3 4 7 2 3" xfId="15616"/>
    <cellStyle name="Currency 3 4 7 3" xfId="4789"/>
    <cellStyle name="Currency 3 4 7 4" xfId="9405"/>
    <cellStyle name="Currency 3 4 7 5" xfId="9406"/>
    <cellStyle name="Currency 3 4 7 6" xfId="15617"/>
    <cellStyle name="Currency 3 4 8" xfId="1751"/>
    <cellStyle name="Currency 3 4 8 2" xfId="4791"/>
    <cellStyle name="Currency 3 4 8 2 2" xfId="15618"/>
    <cellStyle name="Currency 3 4 8 3" xfId="15619"/>
    <cellStyle name="Currency 3 4 9" xfId="4744"/>
    <cellStyle name="Currency 3 5" xfId="4094"/>
    <cellStyle name="Currency 3 5 2" xfId="9407"/>
    <cellStyle name="Currency 3 5 2 2" xfId="15620"/>
    <cellStyle name="Currency 3 5 3" xfId="9408"/>
    <cellStyle name="Currency 3 6" xfId="14170"/>
    <cellStyle name="Currency 3 7" xfId="15621"/>
    <cellStyle name="Currency 4" xfId="162"/>
    <cellStyle name="Currency 4 2" xfId="1752"/>
    <cellStyle name="Currency 4 3" xfId="4095"/>
    <cellStyle name="Currency 4 3 2" xfId="9409"/>
    <cellStyle name="Currency 4 3 3" xfId="9410"/>
    <cellStyle name="Currency 4 4" xfId="9411"/>
    <cellStyle name="Currency 4 4 2" xfId="15622"/>
    <cellStyle name="Currency 4 5" xfId="9412"/>
    <cellStyle name="Currency 4 6" xfId="15623"/>
    <cellStyle name="Currency 5" xfId="1753"/>
    <cellStyle name="Currency 5 10" xfId="14171"/>
    <cellStyle name="Currency 5 11" xfId="15624"/>
    <cellStyle name="Currency 5 2" xfId="1754"/>
    <cellStyle name="Currency 5 2 2" xfId="1755"/>
    <cellStyle name="Currency 5 2 2 2" xfId="1756"/>
    <cellStyle name="Currency 5 2 2 2 2" xfId="1757"/>
    <cellStyle name="Currency 5 2 2 2 2 2" xfId="4792"/>
    <cellStyle name="Currency 5 2 2 2 2 2 2" xfId="15625"/>
    <cellStyle name="Currency 5 2 2 2 2 3" xfId="15626"/>
    <cellStyle name="Currency 5 2 2 2 3" xfId="15627"/>
    <cellStyle name="Currency 5 2 2 3" xfId="1758"/>
    <cellStyle name="Currency 5 2 2 3 2" xfId="1759"/>
    <cellStyle name="Currency 5 2 2 3 2 2" xfId="4793"/>
    <cellStyle name="Currency 5 2 2 3 2 2 2" xfId="15628"/>
    <cellStyle name="Currency 5 2 2 3 2 3" xfId="15629"/>
    <cellStyle name="Currency 5 2 2 3 3" xfId="15630"/>
    <cellStyle name="Currency 5 2 2 4" xfId="1760"/>
    <cellStyle name="Currency 5 2 2 4 2" xfId="1761"/>
    <cellStyle name="Currency 5 2 2 4 2 2" xfId="4794"/>
    <cellStyle name="Currency 5 2 2 4 2 2 2" xfId="15631"/>
    <cellStyle name="Currency 5 2 2 4 2 3" xfId="15632"/>
    <cellStyle name="Currency 5 2 2 4 3" xfId="15633"/>
    <cellStyle name="Currency 5 2 2 5" xfId="1762"/>
    <cellStyle name="Currency 5 2 2 5 2" xfId="4795"/>
    <cellStyle name="Currency 5 2 2 5 2 2" xfId="15634"/>
    <cellStyle name="Currency 5 2 2 5 3" xfId="15635"/>
    <cellStyle name="Currency 5 2 2 6" xfId="15636"/>
    <cellStyle name="Currency 5 2 3" xfId="1763"/>
    <cellStyle name="Currency 5 2 3 2" xfId="1764"/>
    <cellStyle name="Currency 5 2 3 2 2" xfId="4796"/>
    <cellStyle name="Currency 5 2 3 2 2 2" xfId="15637"/>
    <cellStyle name="Currency 5 2 3 2 3" xfId="15638"/>
    <cellStyle name="Currency 5 2 3 3" xfId="15639"/>
    <cellStyle name="Currency 5 2 4" xfId="1765"/>
    <cellStyle name="Currency 5 2 4 2" xfId="1766"/>
    <cellStyle name="Currency 5 2 4 2 2" xfId="4797"/>
    <cellStyle name="Currency 5 2 4 2 2 2" xfId="15640"/>
    <cellStyle name="Currency 5 2 4 2 3" xfId="15641"/>
    <cellStyle name="Currency 5 2 4 3" xfId="15642"/>
    <cellStyle name="Currency 5 2 5" xfId="1767"/>
    <cellStyle name="Currency 5 2 5 2" xfId="1768"/>
    <cellStyle name="Currency 5 2 5 2 2" xfId="4798"/>
    <cellStyle name="Currency 5 2 5 2 2 2" xfId="15643"/>
    <cellStyle name="Currency 5 2 5 2 3" xfId="15644"/>
    <cellStyle name="Currency 5 2 5 3" xfId="15645"/>
    <cellStyle name="Currency 5 2 6" xfId="1769"/>
    <cellStyle name="Currency 5 2 6 2" xfId="4799"/>
    <cellStyle name="Currency 5 2 6 2 2" xfId="15646"/>
    <cellStyle name="Currency 5 2 6 3" xfId="15647"/>
    <cellStyle name="Currency 5 2 7" xfId="15648"/>
    <cellStyle name="Currency 5 3" xfId="1770"/>
    <cellStyle name="Currency 5 3 2" xfId="1771"/>
    <cellStyle name="Currency 5 3 2 2" xfId="1772"/>
    <cellStyle name="Currency 5 3 2 2 2" xfId="1773"/>
    <cellStyle name="Currency 5 3 2 2 2 2" xfId="4800"/>
    <cellStyle name="Currency 5 3 2 2 2 2 2" xfId="15649"/>
    <cellStyle name="Currency 5 3 2 2 2 3" xfId="15650"/>
    <cellStyle name="Currency 5 3 2 2 3" xfId="15651"/>
    <cellStyle name="Currency 5 3 2 3" xfId="1774"/>
    <cellStyle name="Currency 5 3 2 3 2" xfId="1775"/>
    <cellStyle name="Currency 5 3 2 3 2 2" xfId="4801"/>
    <cellStyle name="Currency 5 3 2 3 2 2 2" xfId="15652"/>
    <cellStyle name="Currency 5 3 2 3 2 3" xfId="15653"/>
    <cellStyle name="Currency 5 3 2 3 3" xfId="15654"/>
    <cellStyle name="Currency 5 3 2 4" xfId="1776"/>
    <cellStyle name="Currency 5 3 2 4 2" xfId="1777"/>
    <cellStyle name="Currency 5 3 2 4 2 2" xfId="4802"/>
    <cellStyle name="Currency 5 3 2 4 2 2 2" xfId="15655"/>
    <cellStyle name="Currency 5 3 2 4 2 3" xfId="15656"/>
    <cellStyle name="Currency 5 3 2 4 3" xfId="15657"/>
    <cellStyle name="Currency 5 3 2 5" xfId="1778"/>
    <cellStyle name="Currency 5 3 2 5 2" xfId="4803"/>
    <cellStyle name="Currency 5 3 2 5 2 2" xfId="15658"/>
    <cellStyle name="Currency 5 3 2 5 3" xfId="15659"/>
    <cellStyle name="Currency 5 3 2 6" xfId="15660"/>
    <cellStyle name="Currency 5 3 3" xfId="1779"/>
    <cellStyle name="Currency 5 3 3 2" xfId="1780"/>
    <cellStyle name="Currency 5 3 3 2 2" xfId="4804"/>
    <cellStyle name="Currency 5 3 3 2 2 2" xfId="15661"/>
    <cellStyle name="Currency 5 3 3 2 3" xfId="15662"/>
    <cellStyle name="Currency 5 3 3 3" xfId="15663"/>
    <cellStyle name="Currency 5 3 4" xfId="1781"/>
    <cellStyle name="Currency 5 3 4 2" xfId="1782"/>
    <cellStyle name="Currency 5 3 4 2 2" xfId="4805"/>
    <cellStyle name="Currency 5 3 4 2 2 2" xfId="15664"/>
    <cellStyle name="Currency 5 3 4 2 3" xfId="15665"/>
    <cellStyle name="Currency 5 3 4 3" xfId="15666"/>
    <cellStyle name="Currency 5 3 5" xfId="1783"/>
    <cellStyle name="Currency 5 3 5 2" xfId="1784"/>
    <cellStyle name="Currency 5 3 5 2 2" xfId="4806"/>
    <cellStyle name="Currency 5 3 5 2 2 2" xfId="15667"/>
    <cellStyle name="Currency 5 3 5 2 3" xfId="15668"/>
    <cellStyle name="Currency 5 3 5 3" xfId="15669"/>
    <cellStyle name="Currency 5 3 6" xfId="1785"/>
    <cellStyle name="Currency 5 3 6 2" xfId="4807"/>
    <cellStyle name="Currency 5 3 6 2 2" xfId="15670"/>
    <cellStyle name="Currency 5 3 6 3" xfId="15671"/>
    <cellStyle name="Currency 5 3 7" xfId="15672"/>
    <cellStyle name="Currency 5 4" xfId="1786"/>
    <cellStyle name="Currency 5 4 2" xfId="1787"/>
    <cellStyle name="Currency 5 4 2 2" xfId="1788"/>
    <cellStyle name="Currency 5 4 2 2 2" xfId="4808"/>
    <cellStyle name="Currency 5 4 2 2 2 2" xfId="15673"/>
    <cellStyle name="Currency 5 4 2 2 3" xfId="15674"/>
    <cellStyle name="Currency 5 4 2 3" xfId="15675"/>
    <cellStyle name="Currency 5 4 3" xfId="1789"/>
    <cellStyle name="Currency 5 4 3 2" xfId="1790"/>
    <cellStyle name="Currency 5 4 3 2 2" xfId="4809"/>
    <cellStyle name="Currency 5 4 3 2 2 2" xfId="15676"/>
    <cellStyle name="Currency 5 4 3 2 3" xfId="15677"/>
    <cellStyle name="Currency 5 4 3 3" xfId="15678"/>
    <cellStyle name="Currency 5 4 4" xfId="1791"/>
    <cellStyle name="Currency 5 4 4 2" xfId="1792"/>
    <cellStyle name="Currency 5 4 4 2 2" xfId="4810"/>
    <cellStyle name="Currency 5 4 4 2 2 2" xfId="15679"/>
    <cellStyle name="Currency 5 4 4 2 3" xfId="15680"/>
    <cellStyle name="Currency 5 4 4 3" xfId="15681"/>
    <cellStyle name="Currency 5 4 5" xfId="1793"/>
    <cellStyle name="Currency 5 4 5 2" xfId="4811"/>
    <cellStyle name="Currency 5 4 5 2 2" xfId="15682"/>
    <cellStyle name="Currency 5 4 5 3" xfId="15683"/>
    <cellStyle name="Currency 5 4 6" xfId="15684"/>
    <cellStyle name="Currency 5 5" xfId="1794"/>
    <cellStyle name="Currency 5 5 2" xfId="1795"/>
    <cellStyle name="Currency 5 5 2 2" xfId="4812"/>
    <cellStyle name="Currency 5 5 2 2 2" xfId="15685"/>
    <cellStyle name="Currency 5 5 2 3" xfId="15686"/>
    <cellStyle name="Currency 5 5 3" xfId="15687"/>
    <cellStyle name="Currency 5 6" xfId="1796"/>
    <cellStyle name="Currency 5 6 2" xfId="1797"/>
    <cellStyle name="Currency 5 6 2 2" xfId="4813"/>
    <cellStyle name="Currency 5 6 2 2 2" xfId="15688"/>
    <cellStyle name="Currency 5 6 2 3" xfId="15689"/>
    <cellStyle name="Currency 5 6 3" xfId="15690"/>
    <cellStyle name="Currency 5 7" xfId="1798"/>
    <cellStyle name="Currency 5 7 2" xfId="1799"/>
    <cellStyle name="Currency 5 7 2 2" xfId="4814"/>
    <cellStyle name="Currency 5 7 2 2 2" xfId="15691"/>
    <cellStyle name="Currency 5 7 2 3" xfId="15692"/>
    <cellStyle name="Currency 5 7 3" xfId="15693"/>
    <cellStyle name="Currency 5 8" xfId="1800"/>
    <cellStyle name="Currency 5 8 2" xfId="4815"/>
    <cellStyle name="Currency 5 8 2 2" xfId="15694"/>
    <cellStyle name="Currency 5 8 3" xfId="15695"/>
    <cellStyle name="Currency 5 9" xfId="14172"/>
    <cellStyle name="Currency 6" xfId="1801"/>
    <cellStyle name="Currency 6 10" xfId="6210"/>
    <cellStyle name="Currency 6 10 2" xfId="14173"/>
    <cellStyle name="Currency 6 10 3" xfId="15696"/>
    <cellStyle name="Currency 6 11" xfId="9413"/>
    <cellStyle name="Currency 6 11 2" xfId="15697"/>
    <cellStyle name="Currency 6 12" xfId="15698"/>
    <cellStyle name="Currency 6 2" xfId="1802"/>
    <cellStyle name="Currency 6 2 10" xfId="15699"/>
    <cellStyle name="Currency 6 2 2" xfId="1803"/>
    <cellStyle name="Currency 6 2 2 2" xfId="1804"/>
    <cellStyle name="Currency 6 2 2 2 2" xfId="1805"/>
    <cellStyle name="Currency 6 2 2 2 2 2" xfId="4820"/>
    <cellStyle name="Currency 6 2 2 2 2 2 2" xfId="15700"/>
    <cellStyle name="Currency 6 2 2 2 2 3" xfId="15701"/>
    <cellStyle name="Currency 6 2 2 2 3" xfId="4819"/>
    <cellStyle name="Currency 6 2 2 2 4" xfId="9414"/>
    <cellStyle name="Currency 6 2 2 2 5" xfId="9415"/>
    <cellStyle name="Currency 6 2 2 2 6" xfId="15702"/>
    <cellStyle name="Currency 6 2 2 3" xfId="1806"/>
    <cellStyle name="Currency 6 2 2 3 2" xfId="1807"/>
    <cellStyle name="Currency 6 2 2 3 2 2" xfId="4822"/>
    <cellStyle name="Currency 6 2 2 3 2 2 2" xfId="15703"/>
    <cellStyle name="Currency 6 2 2 3 2 3" xfId="15704"/>
    <cellStyle name="Currency 6 2 2 3 3" xfId="4821"/>
    <cellStyle name="Currency 6 2 2 3 4" xfId="9416"/>
    <cellStyle name="Currency 6 2 2 3 5" xfId="9417"/>
    <cellStyle name="Currency 6 2 2 3 6" xfId="15705"/>
    <cellStyle name="Currency 6 2 2 4" xfId="1808"/>
    <cellStyle name="Currency 6 2 2 4 2" xfId="1809"/>
    <cellStyle name="Currency 6 2 2 4 2 2" xfId="4824"/>
    <cellStyle name="Currency 6 2 2 4 2 2 2" xfId="15706"/>
    <cellStyle name="Currency 6 2 2 4 2 3" xfId="15707"/>
    <cellStyle name="Currency 6 2 2 4 3" xfId="4823"/>
    <cellStyle name="Currency 6 2 2 4 4" xfId="9418"/>
    <cellStyle name="Currency 6 2 2 4 5" xfId="9419"/>
    <cellStyle name="Currency 6 2 2 4 6" xfId="15708"/>
    <cellStyle name="Currency 6 2 2 5" xfId="1810"/>
    <cellStyle name="Currency 6 2 2 5 2" xfId="4825"/>
    <cellStyle name="Currency 6 2 2 5 2 2" xfId="15709"/>
    <cellStyle name="Currency 6 2 2 5 3" xfId="15710"/>
    <cellStyle name="Currency 6 2 2 6" xfId="4818"/>
    <cellStyle name="Currency 6 2 2 7" xfId="9420"/>
    <cellStyle name="Currency 6 2 2 8" xfId="9421"/>
    <cellStyle name="Currency 6 2 2 9" xfId="15711"/>
    <cellStyle name="Currency 6 2 3" xfId="1811"/>
    <cellStyle name="Currency 6 2 3 2" xfId="1812"/>
    <cellStyle name="Currency 6 2 3 2 2" xfId="4827"/>
    <cellStyle name="Currency 6 2 3 2 2 2" xfId="15712"/>
    <cellStyle name="Currency 6 2 3 2 3" xfId="15713"/>
    <cellStyle name="Currency 6 2 3 3" xfId="4826"/>
    <cellStyle name="Currency 6 2 3 4" xfId="9422"/>
    <cellStyle name="Currency 6 2 3 5" xfId="9423"/>
    <cellStyle name="Currency 6 2 3 6" xfId="15714"/>
    <cellStyle name="Currency 6 2 4" xfId="1813"/>
    <cellStyle name="Currency 6 2 4 2" xfId="1814"/>
    <cellStyle name="Currency 6 2 4 2 2" xfId="4829"/>
    <cellStyle name="Currency 6 2 4 2 2 2" xfId="15715"/>
    <cellStyle name="Currency 6 2 4 2 3" xfId="15716"/>
    <cellStyle name="Currency 6 2 4 3" xfId="4828"/>
    <cellStyle name="Currency 6 2 4 4" xfId="9424"/>
    <cellStyle name="Currency 6 2 4 5" xfId="9425"/>
    <cellStyle name="Currency 6 2 4 6" xfId="15717"/>
    <cellStyle name="Currency 6 2 5" xfId="1815"/>
    <cellStyle name="Currency 6 2 5 2" xfId="1816"/>
    <cellStyle name="Currency 6 2 5 2 2" xfId="4831"/>
    <cellStyle name="Currency 6 2 5 2 2 2" xfId="15718"/>
    <cellStyle name="Currency 6 2 5 2 3" xfId="15719"/>
    <cellStyle name="Currency 6 2 5 3" xfId="4830"/>
    <cellStyle name="Currency 6 2 5 4" xfId="9426"/>
    <cellStyle name="Currency 6 2 5 5" xfId="9427"/>
    <cellStyle name="Currency 6 2 5 6" xfId="15720"/>
    <cellStyle name="Currency 6 2 6" xfId="1817"/>
    <cellStyle name="Currency 6 2 6 2" xfId="4832"/>
    <cellStyle name="Currency 6 2 6 2 2" xfId="15721"/>
    <cellStyle name="Currency 6 2 6 3" xfId="15722"/>
    <cellStyle name="Currency 6 2 7" xfId="4817"/>
    <cellStyle name="Currency 6 2 8" xfId="9428"/>
    <cellStyle name="Currency 6 2 9" xfId="9429"/>
    <cellStyle name="Currency 6 3" xfId="1818"/>
    <cellStyle name="Currency 6 3 10" xfId="15723"/>
    <cellStyle name="Currency 6 3 2" xfId="1819"/>
    <cellStyle name="Currency 6 3 2 2" xfId="1820"/>
    <cellStyle name="Currency 6 3 2 2 2" xfId="1821"/>
    <cellStyle name="Currency 6 3 2 2 2 2" xfId="4836"/>
    <cellStyle name="Currency 6 3 2 2 2 2 2" xfId="15724"/>
    <cellStyle name="Currency 6 3 2 2 2 3" xfId="15725"/>
    <cellStyle name="Currency 6 3 2 2 3" xfId="4835"/>
    <cellStyle name="Currency 6 3 2 2 4" xfId="9430"/>
    <cellStyle name="Currency 6 3 2 2 5" xfId="9431"/>
    <cellStyle name="Currency 6 3 2 2 6" xfId="15726"/>
    <cellStyle name="Currency 6 3 2 3" xfId="1822"/>
    <cellStyle name="Currency 6 3 2 3 2" xfId="1823"/>
    <cellStyle name="Currency 6 3 2 3 2 2" xfId="4838"/>
    <cellStyle name="Currency 6 3 2 3 2 2 2" xfId="15727"/>
    <cellStyle name="Currency 6 3 2 3 2 3" xfId="15728"/>
    <cellStyle name="Currency 6 3 2 3 3" xfId="4837"/>
    <cellStyle name="Currency 6 3 2 3 4" xfId="9432"/>
    <cellStyle name="Currency 6 3 2 3 5" xfId="9433"/>
    <cellStyle name="Currency 6 3 2 3 6" xfId="15729"/>
    <cellStyle name="Currency 6 3 2 4" xfId="1824"/>
    <cellStyle name="Currency 6 3 2 4 2" xfId="1825"/>
    <cellStyle name="Currency 6 3 2 4 2 2" xfId="4840"/>
    <cellStyle name="Currency 6 3 2 4 2 2 2" xfId="15730"/>
    <cellStyle name="Currency 6 3 2 4 2 3" xfId="15731"/>
    <cellStyle name="Currency 6 3 2 4 3" xfId="4839"/>
    <cellStyle name="Currency 6 3 2 4 4" xfId="9434"/>
    <cellStyle name="Currency 6 3 2 4 5" xfId="9435"/>
    <cellStyle name="Currency 6 3 2 4 6" xfId="15732"/>
    <cellStyle name="Currency 6 3 2 5" xfId="1826"/>
    <cellStyle name="Currency 6 3 2 5 2" xfId="4841"/>
    <cellStyle name="Currency 6 3 2 5 2 2" xfId="15733"/>
    <cellStyle name="Currency 6 3 2 5 3" xfId="15734"/>
    <cellStyle name="Currency 6 3 2 6" xfId="4834"/>
    <cellStyle name="Currency 6 3 2 7" xfId="9436"/>
    <cellStyle name="Currency 6 3 2 8" xfId="9437"/>
    <cellStyle name="Currency 6 3 2 9" xfId="15735"/>
    <cellStyle name="Currency 6 3 3" xfId="1827"/>
    <cellStyle name="Currency 6 3 3 2" xfId="1828"/>
    <cellStyle name="Currency 6 3 3 2 2" xfId="4843"/>
    <cellStyle name="Currency 6 3 3 2 2 2" xfId="15736"/>
    <cellStyle name="Currency 6 3 3 2 3" xfId="15737"/>
    <cellStyle name="Currency 6 3 3 3" xfId="4842"/>
    <cellStyle name="Currency 6 3 3 4" xfId="9438"/>
    <cellStyle name="Currency 6 3 3 5" xfId="9439"/>
    <cellStyle name="Currency 6 3 3 6" xfId="15738"/>
    <cellStyle name="Currency 6 3 4" xfId="1829"/>
    <cellStyle name="Currency 6 3 4 2" xfId="1830"/>
    <cellStyle name="Currency 6 3 4 2 2" xfId="4845"/>
    <cellStyle name="Currency 6 3 4 2 2 2" xfId="15739"/>
    <cellStyle name="Currency 6 3 4 2 3" xfId="15740"/>
    <cellStyle name="Currency 6 3 4 3" xfId="4844"/>
    <cellStyle name="Currency 6 3 4 4" xfId="9440"/>
    <cellStyle name="Currency 6 3 4 5" xfId="9441"/>
    <cellStyle name="Currency 6 3 4 6" xfId="15741"/>
    <cellStyle name="Currency 6 3 5" xfId="1831"/>
    <cellStyle name="Currency 6 3 5 2" xfId="1832"/>
    <cellStyle name="Currency 6 3 5 2 2" xfId="4847"/>
    <cellStyle name="Currency 6 3 5 2 2 2" xfId="15742"/>
    <cellStyle name="Currency 6 3 5 2 3" xfId="15743"/>
    <cellStyle name="Currency 6 3 5 3" xfId="4846"/>
    <cellStyle name="Currency 6 3 5 4" xfId="9442"/>
    <cellStyle name="Currency 6 3 5 5" xfId="9443"/>
    <cellStyle name="Currency 6 3 5 6" xfId="15744"/>
    <cellStyle name="Currency 6 3 6" xfId="1833"/>
    <cellStyle name="Currency 6 3 6 2" xfId="4848"/>
    <cellStyle name="Currency 6 3 6 2 2" xfId="15745"/>
    <cellStyle name="Currency 6 3 6 3" xfId="15746"/>
    <cellStyle name="Currency 6 3 7" xfId="4833"/>
    <cellStyle name="Currency 6 3 8" xfId="9444"/>
    <cellStyle name="Currency 6 3 9" xfId="9445"/>
    <cellStyle name="Currency 6 4" xfId="1834"/>
    <cellStyle name="Currency 6 4 2" xfId="1835"/>
    <cellStyle name="Currency 6 4 2 2" xfId="1836"/>
    <cellStyle name="Currency 6 4 2 2 2" xfId="4851"/>
    <cellStyle name="Currency 6 4 2 2 2 2" xfId="15747"/>
    <cellStyle name="Currency 6 4 2 2 3" xfId="15748"/>
    <cellStyle name="Currency 6 4 2 3" xfId="4850"/>
    <cellStyle name="Currency 6 4 2 4" xfId="9446"/>
    <cellStyle name="Currency 6 4 2 5" xfId="9447"/>
    <cellStyle name="Currency 6 4 2 6" xfId="15749"/>
    <cellStyle name="Currency 6 4 3" xfId="1837"/>
    <cellStyle name="Currency 6 4 3 2" xfId="1838"/>
    <cellStyle name="Currency 6 4 3 2 2" xfId="4853"/>
    <cellStyle name="Currency 6 4 3 2 2 2" xfId="15750"/>
    <cellStyle name="Currency 6 4 3 2 3" xfId="15751"/>
    <cellStyle name="Currency 6 4 3 3" xfId="4852"/>
    <cellStyle name="Currency 6 4 3 4" xfId="9448"/>
    <cellStyle name="Currency 6 4 3 5" xfId="9449"/>
    <cellStyle name="Currency 6 4 3 6" xfId="15752"/>
    <cellStyle name="Currency 6 4 4" xfId="1839"/>
    <cellStyle name="Currency 6 4 4 2" xfId="1840"/>
    <cellStyle name="Currency 6 4 4 2 2" xfId="4855"/>
    <cellStyle name="Currency 6 4 4 2 2 2" xfId="15753"/>
    <cellStyle name="Currency 6 4 4 2 3" xfId="15754"/>
    <cellStyle name="Currency 6 4 4 3" xfId="4854"/>
    <cellStyle name="Currency 6 4 4 4" xfId="9450"/>
    <cellStyle name="Currency 6 4 4 5" xfId="9451"/>
    <cellStyle name="Currency 6 4 4 6" xfId="15755"/>
    <cellStyle name="Currency 6 4 5" xfId="1841"/>
    <cellStyle name="Currency 6 4 5 2" xfId="4856"/>
    <cellStyle name="Currency 6 4 5 2 2" xfId="15756"/>
    <cellStyle name="Currency 6 4 5 3" xfId="15757"/>
    <cellStyle name="Currency 6 4 6" xfId="4849"/>
    <cellStyle name="Currency 6 4 7" xfId="9452"/>
    <cellStyle name="Currency 6 4 8" xfId="9453"/>
    <cellStyle name="Currency 6 4 9" xfId="15758"/>
    <cellStyle name="Currency 6 5" xfId="1842"/>
    <cellStyle name="Currency 6 5 2" xfId="1843"/>
    <cellStyle name="Currency 6 5 2 2" xfId="4858"/>
    <cellStyle name="Currency 6 5 2 2 2" xfId="15759"/>
    <cellStyle name="Currency 6 5 2 3" xfId="15760"/>
    <cellStyle name="Currency 6 5 3" xfId="4857"/>
    <cellStyle name="Currency 6 5 4" xfId="9454"/>
    <cellStyle name="Currency 6 5 5" xfId="9455"/>
    <cellStyle name="Currency 6 5 6" xfId="15761"/>
    <cellStyle name="Currency 6 6" xfId="1844"/>
    <cellStyle name="Currency 6 6 2" xfId="1845"/>
    <cellStyle name="Currency 6 6 2 2" xfId="4860"/>
    <cellStyle name="Currency 6 6 2 2 2" xfId="15762"/>
    <cellStyle name="Currency 6 6 2 3" xfId="15763"/>
    <cellStyle name="Currency 6 6 3" xfId="4859"/>
    <cellStyle name="Currency 6 6 4" xfId="9456"/>
    <cellStyle name="Currency 6 6 5" xfId="9457"/>
    <cellStyle name="Currency 6 6 6" xfId="15764"/>
    <cellStyle name="Currency 6 7" xfId="1846"/>
    <cellStyle name="Currency 6 7 2" xfId="1847"/>
    <cellStyle name="Currency 6 7 2 2" xfId="4862"/>
    <cellStyle name="Currency 6 7 2 2 2" xfId="15765"/>
    <cellStyle name="Currency 6 7 2 3" xfId="15766"/>
    <cellStyle name="Currency 6 7 3" xfId="4861"/>
    <cellStyle name="Currency 6 7 4" xfId="9458"/>
    <cellStyle name="Currency 6 7 5" xfId="9459"/>
    <cellStyle name="Currency 6 7 6" xfId="15767"/>
    <cellStyle name="Currency 6 8" xfId="1848"/>
    <cellStyle name="Currency 6 8 2" xfId="4863"/>
    <cellStyle name="Currency 6 8 2 2" xfId="15768"/>
    <cellStyle name="Currency 6 8 3" xfId="15769"/>
    <cellStyle name="Currency 6 9" xfId="4816"/>
    <cellStyle name="Currency 7" xfId="1849"/>
    <cellStyle name="Currency 7 10" xfId="9460"/>
    <cellStyle name="Currency 7 10 2" xfId="15770"/>
    <cellStyle name="Currency 7 11" xfId="9461"/>
    <cellStyle name="Currency 7 11 2" xfId="15771"/>
    <cellStyle name="Currency 7 12" xfId="15772"/>
    <cellStyle name="Currency 7 2" xfId="1850"/>
    <cellStyle name="Currency 7 2 10" xfId="15773"/>
    <cellStyle name="Currency 7 2 2" xfId="1851"/>
    <cellStyle name="Currency 7 2 2 2" xfId="1852"/>
    <cellStyle name="Currency 7 2 2 2 2" xfId="1853"/>
    <cellStyle name="Currency 7 2 2 2 2 2" xfId="4868"/>
    <cellStyle name="Currency 7 2 2 2 2 2 2" xfId="15774"/>
    <cellStyle name="Currency 7 2 2 2 2 3" xfId="15775"/>
    <cellStyle name="Currency 7 2 2 2 3" xfId="4867"/>
    <cellStyle name="Currency 7 2 2 2 4" xfId="9462"/>
    <cellStyle name="Currency 7 2 2 2 5" xfId="9463"/>
    <cellStyle name="Currency 7 2 2 2 6" xfId="15776"/>
    <cellStyle name="Currency 7 2 2 3" xfId="1854"/>
    <cellStyle name="Currency 7 2 2 3 2" xfId="1855"/>
    <cellStyle name="Currency 7 2 2 3 2 2" xfId="4870"/>
    <cellStyle name="Currency 7 2 2 3 2 2 2" xfId="15777"/>
    <cellStyle name="Currency 7 2 2 3 2 3" xfId="15778"/>
    <cellStyle name="Currency 7 2 2 3 3" xfId="4869"/>
    <cellStyle name="Currency 7 2 2 3 4" xfId="9464"/>
    <cellStyle name="Currency 7 2 2 3 5" xfId="9465"/>
    <cellStyle name="Currency 7 2 2 3 6" xfId="15779"/>
    <cellStyle name="Currency 7 2 2 4" xfId="1856"/>
    <cellStyle name="Currency 7 2 2 4 2" xfId="1857"/>
    <cellStyle name="Currency 7 2 2 4 2 2" xfId="4872"/>
    <cellStyle name="Currency 7 2 2 4 2 2 2" xfId="15780"/>
    <cellStyle name="Currency 7 2 2 4 2 3" xfId="15781"/>
    <cellStyle name="Currency 7 2 2 4 3" xfId="4871"/>
    <cellStyle name="Currency 7 2 2 4 4" xfId="9466"/>
    <cellStyle name="Currency 7 2 2 4 5" xfId="9467"/>
    <cellStyle name="Currency 7 2 2 4 6" xfId="15782"/>
    <cellStyle name="Currency 7 2 2 5" xfId="1858"/>
    <cellStyle name="Currency 7 2 2 5 2" xfId="4873"/>
    <cellStyle name="Currency 7 2 2 5 2 2" xfId="15783"/>
    <cellStyle name="Currency 7 2 2 5 3" xfId="15784"/>
    <cellStyle name="Currency 7 2 2 6" xfId="4866"/>
    <cellStyle name="Currency 7 2 2 7" xfId="9468"/>
    <cellStyle name="Currency 7 2 2 8" xfId="9469"/>
    <cellStyle name="Currency 7 2 2 9" xfId="15785"/>
    <cellStyle name="Currency 7 2 3" xfId="1859"/>
    <cellStyle name="Currency 7 2 3 2" xfId="1860"/>
    <cellStyle name="Currency 7 2 3 2 2" xfId="4875"/>
    <cellStyle name="Currency 7 2 3 2 2 2" xfId="15786"/>
    <cellStyle name="Currency 7 2 3 2 3" xfId="15787"/>
    <cellStyle name="Currency 7 2 3 3" xfId="4874"/>
    <cellStyle name="Currency 7 2 3 4" xfId="9470"/>
    <cellStyle name="Currency 7 2 3 5" xfId="9471"/>
    <cellStyle name="Currency 7 2 3 6" xfId="15788"/>
    <cellStyle name="Currency 7 2 4" xfId="1861"/>
    <cellStyle name="Currency 7 2 4 2" xfId="1862"/>
    <cellStyle name="Currency 7 2 4 2 2" xfId="4877"/>
    <cellStyle name="Currency 7 2 4 2 2 2" xfId="15789"/>
    <cellStyle name="Currency 7 2 4 2 3" xfId="15790"/>
    <cellStyle name="Currency 7 2 4 3" xfId="4876"/>
    <cellStyle name="Currency 7 2 4 4" xfId="9472"/>
    <cellStyle name="Currency 7 2 4 5" xfId="9473"/>
    <cellStyle name="Currency 7 2 4 6" xfId="15791"/>
    <cellStyle name="Currency 7 2 5" xfId="1863"/>
    <cellStyle name="Currency 7 2 5 2" xfId="1864"/>
    <cellStyle name="Currency 7 2 5 2 2" xfId="4879"/>
    <cellStyle name="Currency 7 2 5 2 2 2" xfId="15792"/>
    <cellStyle name="Currency 7 2 5 2 3" xfId="15793"/>
    <cellStyle name="Currency 7 2 5 3" xfId="4878"/>
    <cellStyle name="Currency 7 2 5 4" xfId="9474"/>
    <cellStyle name="Currency 7 2 5 5" xfId="9475"/>
    <cellStyle name="Currency 7 2 5 6" xfId="15794"/>
    <cellStyle name="Currency 7 2 6" xfId="1865"/>
    <cellStyle name="Currency 7 2 6 2" xfId="4880"/>
    <cellStyle name="Currency 7 2 6 2 2" xfId="15795"/>
    <cellStyle name="Currency 7 2 6 3" xfId="15796"/>
    <cellStyle name="Currency 7 2 7" xfId="4865"/>
    <cellStyle name="Currency 7 2 8" xfId="9476"/>
    <cellStyle name="Currency 7 2 9" xfId="9477"/>
    <cellStyle name="Currency 7 3" xfId="1866"/>
    <cellStyle name="Currency 7 3 10" xfId="15797"/>
    <cellStyle name="Currency 7 3 2" xfId="1867"/>
    <cellStyle name="Currency 7 3 2 2" xfId="1868"/>
    <cellStyle name="Currency 7 3 2 2 2" xfId="1869"/>
    <cellStyle name="Currency 7 3 2 2 2 2" xfId="4884"/>
    <cellStyle name="Currency 7 3 2 2 2 2 2" xfId="15798"/>
    <cellStyle name="Currency 7 3 2 2 2 3" xfId="15799"/>
    <cellStyle name="Currency 7 3 2 2 3" xfId="4883"/>
    <cellStyle name="Currency 7 3 2 2 4" xfId="9478"/>
    <cellStyle name="Currency 7 3 2 2 5" xfId="9479"/>
    <cellStyle name="Currency 7 3 2 2 6" xfId="15800"/>
    <cellStyle name="Currency 7 3 2 3" xfId="1870"/>
    <cellStyle name="Currency 7 3 2 3 2" xfId="1871"/>
    <cellStyle name="Currency 7 3 2 3 2 2" xfId="4886"/>
    <cellStyle name="Currency 7 3 2 3 2 2 2" xfId="15801"/>
    <cellStyle name="Currency 7 3 2 3 2 3" xfId="15802"/>
    <cellStyle name="Currency 7 3 2 3 3" xfId="4885"/>
    <cellStyle name="Currency 7 3 2 3 4" xfId="9480"/>
    <cellStyle name="Currency 7 3 2 3 5" xfId="9481"/>
    <cellStyle name="Currency 7 3 2 3 6" xfId="15803"/>
    <cellStyle name="Currency 7 3 2 4" xfId="1872"/>
    <cellStyle name="Currency 7 3 2 4 2" xfId="1873"/>
    <cellStyle name="Currency 7 3 2 4 2 2" xfId="4888"/>
    <cellStyle name="Currency 7 3 2 4 2 2 2" xfId="15804"/>
    <cellStyle name="Currency 7 3 2 4 2 3" xfId="15805"/>
    <cellStyle name="Currency 7 3 2 4 3" xfId="4887"/>
    <cellStyle name="Currency 7 3 2 4 4" xfId="9482"/>
    <cellStyle name="Currency 7 3 2 4 5" xfId="9483"/>
    <cellStyle name="Currency 7 3 2 4 6" xfId="15806"/>
    <cellStyle name="Currency 7 3 2 5" xfId="1874"/>
    <cellStyle name="Currency 7 3 2 5 2" xfId="4889"/>
    <cellStyle name="Currency 7 3 2 5 2 2" xfId="15807"/>
    <cellStyle name="Currency 7 3 2 5 3" xfId="15808"/>
    <cellStyle name="Currency 7 3 2 6" xfId="4882"/>
    <cellStyle name="Currency 7 3 2 7" xfId="9484"/>
    <cellStyle name="Currency 7 3 2 8" xfId="9485"/>
    <cellStyle name="Currency 7 3 2 9" xfId="15809"/>
    <cellStyle name="Currency 7 3 3" xfId="1875"/>
    <cellStyle name="Currency 7 3 3 2" xfId="1876"/>
    <cellStyle name="Currency 7 3 3 2 2" xfId="4891"/>
    <cellStyle name="Currency 7 3 3 2 2 2" xfId="15810"/>
    <cellStyle name="Currency 7 3 3 2 3" xfId="15811"/>
    <cellStyle name="Currency 7 3 3 3" xfId="4890"/>
    <cellStyle name="Currency 7 3 3 4" xfId="9486"/>
    <cellStyle name="Currency 7 3 3 5" xfId="9487"/>
    <cellStyle name="Currency 7 3 3 6" xfId="15812"/>
    <cellStyle name="Currency 7 3 4" xfId="1877"/>
    <cellStyle name="Currency 7 3 4 2" xfId="1878"/>
    <cellStyle name="Currency 7 3 4 2 2" xfId="4893"/>
    <cellStyle name="Currency 7 3 4 2 2 2" xfId="15813"/>
    <cellStyle name="Currency 7 3 4 2 3" xfId="15814"/>
    <cellStyle name="Currency 7 3 4 3" xfId="4892"/>
    <cellStyle name="Currency 7 3 4 4" xfId="9488"/>
    <cellStyle name="Currency 7 3 4 5" xfId="9489"/>
    <cellStyle name="Currency 7 3 4 6" xfId="15815"/>
    <cellStyle name="Currency 7 3 5" xfId="1879"/>
    <cellStyle name="Currency 7 3 5 2" xfId="1880"/>
    <cellStyle name="Currency 7 3 5 2 2" xfId="4895"/>
    <cellStyle name="Currency 7 3 5 2 2 2" xfId="15816"/>
    <cellStyle name="Currency 7 3 5 2 3" xfId="15817"/>
    <cellStyle name="Currency 7 3 5 3" xfId="4894"/>
    <cellStyle name="Currency 7 3 5 4" xfId="9490"/>
    <cellStyle name="Currency 7 3 5 5" xfId="9491"/>
    <cellStyle name="Currency 7 3 5 6" xfId="15818"/>
    <cellStyle name="Currency 7 3 6" xfId="1881"/>
    <cellStyle name="Currency 7 3 6 2" xfId="4896"/>
    <cellStyle name="Currency 7 3 6 2 2" xfId="15819"/>
    <cellStyle name="Currency 7 3 6 3" xfId="15820"/>
    <cellStyle name="Currency 7 3 7" xfId="4881"/>
    <cellStyle name="Currency 7 3 8" xfId="9492"/>
    <cellStyle name="Currency 7 3 9" xfId="9493"/>
    <cellStyle name="Currency 7 4" xfId="1882"/>
    <cellStyle name="Currency 7 4 2" xfId="1883"/>
    <cellStyle name="Currency 7 4 2 2" xfId="1884"/>
    <cellStyle name="Currency 7 4 2 2 2" xfId="4899"/>
    <cellStyle name="Currency 7 4 2 2 2 2" xfId="15821"/>
    <cellStyle name="Currency 7 4 2 2 3" xfId="15822"/>
    <cellStyle name="Currency 7 4 2 3" xfId="4898"/>
    <cellStyle name="Currency 7 4 2 4" xfId="9494"/>
    <cellStyle name="Currency 7 4 2 5" xfId="9495"/>
    <cellStyle name="Currency 7 4 2 6" xfId="15823"/>
    <cellStyle name="Currency 7 4 3" xfId="1885"/>
    <cellStyle name="Currency 7 4 3 2" xfId="1886"/>
    <cellStyle name="Currency 7 4 3 2 2" xfId="4901"/>
    <cellStyle name="Currency 7 4 3 2 2 2" xfId="15824"/>
    <cellStyle name="Currency 7 4 3 2 3" xfId="15825"/>
    <cellStyle name="Currency 7 4 3 3" xfId="4900"/>
    <cellStyle name="Currency 7 4 3 4" xfId="9496"/>
    <cellStyle name="Currency 7 4 3 5" xfId="9497"/>
    <cellStyle name="Currency 7 4 3 6" xfId="15826"/>
    <cellStyle name="Currency 7 4 4" xfId="1887"/>
    <cellStyle name="Currency 7 4 4 2" xfId="1888"/>
    <cellStyle name="Currency 7 4 4 2 2" xfId="4903"/>
    <cellStyle name="Currency 7 4 4 2 2 2" xfId="15827"/>
    <cellStyle name="Currency 7 4 4 2 3" xfId="15828"/>
    <cellStyle name="Currency 7 4 4 3" xfId="4902"/>
    <cellStyle name="Currency 7 4 4 4" xfId="9498"/>
    <cellStyle name="Currency 7 4 4 5" xfId="9499"/>
    <cellStyle name="Currency 7 4 4 6" xfId="15829"/>
    <cellStyle name="Currency 7 4 5" xfId="1889"/>
    <cellStyle name="Currency 7 4 5 2" xfId="4904"/>
    <cellStyle name="Currency 7 4 5 2 2" xfId="15830"/>
    <cellStyle name="Currency 7 4 5 3" xfId="15831"/>
    <cellStyle name="Currency 7 4 6" xfId="4897"/>
    <cellStyle name="Currency 7 4 7" xfId="9500"/>
    <cellStyle name="Currency 7 4 8" xfId="9501"/>
    <cellStyle name="Currency 7 4 9" xfId="15832"/>
    <cellStyle name="Currency 7 5" xfId="1890"/>
    <cellStyle name="Currency 7 5 2" xfId="1891"/>
    <cellStyle name="Currency 7 5 2 2" xfId="4906"/>
    <cellStyle name="Currency 7 5 2 2 2" xfId="15833"/>
    <cellStyle name="Currency 7 5 2 3" xfId="15834"/>
    <cellStyle name="Currency 7 5 3" xfId="4905"/>
    <cellStyle name="Currency 7 5 4" xfId="9502"/>
    <cellStyle name="Currency 7 5 5" xfId="9503"/>
    <cellStyle name="Currency 7 5 6" xfId="15835"/>
    <cellStyle name="Currency 7 6" xfId="1892"/>
    <cellStyle name="Currency 7 6 2" xfId="1893"/>
    <cellStyle name="Currency 7 6 2 2" xfId="4908"/>
    <cellStyle name="Currency 7 6 2 2 2" xfId="15836"/>
    <cellStyle name="Currency 7 6 2 3" xfId="15837"/>
    <cellStyle name="Currency 7 6 3" xfId="4907"/>
    <cellStyle name="Currency 7 6 4" xfId="9504"/>
    <cellStyle name="Currency 7 6 5" xfId="9505"/>
    <cellStyle name="Currency 7 6 6" xfId="15838"/>
    <cellStyle name="Currency 7 7" xfId="1894"/>
    <cellStyle name="Currency 7 7 2" xfId="1895"/>
    <cellStyle name="Currency 7 7 2 2" xfId="4910"/>
    <cellStyle name="Currency 7 7 2 2 2" xfId="15839"/>
    <cellStyle name="Currency 7 7 2 3" xfId="15840"/>
    <cellStyle name="Currency 7 7 3" xfId="4909"/>
    <cellStyle name="Currency 7 7 4" xfId="9506"/>
    <cellStyle name="Currency 7 7 5" xfId="9507"/>
    <cellStyle name="Currency 7 7 6" xfId="15841"/>
    <cellStyle name="Currency 7 8" xfId="1896"/>
    <cellStyle name="Currency 7 8 2" xfId="4911"/>
    <cellStyle name="Currency 7 8 2 2" xfId="15842"/>
    <cellStyle name="Currency 7 8 3" xfId="15843"/>
    <cellStyle name="Currency 7 9" xfId="4864"/>
    <cellStyle name="Currency 8" xfId="1897"/>
    <cellStyle name="Currency 8 10" xfId="9508"/>
    <cellStyle name="Currency 8 10 2" xfId="15844"/>
    <cellStyle name="Currency 8 11" xfId="9509"/>
    <cellStyle name="Currency 8 11 2" xfId="15845"/>
    <cellStyle name="Currency 8 12" xfId="15846"/>
    <cellStyle name="Currency 8 2" xfId="1898"/>
    <cellStyle name="Currency 8 2 10" xfId="15847"/>
    <cellStyle name="Currency 8 2 2" xfId="1899"/>
    <cellStyle name="Currency 8 2 2 2" xfId="1900"/>
    <cellStyle name="Currency 8 2 2 2 2" xfId="1901"/>
    <cellStyle name="Currency 8 2 2 2 2 2" xfId="4916"/>
    <cellStyle name="Currency 8 2 2 2 2 2 2" xfId="15848"/>
    <cellStyle name="Currency 8 2 2 2 2 3" xfId="15849"/>
    <cellStyle name="Currency 8 2 2 2 3" xfId="4915"/>
    <cellStyle name="Currency 8 2 2 2 4" xfId="9510"/>
    <cellStyle name="Currency 8 2 2 2 5" xfId="9511"/>
    <cellStyle name="Currency 8 2 2 2 6" xfId="15850"/>
    <cellStyle name="Currency 8 2 2 3" xfId="1902"/>
    <cellStyle name="Currency 8 2 2 3 2" xfId="1903"/>
    <cellStyle name="Currency 8 2 2 3 2 2" xfId="4918"/>
    <cellStyle name="Currency 8 2 2 3 2 2 2" xfId="15851"/>
    <cellStyle name="Currency 8 2 2 3 2 3" xfId="15852"/>
    <cellStyle name="Currency 8 2 2 3 3" xfId="4917"/>
    <cellStyle name="Currency 8 2 2 3 4" xfId="9512"/>
    <cellStyle name="Currency 8 2 2 3 5" xfId="9513"/>
    <cellStyle name="Currency 8 2 2 3 6" xfId="15853"/>
    <cellStyle name="Currency 8 2 2 4" xfId="1904"/>
    <cellStyle name="Currency 8 2 2 4 2" xfId="1905"/>
    <cellStyle name="Currency 8 2 2 4 2 2" xfId="4920"/>
    <cellStyle name="Currency 8 2 2 4 2 2 2" xfId="15854"/>
    <cellStyle name="Currency 8 2 2 4 2 3" xfId="15855"/>
    <cellStyle name="Currency 8 2 2 4 3" xfId="4919"/>
    <cellStyle name="Currency 8 2 2 4 4" xfId="9514"/>
    <cellStyle name="Currency 8 2 2 4 5" xfId="9515"/>
    <cellStyle name="Currency 8 2 2 4 6" xfId="15856"/>
    <cellStyle name="Currency 8 2 2 5" xfId="1906"/>
    <cellStyle name="Currency 8 2 2 5 2" xfId="4921"/>
    <cellStyle name="Currency 8 2 2 5 2 2" xfId="15857"/>
    <cellStyle name="Currency 8 2 2 5 3" xfId="15858"/>
    <cellStyle name="Currency 8 2 2 6" xfId="4914"/>
    <cellStyle name="Currency 8 2 2 7" xfId="9516"/>
    <cellStyle name="Currency 8 2 2 8" xfId="9517"/>
    <cellStyle name="Currency 8 2 2 9" xfId="15859"/>
    <cellStyle name="Currency 8 2 3" xfId="1907"/>
    <cellStyle name="Currency 8 2 3 2" xfId="1908"/>
    <cellStyle name="Currency 8 2 3 2 2" xfId="4923"/>
    <cellStyle name="Currency 8 2 3 2 2 2" xfId="15860"/>
    <cellStyle name="Currency 8 2 3 2 3" xfId="15861"/>
    <cellStyle name="Currency 8 2 3 3" xfId="4922"/>
    <cellStyle name="Currency 8 2 3 4" xfId="9518"/>
    <cellStyle name="Currency 8 2 3 5" xfId="9519"/>
    <cellStyle name="Currency 8 2 3 6" xfId="15862"/>
    <cellStyle name="Currency 8 2 4" xfId="1909"/>
    <cellStyle name="Currency 8 2 4 2" xfId="1910"/>
    <cellStyle name="Currency 8 2 4 2 2" xfId="4925"/>
    <cellStyle name="Currency 8 2 4 2 2 2" xfId="15863"/>
    <cellStyle name="Currency 8 2 4 2 3" xfId="15864"/>
    <cellStyle name="Currency 8 2 4 3" xfId="4924"/>
    <cellStyle name="Currency 8 2 4 4" xfId="9520"/>
    <cellStyle name="Currency 8 2 4 5" xfId="9521"/>
    <cellStyle name="Currency 8 2 4 6" xfId="15865"/>
    <cellStyle name="Currency 8 2 5" xfId="1911"/>
    <cellStyle name="Currency 8 2 5 2" xfId="1912"/>
    <cellStyle name="Currency 8 2 5 2 2" xfId="4927"/>
    <cellStyle name="Currency 8 2 5 2 2 2" xfId="15866"/>
    <cellStyle name="Currency 8 2 5 2 3" xfId="15867"/>
    <cellStyle name="Currency 8 2 5 3" xfId="4926"/>
    <cellStyle name="Currency 8 2 5 4" xfId="9522"/>
    <cellStyle name="Currency 8 2 5 5" xfId="9523"/>
    <cellStyle name="Currency 8 2 5 6" xfId="15868"/>
    <cellStyle name="Currency 8 2 6" xfId="1913"/>
    <cellStyle name="Currency 8 2 6 2" xfId="4928"/>
    <cellStyle name="Currency 8 2 6 2 2" xfId="15869"/>
    <cellStyle name="Currency 8 2 6 3" xfId="15870"/>
    <cellStyle name="Currency 8 2 7" xfId="4913"/>
    <cellStyle name="Currency 8 2 8" xfId="9524"/>
    <cellStyle name="Currency 8 2 9" xfId="9525"/>
    <cellStyle name="Currency 8 3" xfId="1914"/>
    <cellStyle name="Currency 8 3 10" xfId="15871"/>
    <cellStyle name="Currency 8 3 2" xfId="1915"/>
    <cellStyle name="Currency 8 3 2 2" xfId="1916"/>
    <cellStyle name="Currency 8 3 2 2 2" xfId="1917"/>
    <cellStyle name="Currency 8 3 2 2 2 2" xfId="4932"/>
    <cellStyle name="Currency 8 3 2 2 2 2 2" xfId="15872"/>
    <cellStyle name="Currency 8 3 2 2 2 3" xfId="15873"/>
    <cellStyle name="Currency 8 3 2 2 3" xfId="4931"/>
    <cellStyle name="Currency 8 3 2 2 4" xfId="9526"/>
    <cellStyle name="Currency 8 3 2 2 5" xfId="9527"/>
    <cellStyle name="Currency 8 3 2 2 6" xfId="15874"/>
    <cellStyle name="Currency 8 3 2 3" xfId="1918"/>
    <cellStyle name="Currency 8 3 2 3 2" xfId="1919"/>
    <cellStyle name="Currency 8 3 2 3 2 2" xfId="4934"/>
    <cellStyle name="Currency 8 3 2 3 2 2 2" xfId="15875"/>
    <cellStyle name="Currency 8 3 2 3 2 3" xfId="15876"/>
    <cellStyle name="Currency 8 3 2 3 3" xfId="4933"/>
    <cellStyle name="Currency 8 3 2 3 4" xfId="9528"/>
    <cellStyle name="Currency 8 3 2 3 5" xfId="9529"/>
    <cellStyle name="Currency 8 3 2 3 6" xfId="15877"/>
    <cellStyle name="Currency 8 3 2 4" xfId="1920"/>
    <cellStyle name="Currency 8 3 2 4 2" xfId="1921"/>
    <cellStyle name="Currency 8 3 2 4 2 2" xfId="4936"/>
    <cellStyle name="Currency 8 3 2 4 2 2 2" xfId="15878"/>
    <cellStyle name="Currency 8 3 2 4 2 3" xfId="15879"/>
    <cellStyle name="Currency 8 3 2 4 3" xfId="4935"/>
    <cellStyle name="Currency 8 3 2 4 4" xfId="9530"/>
    <cellStyle name="Currency 8 3 2 4 5" xfId="9531"/>
    <cellStyle name="Currency 8 3 2 4 6" xfId="15880"/>
    <cellStyle name="Currency 8 3 2 5" xfId="1922"/>
    <cellStyle name="Currency 8 3 2 5 2" xfId="4937"/>
    <cellStyle name="Currency 8 3 2 5 2 2" xfId="15881"/>
    <cellStyle name="Currency 8 3 2 5 3" xfId="15882"/>
    <cellStyle name="Currency 8 3 2 6" xfId="4930"/>
    <cellStyle name="Currency 8 3 2 7" xfId="9532"/>
    <cellStyle name="Currency 8 3 2 8" xfId="9533"/>
    <cellStyle name="Currency 8 3 2 9" xfId="15883"/>
    <cellStyle name="Currency 8 3 3" xfId="1923"/>
    <cellStyle name="Currency 8 3 3 2" xfId="1924"/>
    <cellStyle name="Currency 8 3 3 2 2" xfId="4939"/>
    <cellStyle name="Currency 8 3 3 2 2 2" xfId="15884"/>
    <cellStyle name="Currency 8 3 3 2 3" xfId="15885"/>
    <cellStyle name="Currency 8 3 3 3" xfId="4938"/>
    <cellStyle name="Currency 8 3 3 4" xfId="9534"/>
    <cellStyle name="Currency 8 3 3 5" xfId="9535"/>
    <cellStyle name="Currency 8 3 3 6" xfId="15886"/>
    <cellStyle name="Currency 8 3 4" xfId="1925"/>
    <cellStyle name="Currency 8 3 4 2" xfId="1926"/>
    <cellStyle name="Currency 8 3 4 2 2" xfId="4941"/>
    <cellStyle name="Currency 8 3 4 2 2 2" xfId="15887"/>
    <cellStyle name="Currency 8 3 4 2 3" xfId="15888"/>
    <cellStyle name="Currency 8 3 4 3" xfId="4940"/>
    <cellStyle name="Currency 8 3 4 4" xfId="9536"/>
    <cellStyle name="Currency 8 3 4 5" xfId="9537"/>
    <cellStyle name="Currency 8 3 4 6" xfId="15889"/>
    <cellStyle name="Currency 8 3 5" xfId="1927"/>
    <cellStyle name="Currency 8 3 5 2" xfId="1928"/>
    <cellStyle name="Currency 8 3 5 2 2" xfId="4943"/>
    <cellStyle name="Currency 8 3 5 2 2 2" xfId="15890"/>
    <cellStyle name="Currency 8 3 5 2 3" xfId="15891"/>
    <cellStyle name="Currency 8 3 5 3" xfId="4942"/>
    <cellStyle name="Currency 8 3 5 4" xfId="9538"/>
    <cellStyle name="Currency 8 3 5 5" xfId="9539"/>
    <cellStyle name="Currency 8 3 5 6" xfId="15892"/>
    <cellStyle name="Currency 8 3 6" xfId="1929"/>
    <cellStyle name="Currency 8 3 6 2" xfId="4944"/>
    <cellStyle name="Currency 8 3 6 2 2" xfId="15893"/>
    <cellStyle name="Currency 8 3 6 3" xfId="15894"/>
    <cellStyle name="Currency 8 3 7" xfId="4929"/>
    <cellStyle name="Currency 8 3 8" xfId="9540"/>
    <cellStyle name="Currency 8 3 9" xfId="9541"/>
    <cellStyle name="Currency 8 4" xfId="1930"/>
    <cellStyle name="Currency 8 4 2" xfId="1931"/>
    <cellStyle name="Currency 8 4 2 2" xfId="1932"/>
    <cellStyle name="Currency 8 4 2 2 2" xfId="4947"/>
    <cellStyle name="Currency 8 4 2 2 2 2" xfId="15895"/>
    <cellStyle name="Currency 8 4 2 2 3" xfId="15896"/>
    <cellStyle name="Currency 8 4 2 3" xfId="4946"/>
    <cellStyle name="Currency 8 4 2 4" xfId="9542"/>
    <cellStyle name="Currency 8 4 2 5" xfId="9543"/>
    <cellStyle name="Currency 8 4 2 6" xfId="15897"/>
    <cellStyle name="Currency 8 4 3" xfId="1933"/>
    <cellStyle name="Currency 8 4 3 2" xfId="1934"/>
    <cellStyle name="Currency 8 4 3 2 2" xfId="4949"/>
    <cellStyle name="Currency 8 4 3 2 2 2" xfId="15898"/>
    <cellStyle name="Currency 8 4 3 2 3" xfId="15899"/>
    <cellStyle name="Currency 8 4 3 3" xfId="4948"/>
    <cellStyle name="Currency 8 4 3 4" xfId="9544"/>
    <cellStyle name="Currency 8 4 3 5" xfId="9545"/>
    <cellStyle name="Currency 8 4 3 6" xfId="15900"/>
    <cellStyle name="Currency 8 4 4" xfId="1935"/>
    <cellStyle name="Currency 8 4 4 2" xfId="1936"/>
    <cellStyle name="Currency 8 4 4 2 2" xfId="4951"/>
    <cellStyle name="Currency 8 4 4 2 2 2" xfId="15901"/>
    <cellStyle name="Currency 8 4 4 2 3" xfId="15902"/>
    <cellStyle name="Currency 8 4 4 3" xfId="4950"/>
    <cellStyle name="Currency 8 4 4 4" xfId="9546"/>
    <cellStyle name="Currency 8 4 4 5" xfId="9547"/>
    <cellStyle name="Currency 8 4 4 6" xfId="15903"/>
    <cellStyle name="Currency 8 4 5" xfId="1937"/>
    <cellStyle name="Currency 8 4 5 2" xfId="4952"/>
    <cellStyle name="Currency 8 4 5 2 2" xfId="15904"/>
    <cellStyle name="Currency 8 4 5 3" xfId="15905"/>
    <cellStyle name="Currency 8 4 6" xfId="4945"/>
    <cellStyle name="Currency 8 4 7" xfId="9548"/>
    <cellStyle name="Currency 8 4 8" xfId="9549"/>
    <cellStyle name="Currency 8 4 9" xfId="15906"/>
    <cellStyle name="Currency 8 5" xfId="1938"/>
    <cellStyle name="Currency 8 5 2" xfId="1939"/>
    <cellStyle name="Currency 8 5 2 2" xfId="4954"/>
    <cellStyle name="Currency 8 5 2 2 2" xfId="15907"/>
    <cellStyle name="Currency 8 5 2 3" xfId="15908"/>
    <cellStyle name="Currency 8 5 3" xfId="4953"/>
    <cellStyle name="Currency 8 5 4" xfId="9550"/>
    <cellStyle name="Currency 8 5 5" xfId="9551"/>
    <cellStyle name="Currency 8 5 6" xfId="15909"/>
    <cellStyle name="Currency 8 6" xfId="1940"/>
    <cellStyle name="Currency 8 6 2" xfId="1941"/>
    <cellStyle name="Currency 8 6 2 2" xfId="4956"/>
    <cellStyle name="Currency 8 6 2 2 2" xfId="15910"/>
    <cellStyle name="Currency 8 6 2 3" xfId="15911"/>
    <cellStyle name="Currency 8 6 3" xfId="4955"/>
    <cellStyle name="Currency 8 6 4" xfId="9552"/>
    <cellStyle name="Currency 8 6 5" xfId="9553"/>
    <cellStyle name="Currency 8 6 6" xfId="15912"/>
    <cellStyle name="Currency 8 7" xfId="1942"/>
    <cellStyle name="Currency 8 7 2" xfId="1943"/>
    <cellStyle name="Currency 8 7 2 2" xfId="4958"/>
    <cellStyle name="Currency 8 7 2 2 2" xfId="15913"/>
    <cellStyle name="Currency 8 7 2 3" xfId="15914"/>
    <cellStyle name="Currency 8 7 3" xfId="4957"/>
    <cellStyle name="Currency 8 7 4" xfId="9554"/>
    <cellStyle name="Currency 8 7 5" xfId="9555"/>
    <cellStyle name="Currency 8 7 6" xfId="15915"/>
    <cellStyle name="Currency 8 8" xfId="1944"/>
    <cellStyle name="Currency 8 8 2" xfId="4959"/>
    <cellStyle name="Currency 8 8 2 2" xfId="15916"/>
    <cellStyle name="Currency 8 8 3" xfId="15917"/>
    <cellStyle name="Currency 8 9" xfId="4912"/>
    <cellStyle name="Currency 9" xfId="1945"/>
    <cellStyle name="Currency 9 10" xfId="9556"/>
    <cellStyle name="Currency 9 10 2" xfId="15918"/>
    <cellStyle name="Currency 9 11" xfId="9557"/>
    <cellStyle name="Currency 9 11 2" xfId="15919"/>
    <cellStyle name="Currency 9 12" xfId="15920"/>
    <cellStyle name="Currency 9 2" xfId="1946"/>
    <cellStyle name="Currency 9 2 10" xfId="15921"/>
    <cellStyle name="Currency 9 2 2" xfId="1947"/>
    <cellStyle name="Currency 9 2 2 2" xfId="1948"/>
    <cellStyle name="Currency 9 2 2 2 2" xfId="1949"/>
    <cellStyle name="Currency 9 2 2 2 2 2" xfId="4964"/>
    <cellStyle name="Currency 9 2 2 2 2 2 2" xfId="15922"/>
    <cellStyle name="Currency 9 2 2 2 2 3" xfId="15923"/>
    <cellStyle name="Currency 9 2 2 2 3" xfId="4963"/>
    <cellStyle name="Currency 9 2 2 2 4" xfId="9558"/>
    <cellStyle name="Currency 9 2 2 2 5" xfId="9559"/>
    <cellStyle name="Currency 9 2 2 2 6" xfId="15924"/>
    <cellStyle name="Currency 9 2 2 3" xfId="1950"/>
    <cellStyle name="Currency 9 2 2 3 2" xfId="1951"/>
    <cellStyle name="Currency 9 2 2 3 2 2" xfId="4966"/>
    <cellStyle name="Currency 9 2 2 3 2 2 2" xfId="15925"/>
    <cellStyle name="Currency 9 2 2 3 2 3" xfId="15926"/>
    <cellStyle name="Currency 9 2 2 3 3" xfId="4965"/>
    <cellStyle name="Currency 9 2 2 3 4" xfId="9560"/>
    <cellStyle name="Currency 9 2 2 3 5" xfId="9561"/>
    <cellStyle name="Currency 9 2 2 3 6" xfId="15927"/>
    <cellStyle name="Currency 9 2 2 4" xfId="1952"/>
    <cellStyle name="Currency 9 2 2 4 2" xfId="1953"/>
    <cellStyle name="Currency 9 2 2 4 2 2" xfId="4968"/>
    <cellStyle name="Currency 9 2 2 4 2 2 2" xfId="15928"/>
    <cellStyle name="Currency 9 2 2 4 2 3" xfId="15929"/>
    <cellStyle name="Currency 9 2 2 4 3" xfId="4967"/>
    <cellStyle name="Currency 9 2 2 4 4" xfId="9562"/>
    <cellStyle name="Currency 9 2 2 4 5" xfId="9563"/>
    <cellStyle name="Currency 9 2 2 4 6" xfId="15930"/>
    <cellStyle name="Currency 9 2 2 5" xfId="1954"/>
    <cellStyle name="Currency 9 2 2 5 2" xfId="4969"/>
    <cellStyle name="Currency 9 2 2 5 2 2" xfId="15931"/>
    <cellStyle name="Currency 9 2 2 5 3" xfId="15932"/>
    <cellStyle name="Currency 9 2 2 6" xfId="4962"/>
    <cellStyle name="Currency 9 2 2 7" xfId="9564"/>
    <cellStyle name="Currency 9 2 2 8" xfId="9565"/>
    <cellStyle name="Currency 9 2 2 9" xfId="15933"/>
    <cellStyle name="Currency 9 2 3" xfId="1955"/>
    <cellStyle name="Currency 9 2 3 2" xfId="1956"/>
    <cellStyle name="Currency 9 2 3 2 2" xfId="4971"/>
    <cellStyle name="Currency 9 2 3 2 2 2" xfId="15934"/>
    <cellStyle name="Currency 9 2 3 2 3" xfId="15935"/>
    <cellStyle name="Currency 9 2 3 3" xfId="4970"/>
    <cellStyle name="Currency 9 2 3 4" xfId="9566"/>
    <cellStyle name="Currency 9 2 3 5" xfId="9567"/>
    <cellStyle name="Currency 9 2 3 6" xfId="15936"/>
    <cellStyle name="Currency 9 2 4" xfId="1957"/>
    <cellStyle name="Currency 9 2 4 2" xfId="1958"/>
    <cellStyle name="Currency 9 2 4 2 2" xfId="4973"/>
    <cellStyle name="Currency 9 2 4 2 2 2" xfId="15937"/>
    <cellStyle name="Currency 9 2 4 2 3" xfId="15938"/>
    <cellStyle name="Currency 9 2 4 3" xfId="4972"/>
    <cellStyle name="Currency 9 2 4 4" xfId="9568"/>
    <cellStyle name="Currency 9 2 4 5" xfId="9569"/>
    <cellStyle name="Currency 9 2 4 6" xfId="15939"/>
    <cellStyle name="Currency 9 2 5" xfId="1959"/>
    <cellStyle name="Currency 9 2 5 2" xfId="1960"/>
    <cellStyle name="Currency 9 2 5 2 2" xfId="4975"/>
    <cellStyle name="Currency 9 2 5 2 2 2" xfId="15940"/>
    <cellStyle name="Currency 9 2 5 2 3" xfId="15941"/>
    <cellStyle name="Currency 9 2 5 3" xfId="4974"/>
    <cellStyle name="Currency 9 2 5 4" xfId="9570"/>
    <cellStyle name="Currency 9 2 5 5" xfId="9571"/>
    <cellStyle name="Currency 9 2 5 6" xfId="15942"/>
    <cellStyle name="Currency 9 2 6" xfId="1961"/>
    <cellStyle name="Currency 9 2 6 2" xfId="4976"/>
    <cellStyle name="Currency 9 2 6 2 2" xfId="15943"/>
    <cellStyle name="Currency 9 2 6 3" xfId="15944"/>
    <cellStyle name="Currency 9 2 7" xfId="4961"/>
    <cellStyle name="Currency 9 2 8" xfId="9572"/>
    <cellStyle name="Currency 9 2 9" xfId="9573"/>
    <cellStyle name="Currency 9 3" xfId="1962"/>
    <cellStyle name="Currency 9 3 10" xfId="15945"/>
    <cellStyle name="Currency 9 3 2" xfId="1963"/>
    <cellStyle name="Currency 9 3 2 2" xfId="1964"/>
    <cellStyle name="Currency 9 3 2 2 2" xfId="1965"/>
    <cellStyle name="Currency 9 3 2 2 2 2" xfId="4980"/>
    <cellStyle name="Currency 9 3 2 2 2 2 2" xfId="15946"/>
    <cellStyle name="Currency 9 3 2 2 2 3" xfId="15947"/>
    <cellStyle name="Currency 9 3 2 2 3" xfId="4979"/>
    <cellStyle name="Currency 9 3 2 2 4" xfId="9574"/>
    <cellStyle name="Currency 9 3 2 2 5" xfId="9575"/>
    <cellStyle name="Currency 9 3 2 2 6" xfId="15948"/>
    <cellStyle name="Currency 9 3 2 3" xfId="1966"/>
    <cellStyle name="Currency 9 3 2 3 2" xfId="1967"/>
    <cellStyle name="Currency 9 3 2 3 2 2" xfId="4982"/>
    <cellStyle name="Currency 9 3 2 3 2 2 2" xfId="15949"/>
    <cellStyle name="Currency 9 3 2 3 2 3" xfId="15950"/>
    <cellStyle name="Currency 9 3 2 3 3" xfId="4981"/>
    <cellStyle name="Currency 9 3 2 3 4" xfId="9576"/>
    <cellStyle name="Currency 9 3 2 3 5" xfId="9577"/>
    <cellStyle name="Currency 9 3 2 3 6" xfId="15951"/>
    <cellStyle name="Currency 9 3 2 4" xfId="1968"/>
    <cellStyle name="Currency 9 3 2 4 2" xfId="1969"/>
    <cellStyle name="Currency 9 3 2 4 2 2" xfId="4984"/>
    <cellStyle name="Currency 9 3 2 4 2 2 2" xfId="15952"/>
    <cellStyle name="Currency 9 3 2 4 2 3" xfId="15953"/>
    <cellStyle name="Currency 9 3 2 4 3" xfId="4983"/>
    <cellStyle name="Currency 9 3 2 4 4" xfId="9578"/>
    <cellStyle name="Currency 9 3 2 4 5" xfId="9579"/>
    <cellStyle name="Currency 9 3 2 4 6" xfId="15954"/>
    <cellStyle name="Currency 9 3 2 5" xfId="1970"/>
    <cellStyle name="Currency 9 3 2 5 2" xfId="4985"/>
    <cellStyle name="Currency 9 3 2 5 2 2" xfId="15955"/>
    <cellStyle name="Currency 9 3 2 5 3" xfId="15956"/>
    <cellStyle name="Currency 9 3 2 6" xfId="4978"/>
    <cellStyle name="Currency 9 3 2 7" xfId="9580"/>
    <cellStyle name="Currency 9 3 2 8" xfId="9581"/>
    <cellStyle name="Currency 9 3 2 9" xfId="15957"/>
    <cellStyle name="Currency 9 3 3" xfId="1971"/>
    <cellStyle name="Currency 9 3 3 2" xfId="1972"/>
    <cellStyle name="Currency 9 3 3 2 2" xfId="4987"/>
    <cellStyle name="Currency 9 3 3 2 2 2" xfId="15958"/>
    <cellStyle name="Currency 9 3 3 2 3" xfId="15959"/>
    <cellStyle name="Currency 9 3 3 3" xfId="4986"/>
    <cellStyle name="Currency 9 3 3 4" xfId="9582"/>
    <cellStyle name="Currency 9 3 3 5" xfId="9583"/>
    <cellStyle name="Currency 9 3 3 6" xfId="15960"/>
    <cellStyle name="Currency 9 3 4" xfId="1973"/>
    <cellStyle name="Currency 9 3 4 2" xfId="1974"/>
    <cellStyle name="Currency 9 3 4 2 2" xfId="4989"/>
    <cellStyle name="Currency 9 3 4 2 2 2" xfId="15961"/>
    <cellStyle name="Currency 9 3 4 2 3" xfId="15962"/>
    <cellStyle name="Currency 9 3 4 3" xfId="4988"/>
    <cellStyle name="Currency 9 3 4 4" xfId="9584"/>
    <cellStyle name="Currency 9 3 4 5" xfId="9585"/>
    <cellStyle name="Currency 9 3 4 6" xfId="15963"/>
    <cellStyle name="Currency 9 3 5" xfId="1975"/>
    <cellStyle name="Currency 9 3 5 2" xfId="1976"/>
    <cellStyle name="Currency 9 3 5 2 2" xfId="4991"/>
    <cellStyle name="Currency 9 3 5 2 2 2" xfId="15964"/>
    <cellStyle name="Currency 9 3 5 2 3" xfId="15965"/>
    <cellStyle name="Currency 9 3 5 3" xfId="4990"/>
    <cellStyle name="Currency 9 3 5 4" xfId="9586"/>
    <cellStyle name="Currency 9 3 5 5" xfId="9587"/>
    <cellStyle name="Currency 9 3 5 6" xfId="15966"/>
    <cellStyle name="Currency 9 3 6" xfId="1977"/>
    <cellStyle name="Currency 9 3 6 2" xfId="4992"/>
    <cellStyle name="Currency 9 3 6 2 2" xfId="15967"/>
    <cellStyle name="Currency 9 3 6 3" xfId="15968"/>
    <cellStyle name="Currency 9 3 7" xfId="4977"/>
    <cellStyle name="Currency 9 3 8" xfId="9588"/>
    <cellStyle name="Currency 9 3 9" xfId="9589"/>
    <cellStyle name="Currency 9 4" xfId="1978"/>
    <cellStyle name="Currency 9 4 2" xfId="1979"/>
    <cellStyle name="Currency 9 4 2 2" xfId="1980"/>
    <cellStyle name="Currency 9 4 2 2 2" xfId="4995"/>
    <cellStyle name="Currency 9 4 2 2 2 2" xfId="15969"/>
    <cellStyle name="Currency 9 4 2 2 3" xfId="15970"/>
    <cellStyle name="Currency 9 4 2 3" xfId="4994"/>
    <cellStyle name="Currency 9 4 2 4" xfId="9590"/>
    <cellStyle name="Currency 9 4 2 5" xfId="9591"/>
    <cellStyle name="Currency 9 4 2 6" xfId="15971"/>
    <cellStyle name="Currency 9 4 3" xfId="1981"/>
    <cellStyle name="Currency 9 4 3 2" xfId="1982"/>
    <cellStyle name="Currency 9 4 3 2 2" xfId="4997"/>
    <cellStyle name="Currency 9 4 3 2 2 2" xfId="15972"/>
    <cellStyle name="Currency 9 4 3 2 3" xfId="15973"/>
    <cellStyle name="Currency 9 4 3 3" xfId="4996"/>
    <cellStyle name="Currency 9 4 3 4" xfId="9592"/>
    <cellStyle name="Currency 9 4 3 5" xfId="9593"/>
    <cellStyle name="Currency 9 4 3 6" xfId="15974"/>
    <cellStyle name="Currency 9 4 4" xfId="1983"/>
    <cellStyle name="Currency 9 4 4 2" xfId="1984"/>
    <cellStyle name="Currency 9 4 4 2 2" xfId="4999"/>
    <cellStyle name="Currency 9 4 4 2 2 2" xfId="15975"/>
    <cellStyle name="Currency 9 4 4 2 3" xfId="15976"/>
    <cellStyle name="Currency 9 4 4 3" xfId="4998"/>
    <cellStyle name="Currency 9 4 4 4" xfId="9594"/>
    <cellStyle name="Currency 9 4 4 5" xfId="9595"/>
    <cellStyle name="Currency 9 4 4 6" xfId="15977"/>
    <cellStyle name="Currency 9 4 5" xfId="1985"/>
    <cellStyle name="Currency 9 4 5 2" xfId="5000"/>
    <cellStyle name="Currency 9 4 5 2 2" xfId="15978"/>
    <cellStyle name="Currency 9 4 5 3" xfId="15979"/>
    <cellStyle name="Currency 9 4 6" xfId="4993"/>
    <cellStyle name="Currency 9 4 7" xfId="9596"/>
    <cellStyle name="Currency 9 4 8" xfId="9597"/>
    <cellStyle name="Currency 9 4 9" xfId="15980"/>
    <cellStyle name="Currency 9 5" xfId="1986"/>
    <cellStyle name="Currency 9 5 2" xfId="1987"/>
    <cellStyle name="Currency 9 5 2 2" xfId="5002"/>
    <cellStyle name="Currency 9 5 2 2 2" xfId="15981"/>
    <cellStyle name="Currency 9 5 2 3" xfId="15982"/>
    <cellStyle name="Currency 9 5 3" xfId="5001"/>
    <cellStyle name="Currency 9 5 4" xfId="9598"/>
    <cellStyle name="Currency 9 5 5" xfId="9599"/>
    <cellStyle name="Currency 9 5 6" xfId="15983"/>
    <cellStyle name="Currency 9 6" xfId="1988"/>
    <cellStyle name="Currency 9 6 2" xfId="1989"/>
    <cellStyle name="Currency 9 6 2 2" xfId="5004"/>
    <cellStyle name="Currency 9 6 2 2 2" xfId="15984"/>
    <cellStyle name="Currency 9 6 2 3" xfId="15985"/>
    <cellStyle name="Currency 9 6 3" xfId="5003"/>
    <cellStyle name="Currency 9 6 4" xfId="9600"/>
    <cellStyle name="Currency 9 6 5" xfId="9601"/>
    <cellStyle name="Currency 9 6 6" xfId="15986"/>
    <cellStyle name="Currency 9 7" xfId="1990"/>
    <cellStyle name="Currency 9 7 2" xfId="1991"/>
    <cellStyle name="Currency 9 7 2 2" xfId="5006"/>
    <cellStyle name="Currency 9 7 2 2 2" xfId="15987"/>
    <cellStyle name="Currency 9 7 2 3" xfId="15988"/>
    <cellStyle name="Currency 9 7 3" xfId="5005"/>
    <cellStyle name="Currency 9 7 4" xfId="9602"/>
    <cellStyle name="Currency 9 7 5" xfId="9603"/>
    <cellStyle name="Currency 9 7 6" xfId="15989"/>
    <cellStyle name="Currency 9 8" xfId="1992"/>
    <cellStyle name="Currency 9 8 2" xfId="5007"/>
    <cellStyle name="Currency 9 8 2 2" xfId="15990"/>
    <cellStyle name="Currency 9 8 3" xfId="15991"/>
    <cellStyle name="Currency 9 9" xfId="4960"/>
    <cellStyle name="Currency_Construccion Edificio Aulas No.1 Centroa Regional UASD, Mao" xfId="163"/>
    <cellStyle name="Currency0" xfId="1993"/>
    <cellStyle name="Currency0 2" xfId="4096"/>
    <cellStyle name="Currency0 3" xfId="15992"/>
    <cellStyle name="Date" xfId="1994"/>
    <cellStyle name="Date 2" xfId="4097"/>
    <cellStyle name="Date 3" xfId="15993"/>
    <cellStyle name="Dezimal [0]_Compiling Utility Macros" xfId="9604"/>
    <cellStyle name="Dezimal_Compiling Utility Macros" xfId="9605"/>
    <cellStyle name="Diseño" xfId="1995"/>
    <cellStyle name="Emphasis 1" xfId="164"/>
    <cellStyle name="Emphasis 1 2" xfId="1996"/>
    <cellStyle name="Emphasis 1 3" xfId="1997"/>
    <cellStyle name="Emphasis 1 4" xfId="9606"/>
    <cellStyle name="Emphasis 1 5" xfId="9607"/>
    <cellStyle name="Emphasis 2" xfId="165"/>
    <cellStyle name="Emphasis 2 2" xfId="1998"/>
    <cellStyle name="Emphasis 2 3" xfId="1999"/>
    <cellStyle name="Emphasis 2 4" xfId="9608"/>
    <cellStyle name="Emphasis 2 5" xfId="9609"/>
    <cellStyle name="Emphasis 3" xfId="166"/>
    <cellStyle name="Emphasis 3 2" xfId="2000"/>
    <cellStyle name="Emphasis 3 3" xfId="2001"/>
    <cellStyle name="Emphasis 3 4" xfId="9610"/>
    <cellStyle name="Emphasis 3 5" xfId="9611"/>
    <cellStyle name="Encabezado 1" xfId="483"/>
    <cellStyle name="Encabezado 1 2" xfId="14174"/>
    <cellStyle name="Encabezado 2" xfId="3845"/>
    <cellStyle name="Encabezado 4" xfId="167" builtinId="19" customBuiltin="1"/>
    <cellStyle name="Encabezado 4 2" xfId="168"/>
    <cellStyle name="Encabezado 4 2 2" xfId="4098"/>
    <cellStyle name="Encabezado 4 2 2 2" xfId="19362"/>
    <cellStyle name="Encabezado 4 2 2 3" xfId="19363"/>
    <cellStyle name="Encabezado 4 2 3" xfId="19364"/>
    <cellStyle name="Encabezado 4 3" xfId="169"/>
    <cellStyle name="Encabezado 4 4" xfId="170"/>
    <cellStyle name="Encabezado 4 5" xfId="19365"/>
    <cellStyle name="Énfasis 1" xfId="171"/>
    <cellStyle name="Énfasis 2" xfId="172"/>
    <cellStyle name="Énfasis 2 2" xfId="14175"/>
    <cellStyle name="Énfasis 3" xfId="173"/>
    <cellStyle name="Énfasis1" xfId="174" builtinId="29" customBuiltin="1"/>
    <cellStyle name="Énfasis1 - 20%" xfId="175"/>
    <cellStyle name="Énfasis1 - 20% 2" xfId="535"/>
    <cellStyle name="Énfasis1 - 20% 3" xfId="14176"/>
    <cellStyle name="Énfasis1 - 40%" xfId="176"/>
    <cellStyle name="Énfasis1 - 40% 2" xfId="536"/>
    <cellStyle name="Énfasis1 - 40% 3" xfId="14177"/>
    <cellStyle name="Énfasis1 - 60%" xfId="177"/>
    <cellStyle name="Énfasis1 - 60% 2" xfId="14178"/>
    <cellStyle name="Énfasis1 2" xfId="178"/>
    <cellStyle name="Énfasis1 2 2" xfId="4099"/>
    <cellStyle name="Énfasis1 2 2 2" xfId="19366"/>
    <cellStyle name="Énfasis1 2 2 3" xfId="19367"/>
    <cellStyle name="Énfasis1 2 3" xfId="19368"/>
    <cellStyle name="Énfasis1 3" xfId="179"/>
    <cellStyle name="Énfasis1 4" xfId="180"/>
    <cellStyle name="Énfasis1 5" xfId="19369"/>
    <cellStyle name="Énfasis2" xfId="181" builtinId="33" customBuiltin="1"/>
    <cellStyle name="Énfasis2 - 20%" xfId="182"/>
    <cellStyle name="Énfasis2 - 20% 2" xfId="537"/>
    <cellStyle name="Énfasis2 - 20% 3" xfId="14179"/>
    <cellStyle name="Énfasis2 - 40%" xfId="183"/>
    <cellStyle name="Énfasis2 - 40% 2" xfId="538"/>
    <cellStyle name="Énfasis2 - 60%" xfId="184"/>
    <cellStyle name="Énfasis2 2" xfId="185"/>
    <cellStyle name="Énfasis2 2 2" xfId="4100"/>
    <cellStyle name="Énfasis2 2 2 2" xfId="19370"/>
    <cellStyle name="Énfasis2 2 2 3" xfId="19371"/>
    <cellStyle name="Énfasis2 2 3" xfId="9612"/>
    <cellStyle name="Énfasis2 2 4" xfId="9613"/>
    <cellStyle name="Énfasis2 3" xfId="186"/>
    <cellStyle name="Énfasis2 4" xfId="187"/>
    <cellStyle name="Énfasis2 5" xfId="19372"/>
    <cellStyle name="Énfasis3" xfId="188" builtinId="37" customBuiltin="1"/>
    <cellStyle name="Énfasis3 - 20%" xfId="189"/>
    <cellStyle name="Énfasis3 - 20% 2" xfId="539"/>
    <cellStyle name="Énfasis3 - 20% 3" xfId="14180"/>
    <cellStyle name="Énfasis3 - 40%" xfId="190"/>
    <cellStyle name="Énfasis3 - 40% 2" xfId="540"/>
    <cellStyle name="Énfasis3 - 40% 3" xfId="14181"/>
    <cellStyle name="Énfasis3 - 60%" xfId="191"/>
    <cellStyle name="Énfasis3 2" xfId="192"/>
    <cellStyle name="Énfasis3 2 2" xfId="4101"/>
    <cellStyle name="Énfasis3 2 2 2" xfId="19373"/>
    <cellStyle name="Énfasis3 2 2 3" xfId="19374"/>
    <cellStyle name="Énfasis3 2 3" xfId="19375"/>
    <cellStyle name="Énfasis3 3" xfId="193"/>
    <cellStyle name="Énfasis3 4" xfId="194"/>
    <cellStyle name="Énfasis3 5" xfId="19376"/>
    <cellStyle name="Énfasis4" xfId="195" builtinId="41" customBuiltin="1"/>
    <cellStyle name="Énfasis4 - 20%" xfId="196"/>
    <cellStyle name="Énfasis4 - 20% 2" xfId="541"/>
    <cellStyle name="Énfasis4 - 20% 3" xfId="14182"/>
    <cellStyle name="Énfasis4 - 40%" xfId="197"/>
    <cellStyle name="Énfasis4 - 40% 2" xfId="542"/>
    <cellStyle name="Énfasis4 - 60%" xfId="198"/>
    <cellStyle name="Énfasis4 - 60% 2" xfId="14183"/>
    <cellStyle name="Énfasis4 2" xfId="199"/>
    <cellStyle name="Énfasis4 2 2" xfId="4102"/>
    <cellStyle name="Énfasis4 2 2 2" xfId="19377"/>
    <cellStyle name="Énfasis4 2 2 3" xfId="19378"/>
    <cellStyle name="Énfasis4 2 3" xfId="19379"/>
    <cellStyle name="Énfasis4 3" xfId="200"/>
    <cellStyle name="Énfasis4 4" xfId="201"/>
    <cellStyle name="Énfasis4 5" xfId="19380"/>
    <cellStyle name="Énfasis5" xfId="202" builtinId="45" customBuiltin="1"/>
    <cellStyle name="Énfasis5 - 20%" xfId="203"/>
    <cellStyle name="Énfasis5 - 20% 2" xfId="543"/>
    <cellStyle name="Énfasis5 - 20% 3" xfId="14184"/>
    <cellStyle name="Énfasis5 - 40%" xfId="204"/>
    <cellStyle name="Énfasis5 - 40% 2" xfId="544"/>
    <cellStyle name="Énfasis5 - 40% 3" xfId="14185"/>
    <cellStyle name="Énfasis5 - 60%" xfId="205"/>
    <cellStyle name="Énfasis5 - 60% 2" xfId="14186"/>
    <cellStyle name="Énfasis5 2" xfId="206"/>
    <cellStyle name="Énfasis5 2 2" xfId="4103"/>
    <cellStyle name="Énfasis5 2 2 2" xfId="19381"/>
    <cellStyle name="Énfasis5 2 2 3" xfId="19382"/>
    <cellStyle name="Énfasis5 2 3" xfId="19383"/>
    <cellStyle name="Énfasis5 3" xfId="207"/>
    <cellStyle name="Énfasis5 4" xfId="208"/>
    <cellStyle name="Énfasis5 5" xfId="19384"/>
    <cellStyle name="Énfasis6" xfId="209" builtinId="49" customBuiltin="1"/>
    <cellStyle name="Énfasis6 - 20%" xfId="210"/>
    <cellStyle name="Énfasis6 - 20% 2" xfId="545"/>
    <cellStyle name="Énfasis6 - 20% 3" xfId="14187"/>
    <cellStyle name="Énfasis6 - 40%" xfId="211"/>
    <cellStyle name="Énfasis6 - 40% 2" xfId="546"/>
    <cellStyle name="Énfasis6 - 40% 3" xfId="14188"/>
    <cellStyle name="Énfasis6 - 60%" xfId="212"/>
    <cellStyle name="Énfasis6 - 60% 2" xfId="14189"/>
    <cellStyle name="Énfasis6 2" xfId="213"/>
    <cellStyle name="Énfasis6 2 2" xfId="4104"/>
    <cellStyle name="Énfasis6 2 2 2" xfId="19385"/>
    <cellStyle name="Énfasis6 2 2 3" xfId="19386"/>
    <cellStyle name="Énfasis6 2 3" xfId="19387"/>
    <cellStyle name="Énfasis6 3" xfId="214"/>
    <cellStyle name="Énfasis6 4" xfId="215"/>
    <cellStyle name="Énfasis6 5" xfId="19388"/>
    <cellStyle name="Entrada" xfId="216" builtinId="20" customBuiltin="1"/>
    <cellStyle name="Entrada 2" xfId="217"/>
    <cellStyle name="Entrada 2 10" xfId="9614"/>
    <cellStyle name="Entrada 2 10 2" xfId="9615"/>
    <cellStyle name="Entrada 2 10 2 2" xfId="9616"/>
    <cellStyle name="Entrada 2 10 2 3" xfId="15994"/>
    <cellStyle name="Entrada 2 10 3" xfId="9617"/>
    <cellStyle name="Entrada 2 10 3 2" xfId="15995"/>
    <cellStyle name="Entrada 2 10 3 3" xfId="15996"/>
    <cellStyle name="Entrada 2 10 4" xfId="15997"/>
    <cellStyle name="Entrada 2 10 5" xfId="15998"/>
    <cellStyle name="Entrada 2 11" xfId="9618"/>
    <cellStyle name="Entrada 2 11 2" xfId="9619"/>
    <cellStyle name="Entrada 2 11 2 2" xfId="9620"/>
    <cellStyle name="Entrada 2 11 2 3" xfId="15999"/>
    <cellStyle name="Entrada 2 11 3" xfId="9621"/>
    <cellStyle name="Entrada 2 11 3 2" xfId="16000"/>
    <cellStyle name="Entrada 2 11 3 3" xfId="16001"/>
    <cellStyle name="Entrada 2 11 4" xfId="16002"/>
    <cellStyle name="Entrada 2 11 5" xfId="16003"/>
    <cellStyle name="Entrada 2 12" xfId="9622"/>
    <cellStyle name="Entrada 2 12 2" xfId="9623"/>
    <cellStyle name="Entrada 2 12 3" xfId="16004"/>
    <cellStyle name="Entrada 2 13" xfId="9624"/>
    <cellStyle name="Entrada 2 13 2" xfId="16005"/>
    <cellStyle name="Entrada 2 13 3" xfId="16006"/>
    <cellStyle name="Entrada 2 14" xfId="16007"/>
    <cellStyle name="Entrada 2 15" xfId="16008"/>
    <cellStyle name="Entrada 2 2" xfId="2002"/>
    <cellStyle name="Entrada 2 2 2" xfId="2003"/>
    <cellStyle name="Entrada 2 2 2 2" xfId="9625"/>
    <cellStyle name="Entrada 2 2 2 2 2" xfId="9626"/>
    <cellStyle name="Entrada 2 2 2 2 3" xfId="16009"/>
    <cellStyle name="Entrada 2 2 2 2 4" xfId="16010"/>
    <cellStyle name="Entrada 2 2 2 3" xfId="9627"/>
    <cellStyle name="Entrada 2 2 2 3 2" xfId="16011"/>
    <cellStyle name="Entrada 2 2 2 3 3" xfId="16012"/>
    <cellStyle name="Entrada 2 2 2 4" xfId="16013"/>
    <cellStyle name="Entrada 2 2 2 5" xfId="16014"/>
    <cellStyle name="Entrada 2 2 3" xfId="2004"/>
    <cellStyle name="Entrada 2 2 3 2" xfId="9628"/>
    <cellStyle name="Entrada 2 2 3 2 2" xfId="9629"/>
    <cellStyle name="Entrada 2 2 3 2 3" xfId="16015"/>
    <cellStyle name="Entrada 2 2 3 2 4" xfId="16016"/>
    <cellStyle name="Entrada 2 2 3 3" xfId="9630"/>
    <cellStyle name="Entrada 2 2 3 3 2" xfId="16017"/>
    <cellStyle name="Entrada 2 2 3 3 3" xfId="16018"/>
    <cellStyle name="Entrada 2 2 3 4" xfId="16019"/>
    <cellStyle name="Entrada 2 2 3 5" xfId="16020"/>
    <cellStyle name="Entrada 2 2 4" xfId="9631"/>
    <cellStyle name="Entrada 2 2 4 2" xfId="9632"/>
    <cellStyle name="Entrada 2 2 4 3" xfId="16021"/>
    <cellStyle name="Entrada 2 2 4 4" xfId="16022"/>
    <cellStyle name="Entrada 2 2 5" xfId="9633"/>
    <cellStyle name="Entrada 2 2 5 2" xfId="16023"/>
    <cellStyle name="Entrada 2 2 5 3" xfId="16024"/>
    <cellStyle name="Entrada 2 2 6" xfId="16025"/>
    <cellStyle name="Entrada 2 2 7" xfId="16026"/>
    <cellStyle name="Entrada 2 2 8" xfId="16027"/>
    <cellStyle name="Entrada 2 3" xfId="2005"/>
    <cellStyle name="Entrada 2 3 2" xfId="9634"/>
    <cellStyle name="Entrada 2 3 2 2" xfId="9635"/>
    <cellStyle name="Entrada 2 3 2 3" xfId="16028"/>
    <cellStyle name="Entrada 2 3 2 4" xfId="16029"/>
    <cellStyle name="Entrada 2 3 3" xfId="9636"/>
    <cellStyle name="Entrada 2 3 3 2" xfId="16030"/>
    <cellStyle name="Entrada 2 3 3 3" xfId="16031"/>
    <cellStyle name="Entrada 2 3 4" xfId="16032"/>
    <cellStyle name="Entrada 2 3 5" xfId="16033"/>
    <cellStyle name="Entrada 2 4" xfId="2006"/>
    <cellStyle name="Entrada 2 4 2" xfId="9637"/>
    <cellStyle name="Entrada 2 4 2 2" xfId="9638"/>
    <cellStyle name="Entrada 2 4 2 3" xfId="16034"/>
    <cellStyle name="Entrada 2 4 2 4" xfId="16035"/>
    <cellStyle name="Entrada 2 4 3" xfId="9639"/>
    <cellStyle name="Entrada 2 4 3 2" xfId="16036"/>
    <cellStyle name="Entrada 2 4 3 3" xfId="16037"/>
    <cellStyle name="Entrada 2 4 4" xfId="16038"/>
    <cellStyle name="Entrada 2 4 5" xfId="16039"/>
    <cellStyle name="Entrada 2 5" xfId="2007"/>
    <cellStyle name="Entrada 2 5 2" xfId="9640"/>
    <cellStyle name="Entrada 2 5 2 2" xfId="9641"/>
    <cellStyle name="Entrada 2 5 2 3" xfId="16040"/>
    <cellStyle name="Entrada 2 5 2 4" xfId="16041"/>
    <cellStyle name="Entrada 2 5 3" xfId="9642"/>
    <cellStyle name="Entrada 2 5 3 2" xfId="16042"/>
    <cellStyle name="Entrada 2 5 3 3" xfId="16043"/>
    <cellStyle name="Entrada 2 5 4" xfId="16044"/>
    <cellStyle name="Entrada 2 5 5" xfId="16045"/>
    <cellStyle name="Entrada 2 6" xfId="2008"/>
    <cellStyle name="Entrada 2 6 2" xfId="9643"/>
    <cellStyle name="Entrada 2 6 2 2" xfId="9644"/>
    <cellStyle name="Entrada 2 6 2 3" xfId="16046"/>
    <cellStyle name="Entrada 2 6 2 4" xfId="16047"/>
    <cellStyle name="Entrada 2 6 3" xfId="9645"/>
    <cellStyle name="Entrada 2 6 3 2" xfId="16048"/>
    <cellStyle name="Entrada 2 6 3 3" xfId="16049"/>
    <cellStyle name="Entrada 2 6 4" xfId="16050"/>
    <cellStyle name="Entrada 2 6 5" xfId="16051"/>
    <cellStyle name="Entrada 2 7" xfId="2009"/>
    <cellStyle name="Entrada 2 7 2" xfId="9646"/>
    <cellStyle name="Entrada 2 7 2 2" xfId="9647"/>
    <cellStyle name="Entrada 2 7 2 3" xfId="16052"/>
    <cellStyle name="Entrada 2 7 2 4" xfId="16053"/>
    <cellStyle name="Entrada 2 7 3" xfId="9648"/>
    <cellStyle name="Entrada 2 7 3 2" xfId="16054"/>
    <cellStyle name="Entrada 2 7 3 3" xfId="16055"/>
    <cellStyle name="Entrada 2 7 4" xfId="16056"/>
    <cellStyle name="Entrada 2 7 5" xfId="16057"/>
    <cellStyle name="Entrada 2 8" xfId="2010"/>
    <cellStyle name="Entrada 2 8 2" xfId="9649"/>
    <cellStyle name="Entrada 2 8 2 2" xfId="9650"/>
    <cellStyle name="Entrada 2 8 2 3" xfId="16058"/>
    <cellStyle name="Entrada 2 8 2 4" xfId="16059"/>
    <cellStyle name="Entrada 2 8 3" xfId="9651"/>
    <cellStyle name="Entrada 2 8 3 2" xfId="16060"/>
    <cellStyle name="Entrada 2 8 3 3" xfId="16061"/>
    <cellStyle name="Entrada 2 8 4" xfId="16062"/>
    <cellStyle name="Entrada 2 8 5" xfId="16063"/>
    <cellStyle name="Entrada 2 9" xfId="4105"/>
    <cellStyle name="Entrada 2 9 2" xfId="9652"/>
    <cellStyle name="Entrada 2 9 2 2" xfId="9653"/>
    <cellStyle name="Entrada 2 9 2 3" xfId="16064"/>
    <cellStyle name="Entrada 2 9 2 4" xfId="16065"/>
    <cellStyle name="Entrada 2 9 3" xfId="9654"/>
    <cellStyle name="Entrada 2 9 3 2" xfId="16066"/>
    <cellStyle name="Entrada 2 9 3 3" xfId="16067"/>
    <cellStyle name="Entrada 2 9 4" xfId="16068"/>
    <cellStyle name="Entrada 2 9 5" xfId="16069"/>
    <cellStyle name="Entrada 3" xfId="218"/>
    <cellStyle name="Entrada 3 10" xfId="9655"/>
    <cellStyle name="Entrada 3 10 2" xfId="9656"/>
    <cellStyle name="Entrada 3 10 2 2" xfId="9657"/>
    <cellStyle name="Entrada 3 10 2 3" xfId="16070"/>
    <cellStyle name="Entrada 3 10 3" xfId="9658"/>
    <cellStyle name="Entrada 3 10 3 2" xfId="16071"/>
    <cellStyle name="Entrada 3 10 3 3" xfId="16072"/>
    <cellStyle name="Entrada 3 10 4" xfId="16073"/>
    <cellStyle name="Entrada 3 10 5" xfId="16074"/>
    <cellStyle name="Entrada 3 11" xfId="9659"/>
    <cellStyle name="Entrada 3 11 2" xfId="9660"/>
    <cellStyle name="Entrada 3 11 3" xfId="16075"/>
    <cellStyle name="Entrada 3 12" xfId="9661"/>
    <cellStyle name="Entrada 3 12 2" xfId="16076"/>
    <cellStyle name="Entrada 3 12 3" xfId="16077"/>
    <cellStyle name="Entrada 3 13" xfId="16078"/>
    <cellStyle name="Entrada 3 14" xfId="16079"/>
    <cellStyle name="Entrada 3 2" xfId="2011"/>
    <cellStyle name="Entrada 3 2 2" xfId="2012"/>
    <cellStyle name="Entrada 3 2 2 2" xfId="9662"/>
    <cellStyle name="Entrada 3 2 2 2 2" xfId="9663"/>
    <cellStyle name="Entrada 3 2 2 2 3" xfId="16080"/>
    <cellStyle name="Entrada 3 2 2 2 4" xfId="16081"/>
    <cellStyle name="Entrada 3 2 2 3" xfId="9664"/>
    <cellStyle name="Entrada 3 2 2 3 2" xfId="16082"/>
    <cellStyle name="Entrada 3 2 2 3 3" xfId="16083"/>
    <cellStyle name="Entrada 3 2 2 4" xfId="16084"/>
    <cellStyle name="Entrada 3 2 2 5" xfId="16085"/>
    <cellStyle name="Entrada 3 2 3" xfId="2013"/>
    <cellStyle name="Entrada 3 2 3 2" xfId="9665"/>
    <cellStyle name="Entrada 3 2 3 2 2" xfId="9666"/>
    <cellStyle name="Entrada 3 2 3 2 3" xfId="16086"/>
    <cellStyle name="Entrada 3 2 3 2 4" xfId="16087"/>
    <cellStyle name="Entrada 3 2 3 3" xfId="9667"/>
    <cellStyle name="Entrada 3 2 3 3 2" xfId="16088"/>
    <cellStyle name="Entrada 3 2 3 3 3" xfId="16089"/>
    <cellStyle name="Entrada 3 2 3 4" xfId="16090"/>
    <cellStyle name="Entrada 3 2 3 5" xfId="16091"/>
    <cellStyle name="Entrada 3 2 4" xfId="9668"/>
    <cellStyle name="Entrada 3 2 4 2" xfId="9669"/>
    <cellStyle name="Entrada 3 2 4 3" xfId="16092"/>
    <cellStyle name="Entrada 3 2 4 4" xfId="16093"/>
    <cellStyle name="Entrada 3 2 5" xfId="9670"/>
    <cellStyle name="Entrada 3 2 5 2" xfId="16094"/>
    <cellStyle name="Entrada 3 2 5 3" xfId="16095"/>
    <cellStyle name="Entrada 3 2 6" xfId="16096"/>
    <cellStyle name="Entrada 3 2 7" xfId="16097"/>
    <cellStyle name="Entrada 3 3" xfId="2014"/>
    <cellStyle name="Entrada 3 3 2" xfId="9671"/>
    <cellStyle name="Entrada 3 3 2 2" xfId="9672"/>
    <cellStyle name="Entrada 3 3 2 3" xfId="16098"/>
    <cellStyle name="Entrada 3 3 2 4" xfId="16099"/>
    <cellStyle name="Entrada 3 3 3" xfId="9673"/>
    <cellStyle name="Entrada 3 3 3 2" xfId="16100"/>
    <cellStyle name="Entrada 3 3 3 3" xfId="16101"/>
    <cellStyle name="Entrada 3 3 4" xfId="16102"/>
    <cellStyle name="Entrada 3 3 5" xfId="16103"/>
    <cellStyle name="Entrada 3 4" xfId="2015"/>
    <cellStyle name="Entrada 3 4 2" xfId="9674"/>
    <cellStyle name="Entrada 3 4 2 2" xfId="9675"/>
    <cellStyle name="Entrada 3 4 2 3" xfId="16104"/>
    <cellStyle name="Entrada 3 4 2 4" xfId="16105"/>
    <cellStyle name="Entrada 3 4 3" xfId="9676"/>
    <cellStyle name="Entrada 3 4 3 2" xfId="16106"/>
    <cellStyle name="Entrada 3 4 3 3" xfId="16107"/>
    <cellStyle name="Entrada 3 4 4" xfId="16108"/>
    <cellStyle name="Entrada 3 4 5" xfId="16109"/>
    <cellStyle name="Entrada 3 5" xfId="2016"/>
    <cellStyle name="Entrada 3 5 2" xfId="9677"/>
    <cellStyle name="Entrada 3 5 2 2" xfId="9678"/>
    <cellStyle name="Entrada 3 5 2 3" xfId="16110"/>
    <cellStyle name="Entrada 3 5 2 4" xfId="16111"/>
    <cellStyle name="Entrada 3 5 3" xfId="9679"/>
    <cellStyle name="Entrada 3 5 3 2" xfId="16112"/>
    <cellStyle name="Entrada 3 5 3 3" xfId="16113"/>
    <cellStyle name="Entrada 3 5 4" xfId="16114"/>
    <cellStyle name="Entrada 3 5 5" xfId="16115"/>
    <cellStyle name="Entrada 3 6" xfId="2017"/>
    <cellStyle name="Entrada 3 6 2" xfId="9680"/>
    <cellStyle name="Entrada 3 6 2 2" xfId="9681"/>
    <cellStyle name="Entrada 3 6 2 3" xfId="16116"/>
    <cellStyle name="Entrada 3 6 2 4" xfId="16117"/>
    <cellStyle name="Entrada 3 6 3" xfId="9682"/>
    <cellStyle name="Entrada 3 6 3 2" xfId="16118"/>
    <cellStyle name="Entrada 3 6 3 3" xfId="16119"/>
    <cellStyle name="Entrada 3 6 4" xfId="16120"/>
    <cellStyle name="Entrada 3 6 5" xfId="16121"/>
    <cellStyle name="Entrada 3 7" xfId="2018"/>
    <cellStyle name="Entrada 3 7 2" xfId="9683"/>
    <cellStyle name="Entrada 3 7 2 2" xfId="9684"/>
    <cellStyle name="Entrada 3 7 2 3" xfId="16122"/>
    <cellStyle name="Entrada 3 7 2 4" xfId="16123"/>
    <cellStyle name="Entrada 3 7 3" xfId="9685"/>
    <cellStyle name="Entrada 3 7 3 2" xfId="16124"/>
    <cellStyle name="Entrada 3 7 3 3" xfId="16125"/>
    <cellStyle name="Entrada 3 7 4" xfId="16126"/>
    <cellStyle name="Entrada 3 7 5" xfId="16127"/>
    <cellStyle name="Entrada 3 8" xfId="2019"/>
    <cellStyle name="Entrada 3 8 2" xfId="9686"/>
    <cellStyle name="Entrada 3 8 2 2" xfId="9687"/>
    <cellStyle name="Entrada 3 8 2 3" xfId="16128"/>
    <cellStyle name="Entrada 3 8 2 4" xfId="16129"/>
    <cellStyle name="Entrada 3 8 3" xfId="9688"/>
    <cellStyle name="Entrada 3 8 3 2" xfId="16130"/>
    <cellStyle name="Entrada 3 8 3 3" xfId="16131"/>
    <cellStyle name="Entrada 3 8 4" xfId="16132"/>
    <cellStyle name="Entrada 3 8 5" xfId="16133"/>
    <cellStyle name="Entrada 3 9" xfId="9689"/>
    <cellStyle name="Entrada 3 9 2" xfId="9690"/>
    <cellStyle name="Entrada 3 9 2 2" xfId="9691"/>
    <cellStyle name="Entrada 3 9 2 3" xfId="16134"/>
    <cellStyle name="Entrada 3 9 3" xfId="9692"/>
    <cellStyle name="Entrada 3 9 3 2" xfId="16135"/>
    <cellStyle name="Entrada 3 9 3 3" xfId="16136"/>
    <cellStyle name="Entrada 3 9 4" xfId="16137"/>
    <cellStyle name="Entrada 3 9 5" xfId="16138"/>
    <cellStyle name="Entrada 4" xfId="219"/>
    <cellStyle name="Entrada 4 10" xfId="9693"/>
    <cellStyle name="Entrada 4 10 2" xfId="9694"/>
    <cellStyle name="Entrada 4 10 2 2" xfId="9695"/>
    <cellStyle name="Entrada 4 10 2 3" xfId="16139"/>
    <cellStyle name="Entrada 4 10 3" xfId="9696"/>
    <cellStyle name="Entrada 4 10 3 2" xfId="16140"/>
    <cellStyle name="Entrada 4 10 3 3" xfId="16141"/>
    <cellStyle name="Entrada 4 10 4" xfId="16142"/>
    <cellStyle name="Entrada 4 10 5" xfId="16143"/>
    <cellStyle name="Entrada 4 11" xfId="9697"/>
    <cellStyle name="Entrada 4 11 2" xfId="9698"/>
    <cellStyle name="Entrada 4 11 3" xfId="16144"/>
    <cellStyle name="Entrada 4 12" xfId="9699"/>
    <cellStyle name="Entrada 4 12 2" xfId="16145"/>
    <cellStyle name="Entrada 4 12 3" xfId="16146"/>
    <cellStyle name="Entrada 4 13" xfId="16147"/>
    <cellStyle name="Entrada 4 14" xfId="16148"/>
    <cellStyle name="Entrada 4 2" xfId="2020"/>
    <cellStyle name="Entrada 4 2 2" xfId="2021"/>
    <cellStyle name="Entrada 4 2 2 2" xfId="9700"/>
    <cellStyle name="Entrada 4 2 2 2 2" xfId="9701"/>
    <cellStyle name="Entrada 4 2 2 2 3" xfId="16149"/>
    <cellStyle name="Entrada 4 2 2 2 4" xfId="16150"/>
    <cellStyle name="Entrada 4 2 2 3" xfId="9702"/>
    <cellStyle name="Entrada 4 2 2 3 2" xfId="16151"/>
    <cellStyle name="Entrada 4 2 2 3 3" xfId="16152"/>
    <cellStyle name="Entrada 4 2 2 4" xfId="16153"/>
    <cellStyle name="Entrada 4 2 2 5" xfId="16154"/>
    <cellStyle name="Entrada 4 2 3" xfId="2022"/>
    <cellStyle name="Entrada 4 2 3 2" xfId="9703"/>
    <cellStyle name="Entrada 4 2 3 2 2" xfId="9704"/>
    <cellStyle name="Entrada 4 2 3 2 3" xfId="16155"/>
    <cellStyle name="Entrada 4 2 3 2 4" xfId="16156"/>
    <cellStyle name="Entrada 4 2 3 3" xfId="9705"/>
    <cellStyle name="Entrada 4 2 3 3 2" xfId="16157"/>
    <cellStyle name="Entrada 4 2 3 3 3" xfId="16158"/>
    <cellStyle name="Entrada 4 2 3 4" xfId="16159"/>
    <cellStyle name="Entrada 4 2 3 5" xfId="16160"/>
    <cellStyle name="Entrada 4 2 4" xfId="9706"/>
    <cellStyle name="Entrada 4 2 4 2" xfId="9707"/>
    <cellStyle name="Entrada 4 2 4 3" xfId="16161"/>
    <cellStyle name="Entrada 4 2 4 4" xfId="16162"/>
    <cellStyle name="Entrada 4 2 5" xfId="9708"/>
    <cellStyle name="Entrada 4 2 5 2" xfId="16163"/>
    <cellStyle name="Entrada 4 2 5 3" xfId="16164"/>
    <cellStyle name="Entrada 4 2 6" xfId="16165"/>
    <cellStyle name="Entrada 4 2 7" xfId="16166"/>
    <cellStyle name="Entrada 4 3" xfId="2023"/>
    <cellStyle name="Entrada 4 3 2" xfId="9709"/>
    <cellStyle name="Entrada 4 3 2 2" xfId="9710"/>
    <cellStyle name="Entrada 4 3 2 3" xfId="16167"/>
    <cellStyle name="Entrada 4 3 2 4" xfId="16168"/>
    <cellStyle name="Entrada 4 3 3" xfId="9711"/>
    <cellStyle name="Entrada 4 3 3 2" xfId="16169"/>
    <cellStyle name="Entrada 4 3 3 3" xfId="16170"/>
    <cellStyle name="Entrada 4 3 4" xfId="16171"/>
    <cellStyle name="Entrada 4 3 5" xfId="16172"/>
    <cellStyle name="Entrada 4 4" xfId="2024"/>
    <cellStyle name="Entrada 4 4 2" xfId="9712"/>
    <cellStyle name="Entrada 4 4 2 2" xfId="9713"/>
    <cellStyle name="Entrada 4 4 2 3" xfId="16173"/>
    <cellStyle name="Entrada 4 4 2 4" xfId="16174"/>
    <cellStyle name="Entrada 4 4 3" xfId="9714"/>
    <cellStyle name="Entrada 4 4 3 2" xfId="16175"/>
    <cellStyle name="Entrada 4 4 3 3" xfId="16176"/>
    <cellStyle name="Entrada 4 4 4" xfId="16177"/>
    <cellStyle name="Entrada 4 4 5" xfId="16178"/>
    <cellStyle name="Entrada 4 5" xfId="2025"/>
    <cellStyle name="Entrada 4 5 2" xfId="9715"/>
    <cellStyle name="Entrada 4 5 2 2" xfId="9716"/>
    <cellStyle name="Entrada 4 5 2 3" xfId="16179"/>
    <cellStyle name="Entrada 4 5 2 4" xfId="16180"/>
    <cellStyle name="Entrada 4 5 3" xfId="9717"/>
    <cellStyle name="Entrada 4 5 3 2" xfId="16181"/>
    <cellStyle name="Entrada 4 5 3 3" xfId="16182"/>
    <cellStyle name="Entrada 4 5 4" xfId="16183"/>
    <cellStyle name="Entrada 4 5 5" xfId="16184"/>
    <cellStyle name="Entrada 4 6" xfId="2026"/>
    <cellStyle name="Entrada 4 6 2" xfId="9718"/>
    <cellStyle name="Entrada 4 6 2 2" xfId="9719"/>
    <cellStyle name="Entrada 4 6 2 3" xfId="16185"/>
    <cellStyle name="Entrada 4 6 2 4" xfId="16186"/>
    <cellStyle name="Entrada 4 6 3" xfId="9720"/>
    <cellStyle name="Entrada 4 6 3 2" xfId="16187"/>
    <cellStyle name="Entrada 4 6 3 3" xfId="16188"/>
    <cellStyle name="Entrada 4 6 4" xfId="16189"/>
    <cellStyle name="Entrada 4 6 5" xfId="16190"/>
    <cellStyle name="Entrada 4 7" xfId="2027"/>
    <cellStyle name="Entrada 4 7 2" xfId="9721"/>
    <cellStyle name="Entrada 4 7 2 2" xfId="9722"/>
    <cellStyle name="Entrada 4 7 2 3" xfId="16191"/>
    <cellStyle name="Entrada 4 7 2 4" xfId="16192"/>
    <cellStyle name="Entrada 4 7 3" xfId="9723"/>
    <cellStyle name="Entrada 4 7 3 2" xfId="16193"/>
    <cellStyle name="Entrada 4 7 3 3" xfId="16194"/>
    <cellStyle name="Entrada 4 7 4" xfId="16195"/>
    <cellStyle name="Entrada 4 7 5" xfId="16196"/>
    <cellStyle name="Entrada 4 8" xfId="2028"/>
    <cellStyle name="Entrada 4 8 2" xfId="9724"/>
    <cellStyle name="Entrada 4 8 2 2" xfId="9725"/>
    <cellStyle name="Entrada 4 8 2 3" xfId="16197"/>
    <cellStyle name="Entrada 4 8 2 4" xfId="16198"/>
    <cellStyle name="Entrada 4 8 3" xfId="9726"/>
    <cellStyle name="Entrada 4 8 3 2" xfId="16199"/>
    <cellStyle name="Entrada 4 8 3 3" xfId="16200"/>
    <cellStyle name="Entrada 4 8 4" xfId="16201"/>
    <cellStyle name="Entrada 4 8 5" xfId="16202"/>
    <cellStyle name="Entrada 4 9" xfId="9727"/>
    <cellStyle name="Entrada 4 9 2" xfId="9728"/>
    <cellStyle name="Entrada 4 9 2 2" xfId="9729"/>
    <cellStyle name="Entrada 4 9 2 3" xfId="16203"/>
    <cellStyle name="Entrada 4 9 3" xfId="9730"/>
    <cellStyle name="Entrada 4 9 3 2" xfId="16204"/>
    <cellStyle name="Entrada 4 9 3 3" xfId="16205"/>
    <cellStyle name="Entrada 4 9 4" xfId="16206"/>
    <cellStyle name="Entrada 4 9 5" xfId="16207"/>
    <cellStyle name="Entrada 5" xfId="19389"/>
    <cellStyle name="Euro" xfId="220"/>
    <cellStyle name="Euro 2" xfId="221"/>
    <cellStyle name="Euro 2 2" xfId="222"/>
    <cellStyle name="Euro 2 2 2" xfId="547"/>
    <cellStyle name="Euro 2 2 2 2" xfId="14190"/>
    <cellStyle name="Euro 2 2 3" xfId="6212"/>
    <cellStyle name="Euro 2 2 3 2" xfId="16208"/>
    <cellStyle name="Euro 2 2 4" xfId="9731"/>
    <cellStyle name="Euro 2 3" xfId="548"/>
    <cellStyle name="Euro 2 3 2" xfId="9732"/>
    <cellStyle name="Euro 2 3 2 2" xfId="16209"/>
    <cellStyle name="Euro 2 3 3" xfId="9733"/>
    <cellStyle name="Euro 2 3 4" xfId="16210"/>
    <cellStyle name="Euro 2 4" xfId="2029"/>
    <cellStyle name="Euro 2 5" xfId="6211"/>
    <cellStyle name="Euro 2 5 2" xfId="16211"/>
    <cellStyle name="Euro 2 6" xfId="9734"/>
    <cellStyle name="Euro 3" xfId="223"/>
    <cellStyle name="Euro 3 2" xfId="2030"/>
    <cellStyle name="Euro 3 3" xfId="2031"/>
    <cellStyle name="Euro 3 3 2" xfId="9735"/>
    <cellStyle name="Euro 3 3 3" xfId="9736"/>
    <cellStyle name="Euro 3 4" xfId="6213"/>
    <cellStyle name="Euro 3 4 2" xfId="14191"/>
    <cellStyle name="Euro 3 4 3" xfId="16212"/>
    <cellStyle name="Euro 3 5" xfId="9737"/>
    <cellStyle name="Euro 4" xfId="2032"/>
    <cellStyle name="Euro 4 2" xfId="4106"/>
    <cellStyle name="Euro 4 3" xfId="9738"/>
    <cellStyle name="Euro 4 4" xfId="9739"/>
    <cellStyle name="Euro 4 5" xfId="16213"/>
    <cellStyle name="Euro 5" xfId="2033"/>
    <cellStyle name="Euro 5 2" xfId="9740"/>
    <cellStyle name="Euro 5 3" xfId="9741"/>
    <cellStyle name="Euro 6" xfId="3899"/>
    <cellStyle name="Euro 7" xfId="14116"/>
    <cellStyle name="Euro_Adicional No. 1  Edificio Biblioteca y Verja y parqueos  Universidad ITECO" xfId="224"/>
    <cellStyle name="Excel Built-in Comma" xfId="225"/>
    <cellStyle name="Excel Built-in Excel Built-in Excel Built-in Excel Built-in Excel Built-in Excel Built-in Normal" xfId="14117"/>
    <cellStyle name="Excel Built-in Normal" xfId="226"/>
    <cellStyle name="Excel Built-in Normal 2" xfId="2034"/>
    <cellStyle name="Excel Built-in Normal 3" xfId="2035"/>
    <cellStyle name="Excel Built-in Normal 4" xfId="14118"/>
    <cellStyle name="Explanatory Text" xfId="227"/>
    <cellStyle name="Explanatory Text 2" xfId="2036"/>
    <cellStyle name="F2" xfId="228"/>
    <cellStyle name="F2 2" xfId="4107"/>
    <cellStyle name="F3" xfId="229"/>
    <cellStyle name="F3 2" xfId="4108"/>
    <cellStyle name="F4" xfId="230"/>
    <cellStyle name="F4 2" xfId="4109"/>
    <cellStyle name="F5" xfId="231"/>
    <cellStyle name="F5 2" xfId="4110"/>
    <cellStyle name="F6" xfId="232"/>
    <cellStyle name="F6 2" xfId="4111"/>
    <cellStyle name="F7" xfId="233"/>
    <cellStyle name="F7 2" xfId="4112"/>
    <cellStyle name="F8" xfId="234"/>
    <cellStyle name="F8 2" xfId="4113"/>
    <cellStyle name="Fecha" xfId="3846"/>
    <cellStyle name="Fijo" xfId="3847"/>
    <cellStyle name="Fixed" xfId="2037"/>
    <cellStyle name="Fixed 2" xfId="4114"/>
    <cellStyle name="Fixed 3" xfId="16214"/>
    <cellStyle name="Followed Hyperlink" xfId="235"/>
    <cellStyle name="Good" xfId="236"/>
    <cellStyle name="Good 2" xfId="2038"/>
    <cellStyle name="Heading 1" xfId="237"/>
    <cellStyle name="Heading 1 2" xfId="2039"/>
    <cellStyle name="Heading 1 2 2" xfId="4115"/>
    <cellStyle name="Heading 1 3" xfId="2040"/>
    <cellStyle name="Heading 1 4" xfId="2041"/>
    <cellStyle name="Heading 1 5" xfId="2042"/>
    <cellStyle name="Heading 2" xfId="238"/>
    <cellStyle name="Heading 2 2" xfId="2043"/>
    <cellStyle name="Heading 2 2 2" xfId="4116"/>
    <cellStyle name="Heading 2 3" xfId="2044"/>
    <cellStyle name="Heading 2 4" xfId="2045"/>
    <cellStyle name="Heading 3" xfId="239"/>
    <cellStyle name="Heading 3 2" xfId="2046"/>
    <cellStyle name="Heading 3 2 2" xfId="4117"/>
    <cellStyle name="Heading 3 3" xfId="2047"/>
    <cellStyle name="Heading 3 3 2" xfId="2048"/>
    <cellStyle name="Heading 3 3 2 2" xfId="2049"/>
    <cellStyle name="Heading 3 3 3" xfId="2050"/>
    <cellStyle name="Heading 3 3 3 2" xfId="2051"/>
    <cellStyle name="Heading 3 3 4" xfId="2052"/>
    <cellStyle name="Heading 3 3 5" xfId="2053"/>
    <cellStyle name="Heading 3 3 6" xfId="2054"/>
    <cellStyle name="Heading 3 4" xfId="2055"/>
    <cellStyle name="Heading 3 4 2" xfId="2056"/>
    <cellStyle name="Heading 3 4 2 2" xfId="2057"/>
    <cellStyle name="Heading 3 4 3" xfId="2058"/>
    <cellStyle name="Heading 3 4 3 2" xfId="2059"/>
    <cellStyle name="Heading 3 4 4" xfId="2060"/>
    <cellStyle name="Heading 3 4 5" xfId="2061"/>
    <cellStyle name="Heading 3 4 6" xfId="2062"/>
    <cellStyle name="Heading 3 5" xfId="2063"/>
    <cellStyle name="Heading 3 5 2" xfId="2064"/>
    <cellStyle name="Heading 3 6" xfId="2065"/>
    <cellStyle name="Heading 3 6 2" xfId="2066"/>
    <cellStyle name="Heading 3 7" xfId="2067"/>
    <cellStyle name="Heading 3 8" xfId="2068"/>
    <cellStyle name="Heading 3 9" xfId="2069"/>
    <cellStyle name="Heading 4" xfId="240"/>
    <cellStyle name="Heading 4 2" xfId="2070"/>
    <cellStyle name="HEADING1" xfId="2071"/>
    <cellStyle name="HEADING2" xfId="2072"/>
    <cellStyle name="Hipervínculo 2" xfId="241"/>
    <cellStyle name="Hipervínculo 2 2" xfId="2073"/>
    <cellStyle name="Hipervínculo 2 3" xfId="3931"/>
    <cellStyle name="Hipervínculo 2 3 2" xfId="9742"/>
    <cellStyle name="Hipervínculo 2 3 3" xfId="9743"/>
    <cellStyle name="Hipervínculo 2 4" xfId="9744"/>
    <cellStyle name="Hipervínculo 2 5" xfId="9745"/>
    <cellStyle name="Hipervínculo 2 6" xfId="16215"/>
    <cellStyle name="Hipervínculo 3" xfId="549"/>
    <cellStyle name="Hipervínculo 4" xfId="16216"/>
    <cellStyle name="Hipervínculo visitado 2" xfId="242"/>
    <cellStyle name="Hipervínculo visitado 2 2" xfId="9746"/>
    <cellStyle name="Hipervínculo visitado 2 3" xfId="9747"/>
    <cellStyle name="Hipervínculo visitado 2 4" xfId="16217"/>
    <cellStyle name="Hyperlink" xfId="243"/>
    <cellStyle name="Hyperlink 2" xfId="2074"/>
    <cellStyle name="Hyperlink 2 2" xfId="2075"/>
    <cellStyle name="Hyperlink 2 3" xfId="3932"/>
    <cellStyle name="Hyperlink 2 4" xfId="14192"/>
    <cellStyle name="Hyperlink_Analisis  drenaje pluvial 23 Junio 12.xls" xfId="3848"/>
    <cellStyle name="Incorrecto" xfId="244" builtinId="27" customBuiltin="1"/>
    <cellStyle name="Incorrecto 2" xfId="245"/>
    <cellStyle name="Incorrecto 2 2" xfId="4118"/>
    <cellStyle name="Incorrecto 2 2 2" xfId="19390"/>
    <cellStyle name="Incorrecto 2 2 3" xfId="19391"/>
    <cellStyle name="Incorrecto 2 3" xfId="19392"/>
    <cellStyle name="Incorrecto 3" xfId="246"/>
    <cellStyle name="Incorrecto 4" xfId="247"/>
    <cellStyle name="Incorrecto 5" xfId="19393"/>
    <cellStyle name="Input" xfId="248"/>
    <cellStyle name="Input 10" xfId="9748"/>
    <cellStyle name="Input 10 2" xfId="9749"/>
    <cellStyle name="Input 10 2 2" xfId="9750"/>
    <cellStyle name="Input 10 2 3" xfId="16218"/>
    <cellStyle name="Input 10 3" xfId="9751"/>
    <cellStyle name="Input 10 3 2" xfId="16219"/>
    <cellStyle name="Input 10 3 3" xfId="16220"/>
    <cellStyle name="Input 10 4" xfId="16221"/>
    <cellStyle name="Input 10 5" xfId="16222"/>
    <cellStyle name="Input 11" xfId="9752"/>
    <cellStyle name="Input 11 2" xfId="9753"/>
    <cellStyle name="Input 11 2 2" xfId="9754"/>
    <cellStyle name="Input 11 2 3" xfId="16223"/>
    <cellStyle name="Input 11 3" xfId="9755"/>
    <cellStyle name="Input 11 3 2" xfId="16224"/>
    <cellStyle name="Input 11 3 3" xfId="16225"/>
    <cellStyle name="Input 11 4" xfId="16226"/>
    <cellStyle name="Input 11 5" xfId="16227"/>
    <cellStyle name="Input 12" xfId="9756"/>
    <cellStyle name="Input 12 2" xfId="9757"/>
    <cellStyle name="Input 12 3" xfId="16228"/>
    <cellStyle name="Input 13" xfId="9758"/>
    <cellStyle name="Input 13 2" xfId="16229"/>
    <cellStyle name="Input 13 3" xfId="16230"/>
    <cellStyle name="Input 14" xfId="16231"/>
    <cellStyle name="Input 15" xfId="16232"/>
    <cellStyle name="Input 2" xfId="2076"/>
    <cellStyle name="Input 2 10" xfId="9759"/>
    <cellStyle name="Input 2 10 2" xfId="16233"/>
    <cellStyle name="Input 2 10 3" xfId="16234"/>
    <cellStyle name="Input 2 11" xfId="16235"/>
    <cellStyle name="Input 2 12" xfId="16236"/>
    <cellStyle name="Input 2 2" xfId="2077"/>
    <cellStyle name="Input 2 2 2" xfId="2078"/>
    <cellStyle name="Input 2 2 2 2" xfId="9760"/>
    <cellStyle name="Input 2 2 2 2 2" xfId="9761"/>
    <cellStyle name="Input 2 2 2 2 3" xfId="16237"/>
    <cellStyle name="Input 2 2 2 2 4" xfId="16238"/>
    <cellStyle name="Input 2 2 2 3" xfId="9762"/>
    <cellStyle name="Input 2 2 2 3 2" xfId="16239"/>
    <cellStyle name="Input 2 2 2 3 3" xfId="16240"/>
    <cellStyle name="Input 2 2 2 4" xfId="16241"/>
    <cellStyle name="Input 2 2 2 5" xfId="16242"/>
    <cellStyle name="Input 2 2 3" xfId="2079"/>
    <cellStyle name="Input 2 2 3 2" xfId="9763"/>
    <cellStyle name="Input 2 2 3 2 2" xfId="9764"/>
    <cellStyle name="Input 2 2 3 2 3" xfId="16243"/>
    <cellStyle name="Input 2 2 3 2 4" xfId="16244"/>
    <cellStyle name="Input 2 2 3 3" xfId="9765"/>
    <cellStyle name="Input 2 2 3 3 2" xfId="16245"/>
    <cellStyle name="Input 2 2 3 3 3" xfId="16246"/>
    <cellStyle name="Input 2 2 3 4" xfId="16247"/>
    <cellStyle name="Input 2 2 3 5" xfId="16248"/>
    <cellStyle name="Input 2 2 4" xfId="9766"/>
    <cellStyle name="Input 2 2 4 2" xfId="9767"/>
    <cellStyle name="Input 2 2 4 3" xfId="16249"/>
    <cellStyle name="Input 2 2 4 4" xfId="16250"/>
    <cellStyle name="Input 2 2 5" xfId="9768"/>
    <cellStyle name="Input 2 2 5 2" xfId="16251"/>
    <cellStyle name="Input 2 2 5 3" xfId="16252"/>
    <cellStyle name="Input 2 2 6" xfId="16253"/>
    <cellStyle name="Input 2 2 7" xfId="16254"/>
    <cellStyle name="Input 2 3" xfId="2080"/>
    <cellStyle name="Input 2 3 2" xfId="9769"/>
    <cellStyle name="Input 2 3 2 2" xfId="9770"/>
    <cellStyle name="Input 2 3 2 3" xfId="16255"/>
    <cellStyle name="Input 2 3 2 4" xfId="16256"/>
    <cellStyle name="Input 2 3 3" xfId="9771"/>
    <cellStyle name="Input 2 3 3 2" xfId="16257"/>
    <cellStyle name="Input 2 3 3 3" xfId="16258"/>
    <cellStyle name="Input 2 3 4" xfId="16259"/>
    <cellStyle name="Input 2 3 5" xfId="16260"/>
    <cellStyle name="Input 2 4" xfId="2081"/>
    <cellStyle name="Input 2 4 2" xfId="9772"/>
    <cellStyle name="Input 2 4 2 2" xfId="9773"/>
    <cellStyle name="Input 2 4 2 3" xfId="16261"/>
    <cellStyle name="Input 2 4 2 4" xfId="16262"/>
    <cellStyle name="Input 2 4 3" xfId="9774"/>
    <cellStyle name="Input 2 4 3 2" xfId="16263"/>
    <cellStyle name="Input 2 4 3 3" xfId="16264"/>
    <cellStyle name="Input 2 4 4" xfId="16265"/>
    <cellStyle name="Input 2 4 5" xfId="16266"/>
    <cellStyle name="Input 2 5" xfId="2082"/>
    <cellStyle name="Input 2 5 2" xfId="9775"/>
    <cellStyle name="Input 2 5 2 2" xfId="9776"/>
    <cellStyle name="Input 2 5 2 3" xfId="16267"/>
    <cellStyle name="Input 2 5 2 4" xfId="16268"/>
    <cellStyle name="Input 2 5 3" xfId="9777"/>
    <cellStyle name="Input 2 5 3 2" xfId="16269"/>
    <cellStyle name="Input 2 5 3 3" xfId="16270"/>
    <cellStyle name="Input 2 5 4" xfId="16271"/>
    <cellStyle name="Input 2 5 5" xfId="16272"/>
    <cellStyle name="Input 2 6" xfId="2083"/>
    <cellStyle name="Input 2 6 2" xfId="9778"/>
    <cellStyle name="Input 2 6 2 2" xfId="9779"/>
    <cellStyle name="Input 2 6 2 3" xfId="16273"/>
    <cellStyle name="Input 2 6 2 4" xfId="16274"/>
    <cellStyle name="Input 2 6 3" xfId="9780"/>
    <cellStyle name="Input 2 6 3 2" xfId="16275"/>
    <cellStyle name="Input 2 6 3 3" xfId="16276"/>
    <cellStyle name="Input 2 6 4" xfId="16277"/>
    <cellStyle name="Input 2 6 5" xfId="16278"/>
    <cellStyle name="Input 2 7" xfId="2084"/>
    <cellStyle name="Input 2 7 2" xfId="9781"/>
    <cellStyle name="Input 2 7 2 2" xfId="9782"/>
    <cellStyle name="Input 2 7 2 3" xfId="16279"/>
    <cellStyle name="Input 2 7 2 4" xfId="16280"/>
    <cellStyle name="Input 2 7 3" xfId="9783"/>
    <cellStyle name="Input 2 7 3 2" xfId="16281"/>
    <cellStyle name="Input 2 7 3 3" xfId="16282"/>
    <cellStyle name="Input 2 7 4" xfId="16283"/>
    <cellStyle name="Input 2 7 5" xfId="16284"/>
    <cellStyle name="Input 2 8" xfId="2085"/>
    <cellStyle name="Input 2 8 2" xfId="9784"/>
    <cellStyle name="Input 2 8 2 2" xfId="9785"/>
    <cellStyle name="Input 2 8 2 3" xfId="16285"/>
    <cellStyle name="Input 2 8 2 4" xfId="16286"/>
    <cellStyle name="Input 2 8 3" xfId="9786"/>
    <cellStyle name="Input 2 8 3 2" xfId="16287"/>
    <cellStyle name="Input 2 8 3 3" xfId="16288"/>
    <cellStyle name="Input 2 8 4" xfId="16289"/>
    <cellStyle name="Input 2 8 5" xfId="16290"/>
    <cellStyle name="Input 2 9" xfId="9787"/>
    <cellStyle name="Input 2 9 2" xfId="9788"/>
    <cellStyle name="Input 2 9 3" xfId="16291"/>
    <cellStyle name="Input 2 9 4" xfId="16292"/>
    <cellStyle name="Input 3" xfId="2086"/>
    <cellStyle name="Input 3 2" xfId="2087"/>
    <cellStyle name="Input 3 2 2" xfId="9789"/>
    <cellStyle name="Input 3 2 2 2" xfId="9790"/>
    <cellStyle name="Input 3 2 2 3" xfId="16293"/>
    <cellStyle name="Input 3 2 2 4" xfId="16294"/>
    <cellStyle name="Input 3 2 3" xfId="9791"/>
    <cellStyle name="Input 3 2 3 2" xfId="16295"/>
    <cellStyle name="Input 3 2 3 3" xfId="16296"/>
    <cellStyle name="Input 3 2 4" xfId="16297"/>
    <cellStyle name="Input 3 2 5" xfId="16298"/>
    <cellStyle name="Input 3 3" xfId="2088"/>
    <cellStyle name="Input 3 3 2" xfId="9792"/>
    <cellStyle name="Input 3 3 2 2" xfId="9793"/>
    <cellStyle name="Input 3 3 2 3" xfId="16299"/>
    <cellStyle name="Input 3 3 2 4" xfId="16300"/>
    <cellStyle name="Input 3 3 3" xfId="9794"/>
    <cellStyle name="Input 3 3 3 2" xfId="16301"/>
    <cellStyle name="Input 3 3 3 3" xfId="16302"/>
    <cellStyle name="Input 3 3 4" xfId="16303"/>
    <cellStyle name="Input 3 3 5" xfId="16304"/>
    <cellStyle name="Input 3 4" xfId="9795"/>
    <cellStyle name="Input 3 4 2" xfId="9796"/>
    <cellStyle name="Input 3 4 3" xfId="16305"/>
    <cellStyle name="Input 3 4 4" xfId="16306"/>
    <cellStyle name="Input 3 5" xfId="9797"/>
    <cellStyle name="Input 3 5 2" xfId="16307"/>
    <cellStyle name="Input 3 5 3" xfId="16308"/>
    <cellStyle name="Input 3 6" xfId="16309"/>
    <cellStyle name="Input 3 7" xfId="16310"/>
    <cellStyle name="Input 4" xfId="2089"/>
    <cellStyle name="Input 4 2" xfId="9798"/>
    <cellStyle name="Input 4 2 2" xfId="9799"/>
    <cellStyle name="Input 4 2 3" xfId="16311"/>
    <cellStyle name="Input 4 2 4" xfId="16312"/>
    <cellStyle name="Input 4 3" xfId="9800"/>
    <cellStyle name="Input 4 3 2" xfId="16313"/>
    <cellStyle name="Input 4 3 3" xfId="16314"/>
    <cellStyle name="Input 4 4" xfId="16315"/>
    <cellStyle name="Input 4 5" xfId="16316"/>
    <cellStyle name="Input 5" xfId="2090"/>
    <cellStyle name="Input 5 2" xfId="9801"/>
    <cellStyle name="Input 5 2 2" xfId="9802"/>
    <cellStyle name="Input 5 2 3" xfId="16317"/>
    <cellStyle name="Input 5 2 4" xfId="16318"/>
    <cellStyle name="Input 5 3" xfId="9803"/>
    <cellStyle name="Input 5 3 2" xfId="16319"/>
    <cellStyle name="Input 5 3 3" xfId="16320"/>
    <cellStyle name="Input 5 4" xfId="16321"/>
    <cellStyle name="Input 5 5" xfId="16322"/>
    <cellStyle name="Input 6" xfId="2091"/>
    <cellStyle name="Input 6 2" xfId="9804"/>
    <cellStyle name="Input 6 2 2" xfId="9805"/>
    <cellStyle name="Input 6 2 3" xfId="16323"/>
    <cellStyle name="Input 6 2 4" xfId="16324"/>
    <cellStyle name="Input 6 3" xfId="9806"/>
    <cellStyle name="Input 6 3 2" xfId="16325"/>
    <cellStyle name="Input 6 3 3" xfId="16326"/>
    <cellStyle name="Input 6 4" xfId="16327"/>
    <cellStyle name="Input 6 5" xfId="16328"/>
    <cellStyle name="Input 7" xfId="2092"/>
    <cellStyle name="Input 7 2" xfId="9807"/>
    <cellStyle name="Input 7 2 2" xfId="9808"/>
    <cellStyle name="Input 7 2 3" xfId="16329"/>
    <cellStyle name="Input 7 2 4" xfId="16330"/>
    <cellStyle name="Input 7 3" xfId="9809"/>
    <cellStyle name="Input 7 3 2" xfId="16331"/>
    <cellStyle name="Input 7 3 3" xfId="16332"/>
    <cellStyle name="Input 7 4" xfId="16333"/>
    <cellStyle name="Input 7 5" xfId="16334"/>
    <cellStyle name="Input 8" xfId="2093"/>
    <cellStyle name="Input 8 2" xfId="9810"/>
    <cellStyle name="Input 8 2 2" xfId="9811"/>
    <cellStyle name="Input 8 2 3" xfId="16335"/>
    <cellStyle name="Input 8 2 4" xfId="16336"/>
    <cellStyle name="Input 8 3" xfId="9812"/>
    <cellStyle name="Input 8 3 2" xfId="16337"/>
    <cellStyle name="Input 8 3 3" xfId="16338"/>
    <cellStyle name="Input 8 4" xfId="16339"/>
    <cellStyle name="Input 8 5" xfId="16340"/>
    <cellStyle name="Input 9" xfId="2094"/>
    <cellStyle name="Input 9 2" xfId="9813"/>
    <cellStyle name="Input 9 2 2" xfId="9814"/>
    <cellStyle name="Input 9 2 3" xfId="16341"/>
    <cellStyle name="Input 9 2 4" xfId="16342"/>
    <cellStyle name="Input 9 3" xfId="9815"/>
    <cellStyle name="Input 9 3 2" xfId="16343"/>
    <cellStyle name="Input 9 3 3" xfId="16344"/>
    <cellStyle name="Input 9 4" xfId="16345"/>
    <cellStyle name="Input 9 5" xfId="16346"/>
    <cellStyle name="Linked Cell" xfId="249"/>
    <cellStyle name="Linked Cell 2" xfId="2095"/>
    <cellStyle name="Millares [0] 2" xfId="250"/>
    <cellStyle name="Millares [0] 2 2" xfId="550"/>
    <cellStyle name="Millares [0] 2 2 2" xfId="9816"/>
    <cellStyle name="Millares [0] 2 2 2 2" xfId="9817"/>
    <cellStyle name="Millares [0] 2 2 2 3" xfId="9818"/>
    <cellStyle name="Millares [0] 2 2 2 4" xfId="9819"/>
    <cellStyle name="Millares [0] 2 2 3" xfId="9820"/>
    <cellStyle name="Millares [0] 2 2 4" xfId="9821"/>
    <cellStyle name="Millares [0] 2 2 5" xfId="9822"/>
    <cellStyle name="Millares [0] 2 3" xfId="5008"/>
    <cellStyle name="Millares [0] 2 3 2" xfId="9823"/>
    <cellStyle name="Millares [0] 2 3 3" xfId="9824"/>
    <cellStyle name="Millares [0] 2 3 4" xfId="9825"/>
    <cellStyle name="Millares [0] 2 4" xfId="6171"/>
    <cellStyle name="Millares [0] 2 4 2" xfId="9826"/>
    <cellStyle name="Millares [0] 2 5" xfId="9827"/>
    <cellStyle name="Millares [0] 2 5 2" xfId="9828"/>
    <cellStyle name="Millares [0] 2 5 3" xfId="9829"/>
    <cellStyle name="Millares [0] 2 5 4" xfId="9830"/>
    <cellStyle name="Millares [0] 2 6" xfId="9831"/>
    <cellStyle name="Millares [0] 2 6 2" xfId="9832"/>
    <cellStyle name="Millares [0] 2 6 3" xfId="9833"/>
    <cellStyle name="Millares [0] 2 6 4" xfId="9834"/>
    <cellStyle name="Millares [0] 3" xfId="251"/>
    <cellStyle name="Millares [0] 3 2" xfId="551"/>
    <cellStyle name="Millares [0] 3 2 2" xfId="9835"/>
    <cellStyle name="Millares [0] 3 2 2 2" xfId="9836"/>
    <cellStyle name="Millares [0] 3 2 2 3" xfId="9837"/>
    <cellStyle name="Millares [0] 3 2 2 4" xfId="9838"/>
    <cellStyle name="Millares [0] 3 2 3" xfId="9839"/>
    <cellStyle name="Millares [0] 3 2 4" xfId="9840"/>
    <cellStyle name="Millares [0] 3 2 5" xfId="9841"/>
    <cellStyle name="Millares [0] 3 3" xfId="9842"/>
    <cellStyle name="Millares [0] 3 3 2" xfId="9843"/>
    <cellStyle name="Millares [0] 3 3 3" xfId="9844"/>
    <cellStyle name="Millares [0] 3 3 4" xfId="9845"/>
    <cellStyle name="Millares [0] 3 4" xfId="9846"/>
    <cellStyle name="Millares [0] 3 4 2" xfId="9847"/>
    <cellStyle name="Millares [0] 3 4 3" xfId="9848"/>
    <cellStyle name="Millares [0] 3 4 4" xfId="9849"/>
    <cellStyle name="Millares [0] 5" xfId="252"/>
    <cellStyle name="Millares [0] 5 2" xfId="4119"/>
    <cellStyle name="Millares [0] 5 3" xfId="9850"/>
    <cellStyle name="Millares [0] 5 4" xfId="9851"/>
    <cellStyle name="Millares 10" xfId="253"/>
    <cellStyle name="Millares 10 2" xfId="254"/>
    <cellStyle name="Millares 10 2 2" xfId="508"/>
    <cellStyle name="Millares 10 2 2 2" xfId="2096"/>
    <cellStyle name="Millares 10 2 2 2 2" xfId="9852"/>
    <cellStyle name="Millares 10 2 2 2 2 2" xfId="9853"/>
    <cellStyle name="Millares 10 2 2 2 2 3" xfId="9854"/>
    <cellStyle name="Millares 10 2 2 2 2 4" xfId="9855"/>
    <cellStyle name="Millares 10 2 2 2 2 5" xfId="16347"/>
    <cellStyle name="Millares 10 2 2 2 3" xfId="9856"/>
    <cellStyle name="Millares 10 2 2 2 3 2" xfId="9857"/>
    <cellStyle name="Millares 10 2 2 2 3 3" xfId="9858"/>
    <cellStyle name="Millares 10 2 2 2 3 4" xfId="9859"/>
    <cellStyle name="Millares 10 2 2 3" xfId="4120"/>
    <cellStyle name="Millares 10 2 2 3 2" xfId="9860"/>
    <cellStyle name="Millares 10 2 2 3 3" xfId="9861"/>
    <cellStyle name="Millares 10 2 2 3 4" xfId="9862"/>
    <cellStyle name="Millares 10 2 2 4" xfId="9863"/>
    <cellStyle name="Millares 10 2 2 4 2" xfId="9864"/>
    <cellStyle name="Millares 10 2 2 4 3" xfId="9865"/>
    <cellStyle name="Millares 10 2 2 4 4" xfId="9866"/>
    <cellStyle name="Millares 10 2 2 4 5" xfId="14139"/>
    <cellStyle name="Millares 10 2 2 5" xfId="9867"/>
    <cellStyle name="Millares 10 2 2 5 2" xfId="9868"/>
    <cellStyle name="Millares 10 2 2 5 3" xfId="9869"/>
    <cellStyle name="Millares 10 2 2 5 4" xfId="9870"/>
    <cellStyle name="Millares 10 2 2 6" xfId="9871"/>
    <cellStyle name="Millares 10 2 2 6 2" xfId="9872"/>
    <cellStyle name="Millares 10 2 3" xfId="2097"/>
    <cellStyle name="Millares 10 2 3 2" xfId="5009"/>
    <cellStyle name="Millares 10 2 3 2 2" xfId="9873"/>
    <cellStyle name="Millares 10 2 3 2 3" xfId="9874"/>
    <cellStyle name="Millares 10 2 3 2 4" xfId="9875"/>
    <cellStyle name="Millares 10 2 3 3" xfId="9876"/>
    <cellStyle name="Millares 10 2 3 3 2" xfId="9877"/>
    <cellStyle name="Millares 10 2 3 3 3" xfId="9878"/>
    <cellStyle name="Millares 10 2 3 3 4" xfId="9879"/>
    <cellStyle name="Millares 10 2 3 3 5" xfId="16348"/>
    <cellStyle name="Millares 10 2 3 4" xfId="9880"/>
    <cellStyle name="Millares 10 2 3 4 2" xfId="9881"/>
    <cellStyle name="Millares 10 2 3 4 3" xfId="9882"/>
    <cellStyle name="Millares 10 2 3 4 4" xfId="9883"/>
    <cellStyle name="Millares 10 2 4" xfId="2098"/>
    <cellStyle name="Millares 10 2 5" xfId="3934"/>
    <cellStyle name="Millares 10 2 5 2" xfId="9884"/>
    <cellStyle name="Millares 10 2 5 3" xfId="9885"/>
    <cellStyle name="Millares 10 2 5 4" xfId="9886"/>
    <cellStyle name="Millares 10 2 6" xfId="9887"/>
    <cellStyle name="Millares 10 2 6 2" xfId="9888"/>
    <cellStyle name="Millares 10 2 7" xfId="9889"/>
    <cellStyle name="Millares 10 2 7 2" xfId="9890"/>
    <cellStyle name="Millares 10 3" xfId="595"/>
    <cellStyle name="Millares 10 3 2" xfId="3849"/>
    <cellStyle name="Millares 10 3 2 2" xfId="16349"/>
    <cellStyle name="Millares 10 3 3" xfId="3935"/>
    <cellStyle name="Millares 10 3 3 2" xfId="9891"/>
    <cellStyle name="Millares 10 3 3 3" xfId="9892"/>
    <cellStyle name="Millares 10 3 3 4" xfId="9893"/>
    <cellStyle name="Millares 10 3 4" xfId="9894"/>
    <cellStyle name="Millares 10 3 4 2" xfId="9895"/>
    <cellStyle name="Millares 10 3 4 3" xfId="9896"/>
    <cellStyle name="Millares 10 3 4 4" xfId="9897"/>
    <cellStyle name="Millares 10 3 5" xfId="9898"/>
    <cellStyle name="Millares 10 3 5 2" xfId="9899"/>
    <cellStyle name="Millares 10 3 5 3" xfId="9900"/>
    <cellStyle name="Millares 10 3 5 4" xfId="9901"/>
    <cellStyle name="Millares 10 4" xfId="596"/>
    <cellStyle name="Millares 10 4 2" xfId="5010"/>
    <cellStyle name="Millares 10 4 2 2" xfId="9902"/>
    <cellStyle name="Millares 10 4 2 3" xfId="9903"/>
    <cellStyle name="Millares 10 4 2 4" xfId="9904"/>
    <cellStyle name="Millares 10 4 3" xfId="9905"/>
    <cellStyle name="Millares 10 4 3 2" xfId="9906"/>
    <cellStyle name="Millares 10 4 3 3" xfId="9907"/>
    <cellStyle name="Millares 10 4 3 4" xfId="9908"/>
    <cellStyle name="Millares 10 4 4" xfId="9909"/>
    <cellStyle name="Millares 10 4 4 2" xfId="9910"/>
    <cellStyle name="Millares 10 4 4 3" xfId="9911"/>
    <cellStyle name="Millares 10 4 4 4" xfId="9912"/>
    <cellStyle name="Millares 10 5" xfId="2099"/>
    <cellStyle name="Millares 10 6" xfId="3933"/>
    <cellStyle name="Millares 10 6 2" xfId="9913"/>
    <cellStyle name="Millares 10 6 3" xfId="9914"/>
    <cellStyle name="Millares 10 6 4" xfId="9915"/>
    <cellStyle name="Millares 10 7" xfId="6179"/>
    <cellStyle name="Millares 10 7 2" xfId="16350"/>
    <cellStyle name="Millares 10 8" xfId="6244"/>
    <cellStyle name="Millares 10 8 2" xfId="16351"/>
    <cellStyle name="Millares 10 9" xfId="9916"/>
    <cellStyle name="Millares 11" xfId="255"/>
    <cellStyle name="Millares 11 2" xfId="256"/>
    <cellStyle name="Millares 11 2 2" xfId="2100"/>
    <cellStyle name="Millares 11 2 2 2" xfId="5011"/>
    <cellStyle name="Millares 11 2 2 2 2" xfId="9917"/>
    <cellStyle name="Millares 11 2 2 2 3" xfId="9918"/>
    <cellStyle name="Millares 11 2 2 2 4" xfId="9919"/>
    <cellStyle name="Millares 11 2 2 3" xfId="9920"/>
    <cellStyle name="Millares 11 2 2 3 2" xfId="9921"/>
    <cellStyle name="Millares 11 2 2 3 3" xfId="9922"/>
    <cellStyle name="Millares 11 2 2 3 4" xfId="9923"/>
    <cellStyle name="Millares 11 2 2 4" xfId="9924"/>
    <cellStyle name="Millares 11 2 2 4 2" xfId="9925"/>
    <cellStyle name="Millares 11 2 2 4 3" xfId="9926"/>
    <cellStyle name="Millares 11 2 2 4 4" xfId="9927"/>
    <cellStyle name="Millares 11 2 3" xfId="2101"/>
    <cellStyle name="Millares 11 2 3 2" xfId="5012"/>
    <cellStyle name="Millares 11 2 3 2 2" xfId="9928"/>
    <cellStyle name="Millares 11 2 3 2 3" xfId="9929"/>
    <cellStyle name="Millares 11 2 3 2 4" xfId="9930"/>
    <cellStyle name="Millares 11 2 3 3" xfId="9931"/>
    <cellStyle name="Millares 11 2 3 3 2" xfId="9932"/>
    <cellStyle name="Millares 11 2 3 3 3" xfId="9933"/>
    <cellStyle name="Millares 11 2 3 3 4" xfId="9934"/>
    <cellStyle name="Millares 11 2 3 4" xfId="9935"/>
    <cellStyle name="Millares 11 2 3 4 2" xfId="9936"/>
    <cellStyle name="Millares 11 2 3 4 3" xfId="9937"/>
    <cellStyle name="Millares 11 2 3 4 4" xfId="9938"/>
    <cellStyle name="Millares 11 2 4" xfId="3936"/>
    <cellStyle name="Millares 11 2 5" xfId="9939"/>
    <cellStyle name="Millares 11 2 5 2" xfId="9940"/>
    <cellStyle name="Millares 11 2 5 3" xfId="9941"/>
    <cellStyle name="Millares 11 2 5 4" xfId="9942"/>
    <cellStyle name="Millares 11 2 6" xfId="9943"/>
    <cellStyle name="Millares 11 2 6 2" xfId="9944"/>
    <cellStyle name="Millares 11 2 6 3" xfId="9945"/>
    <cellStyle name="Millares 11 2 6 4" xfId="9946"/>
    <cellStyle name="Millares 11 3" xfId="2102"/>
    <cellStyle name="Millares 11 3 2" xfId="2103"/>
    <cellStyle name="Millares 11 3 2 2" xfId="5013"/>
    <cellStyle name="Millares 11 3 2 2 2" xfId="9947"/>
    <cellStyle name="Millares 11 3 2 2 3" xfId="9948"/>
    <cellStyle name="Millares 11 3 2 2 4" xfId="9949"/>
    <cellStyle name="Millares 11 3 3" xfId="2104"/>
    <cellStyle name="Millares 11 3 3 2" xfId="5014"/>
    <cellStyle name="Millares 11 3 3 2 2" xfId="9950"/>
    <cellStyle name="Millares 11 3 3 2 3" xfId="9951"/>
    <cellStyle name="Millares 11 3 3 2 4" xfId="9952"/>
    <cellStyle name="Millares 11 3 3 3" xfId="9953"/>
    <cellStyle name="Millares 11 3 3 4" xfId="9954"/>
    <cellStyle name="Millares 11 3 3 5" xfId="9955"/>
    <cellStyle name="Millares 11 3 4" xfId="3937"/>
    <cellStyle name="Millares 11 3 4 2" xfId="9956"/>
    <cellStyle name="Millares 11 3 4 3" xfId="9957"/>
    <cellStyle name="Millares 11 3 4 4" xfId="9958"/>
    <cellStyle name="Millares 11 3 5" xfId="9959"/>
    <cellStyle name="Millares 11 3 5 2" xfId="9960"/>
    <cellStyle name="Millares 11 3 5 3" xfId="9961"/>
    <cellStyle name="Millares 11 3 5 4" xfId="9962"/>
    <cellStyle name="Millares 11 3 6" xfId="9963"/>
    <cellStyle name="Millares 11 3 6 2" xfId="9964"/>
    <cellStyle name="Millares 11 3 6 3" xfId="9965"/>
    <cellStyle name="Millares 11 3 6 4" xfId="9966"/>
    <cellStyle name="Millares 11 4" xfId="2105"/>
    <cellStyle name="Millares 11 4 2" xfId="2106"/>
    <cellStyle name="Millares 11 4 2 2" xfId="5015"/>
    <cellStyle name="Millares 11 4 2 2 2" xfId="9967"/>
    <cellStyle name="Millares 11 4 2 2 3" xfId="9968"/>
    <cellStyle name="Millares 11 4 2 2 4" xfId="9969"/>
    <cellStyle name="Millares 11 4 3" xfId="2107"/>
    <cellStyle name="Millares 11 4 3 2" xfId="5016"/>
    <cellStyle name="Millares 11 4 3 2 2" xfId="9970"/>
    <cellStyle name="Millares 11 4 3 2 3" xfId="9971"/>
    <cellStyle name="Millares 11 4 3 2 4" xfId="9972"/>
    <cellStyle name="Millares 11 4 3 3" xfId="9973"/>
    <cellStyle name="Millares 11 4 3 4" xfId="9974"/>
    <cellStyle name="Millares 11 4 3 5" xfId="9975"/>
    <cellStyle name="Millares 11 4 4" xfId="3938"/>
    <cellStyle name="Millares 11 4 4 2" xfId="9976"/>
    <cellStyle name="Millares 11 4 4 3" xfId="9977"/>
    <cellStyle name="Millares 11 4 4 4" xfId="9978"/>
    <cellStyle name="Millares 11 4 5" xfId="9979"/>
    <cellStyle name="Millares 11 4 5 2" xfId="9980"/>
    <cellStyle name="Millares 11 4 5 3" xfId="9981"/>
    <cellStyle name="Millares 11 4 5 4" xfId="9982"/>
    <cellStyle name="Millares 11 4 6" xfId="9983"/>
    <cellStyle name="Millares 11 4 6 2" xfId="9984"/>
    <cellStyle name="Millares 11 4 6 3" xfId="9985"/>
    <cellStyle name="Millares 11 4 6 4" xfId="9986"/>
    <cellStyle name="Millares 11 5" xfId="2108"/>
    <cellStyle name="Millares 11 6" xfId="9987"/>
    <cellStyle name="Millares 11 6 2" xfId="9988"/>
    <cellStyle name="Millares 11 6 3" xfId="9989"/>
    <cellStyle name="Millares 11 6 4" xfId="9990"/>
    <cellStyle name="Millares 11 7" xfId="9991"/>
    <cellStyle name="Millares 11 7 2" xfId="9992"/>
    <cellStyle name="Millares 11 7 3" xfId="9993"/>
    <cellStyle name="Millares 11 7 4" xfId="9994"/>
    <cellStyle name="Millares 12" xfId="257"/>
    <cellStyle name="Millares 12 2" xfId="258"/>
    <cellStyle name="Millares 12 2 2" xfId="2109"/>
    <cellStyle name="Millares 12 2 2 2" xfId="5017"/>
    <cellStyle name="Millares 12 2 2 2 2" xfId="9995"/>
    <cellStyle name="Millares 12 2 2 2 3" xfId="9996"/>
    <cellStyle name="Millares 12 2 2 2 4" xfId="9997"/>
    <cellStyle name="Millares 12 2 2 3" xfId="9998"/>
    <cellStyle name="Millares 12 2 2 3 2" xfId="9999"/>
    <cellStyle name="Millares 12 2 2 3 3" xfId="10000"/>
    <cellStyle name="Millares 12 2 2 3 4" xfId="10001"/>
    <cellStyle name="Millares 12 2 2 3 5" xfId="16352"/>
    <cellStyle name="Millares 12 2 2 4" xfId="10002"/>
    <cellStyle name="Millares 12 2 2 4 2" xfId="10003"/>
    <cellStyle name="Millares 12 2 2 4 3" xfId="10004"/>
    <cellStyle name="Millares 12 2 2 4 4" xfId="10005"/>
    <cellStyle name="Millares 12 2 2 4 5" xfId="16353"/>
    <cellStyle name="Millares 12 2 3" xfId="2110"/>
    <cellStyle name="Millares 12 2 4" xfId="3940"/>
    <cellStyle name="Millares 12 2 5" xfId="6214"/>
    <cellStyle name="Millares 12 3" xfId="2111"/>
    <cellStyle name="Millares 12 3 2" xfId="5018"/>
    <cellStyle name="Millares 12 3 2 2" xfId="10006"/>
    <cellStyle name="Millares 12 3 2 3" xfId="10007"/>
    <cellStyle name="Millares 12 3 2 4" xfId="10008"/>
    <cellStyle name="Millares 12 3 3" xfId="10009"/>
    <cellStyle name="Millares 12 3 3 2" xfId="10010"/>
    <cellStyle name="Millares 12 3 3 3" xfId="10011"/>
    <cellStyle name="Millares 12 3 3 4" xfId="10012"/>
    <cellStyle name="Millares 12 3 4" xfId="10013"/>
    <cellStyle name="Millares 12 3 4 2" xfId="10014"/>
    <cellStyle name="Millares 12 3 4 3" xfId="10015"/>
    <cellStyle name="Millares 12 3 4 4" xfId="10016"/>
    <cellStyle name="Millares 12 4" xfId="2112"/>
    <cellStyle name="Millares 12 4 2" xfId="5019"/>
    <cellStyle name="Millares 12 4 2 2" xfId="10017"/>
    <cellStyle name="Millares 12 4 2 3" xfId="10018"/>
    <cellStyle name="Millares 12 4 2 4" xfId="10019"/>
    <cellStyle name="Millares 12 5" xfId="3939"/>
    <cellStyle name="Millares 12 6" xfId="10020"/>
    <cellStyle name="Millares 12 6 2" xfId="10021"/>
    <cellStyle name="Millares 12 6 3" xfId="10022"/>
    <cellStyle name="Millares 12 6 4" xfId="10023"/>
    <cellStyle name="Millares 12 7" xfId="10024"/>
    <cellStyle name="Millares 12 7 2" xfId="10025"/>
    <cellStyle name="Millares 12 7 3" xfId="10026"/>
    <cellStyle name="Millares 12 7 4" xfId="10027"/>
    <cellStyle name="Millares 12 8" xfId="10028"/>
    <cellStyle name="Millares 12 8 2" xfId="10029"/>
    <cellStyle name="Millares 13" xfId="259"/>
    <cellStyle name="Millares 13 10" xfId="10030"/>
    <cellStyle name="Millares 13 11" xfId="10031"/>
    <cellStyle name="Millares 13 12" xfId="10032"/>
    <cellStyle name="Millares 13 2" xfId="260"/>
    <cellStyle name="Millares 13 2 2" xfId="582"/>
    <cellStyle name="Millares 13 2 2 2" xfId="2113"/>
    <cellStyle name="Millares 13 2 2 3" xfId="2114"/>
    <cellStyle name="Millares 13 2 2 4" xfId="10033"/>
    <cellStyle name="Millares 13 2 2 5" xfId="10034"/>
    <cellStyle name="Millares 13 2 2 6" xfId="16354"/>
    <cellStyle name="Millares 13 2 3" xfId="2115"/>
    <cellStyle name="Millares 13 2 3 2" xfId="3850"/>
    <cellStyle name="Millares 13 2 3 2 2" xfId="16355"/>
    <cellStyle name="Millares 13 2 3 3" xfId="5020"/>
    <cellStyle name="Millares 13 2 3 3 2" xfId="10035"/>
    <cellStyle name="Millares 13 2 3 3 3" xfId="10036"/>
    <cellStyle name="Millares 13 2 3 3 4" xfId="10037"/>
    <cellStyle name="Millares 13 2 3 4" xfId="10038"/>
    <cellStyle name="Millares 13 2 3 5" xfId="10039"/>
    <cellStyle name="Millares 13 2 3 6" xfId="10040"/>
    <cellStyle name="Millares 13 2 4" xfId="2116"/>
    <cellStyle name="Millares 13 2 4 2" xfId="3851"/>
    <cellStyle name="Millares 13 2 4 2 2" xfId="16356"/>
    <cellStyle name="Millares 13 2 5" xfId="10041"/>
    <cellStyle name="Millares 13 2 5 2" xfId="10042"/>
    <cellStyle name="Millares 13 2 5 3" xfId="10043"/>
    <cellStyle name="Millares 13 2 5 4" xfId="10044"/>
    <cellStyle name="Millares 13 2 5 5" xfId="16357"/>
    <cellStyle name="Millares 13 2 6" xfId="10045"/>
    <cellStyle name="Millares 13 2 6 2" xfId="10046"/>
    <cellStyle name="Millares 13 2 6 3" xfId="10047"/>
    <cellStyle name="Millares 13 2 6 4" xfId="10048"/>
    <cellStyle name="Millares 13 2 6 5" xfId="16358"/>
    <cellStyle name="Millares 13 3" xfId="2117"/>
    <cellStyle name="Millares 13 3 2" xfId="2118"/>
    <cellStyle name="Millares 13 3 2 2" xfId="5021"/>
    <cellStyle name="Millares 13 3 2 2 2" xfId="10049"/>
    <cellStyle name="Millares 13 3 2 2 3" xfId="10050"/>
    <cellStyle name="Millares 13 3 2 2 4" xfId="10051"/>
    <cellStyle name="Millares 13 3 3" xfId="2119"/>
    <cellStyle name="Millares 13 3 4" xfId="4121"/>
    <cellStyle name="Millares 13 3 4 2" xfId="10052"/>
    <cellStyle name="Millares 13 3 4 3" xfId="10053"/>
    <cellStyle name="Millares 13 3 4 4" xfId="10054"/>
    <cellStyle name="Millares 13 3 5" xfId="14193"/>
    <cellStyle name="Millares 13 3 6" xfId="14194"/>
    <cellStyle name="Millares 13 4" xfId="2120"/>
    <cellStyle name="Millares 13 4 2" xfId="4197"/>
    <cellStyle name="Millares 13 5" xfId="2121"/>
    <cellStyle name="Millares 13 5 2" xfId="5022"/>
    <cellStyle name="Millares 13 5 2 2" xfId="10055"/>
    <cellStyle name="Millares 13 5 2 3" xfId="10056"/>
    <cellStyle name="Millares 13 5 2 4" xfId="10057"/>
    <cellStyle name="Millares 13 5 3" xfId="10058"/>
    <cellStyle name="Millares 13 5 4" xfId="10059"/>
    <cellStyle name="Millares 13 5 5" xfId="10060"/>
    <cellStyle name="Millares 13 6" xfId="2122"/>
    <cellStyle name="Millares 13 6 2" xfId="10061"/>
    <cellStyle name="Millares 13 6 3" xfId="10062"/>
    <cellStyle name="Millares 13 7" xfId="6196"/>
    <cellStyle name="Millares 13 7 2" xfId="10063"/>
    <cellStyle name="Millares 13 7 2 2" xfId="16359"/>
    <cellStyle name="Millares 13 7 3" xfId="10064"/>
    <cellStyle name="Millares 13 7 4" xfId="16360"/>
    <cellStyle name="Millares 13 8" xfId="10065"/>
    <cellStyle name="Millares 13 9" xfId="10066"/>
    <cellStyle name="Millares 14" xfId="261"/>
    <cellStyle name="Millares 14 2" xfId="552"/>
    <cellStyle name="Millares 14 2 2" xfId="578"/>
    <cellStyle name="Millares 14 2 2 2" xfId="3943"/>
    <cellStyle name="Millares 14 2 2 2 2" xfId="10067"/>
    <cellStyle name="Millares 14 2 2 2 3" xfId="10068"/>
    <cellStyle name="Millares 14 2 2 3" xfId="14195"/>
    <cellStyle name="Millares 14 2 2 4" xfId="14196"/>
    <cellStyle name="Millares 14 2 2 5" xfId="14197"/>
    <cellStyle name="Millares 14 2 3" xfId="589"/>
    <cellStyle name="Millares 14 2 3 2" xfId="4192"/>
    <cellStyle name="Millares 14 2 3 3" xfId="10069"/>
    <cellStyle name="Millares 14 2 3 3 2" xfId="16361"/>
    <cellStyle name="Millares 14 2 3 4" xfId="10070"/>
    <cellStyle name="Millares 14 2 4" xfId="3942"/>
    <cellStyle name="Millares 14 2 4 2" xfId="10071"/>
    <cellStyle name="Millares 14 2 4 3" xfId="10072"/>
    <cellStyle name="Millares 14 2 4 4" xfId="10073"/>
    <cellStyle name="Millares 14 2 5" xfId="10074"/>
    <cellStyle name="Millares 14 2 5 2" xfId="16362"/>
    <cellStyle name="Millares 14 2 6" xfId="10075"/>
    <cellStyle name="Millares 14 3" xfId="586"/>
    <cellStyle name="Millares 14 3 2" xfId="4122"/>
    <cellStyle name="Millares 14 3 2 2" xfId="10076"/>
    <cellStyle name="Millares 14 3 2 3" xfId="10077"/>
    <cellStyle name="Millares 14 3 2 4" xfId="10078"/>
    <cellStyle name="Millares 14 3 3" xfId="10079"/>
    <cellStyle name="Millares 14 3 3 2" xfId="10080"/>
    <cellStyle name="Millares 14 3 3 3" xfId="10081"/>
    <cellStyle name="Millares 14 3 3 4" xfId="10082"/>
    <cellStyle name="Millares 14 3 3 5" xfId="16363"/>
    <cellStyle name="Millares 14 3 4" xfId="10083"/>
    <cellStyle name="Millares 14 3 4 2" xfId="10084"/>
    <cellStyle name="Millares 14 3 4 3" xfId="10085"/>
    <cellStyle name="Millares 14 3 4 4" xfId="10086"/>
    <cellStyle name="Millares 14 3 4 5" xfId="16364"/>
    <cellStyle name="Millares 14 3 5" xfId="14198"/>
    <cellStyle name="Millares 14 4" xfId="4191"/>
    <cellStyle name="Millares 14 4 2" xfId="10087"/>
    <cellStyle name="Millares 14 4 2 2" xfId="16365"/>
    <cellStyle name="Millares 14 4 3" xfId="10088"/>
    <cellStyle name="Millares 14 4 3 2" xfId="16366"/>
    <cellStyle name="Millares 14 5" xfId="3941"/>
    <cellStyle name="Millares 14 5 2" xfId="10089"/>
    <cellStyle name="Millares 14 5 3" xfId="10090"/>
    <cellStyle name="Millares 14 5 4" xfId="10091"/>
    <cellStyle name="Millares 14 6" xfId="6199"/>
    <cellStyle name="Millares 14 6 2" xfId="16367"/>
    <cellStyle name="Millares 14 7" xfId="10092"/>
    <cellStyle name="Millares 14 8" xfId="16368"/>
    <cellStyle name="Millares 15" xfId="262"/>
    <cellStyle name="Millares 15 2" xfId="553"/>
    <cellStyle name="Millares 15 2 2" xfId="5023"/>
    <cellStyle name="Millares 15 2 2 2" xfId="10093"/>
    <cellStyle name="Millares 15 2 2 2 2" xfId="10094"/>
    <cellStyle name="Millares 15 2 2 2 3" xfId="10095"/>
    <cellStyle name="Millares 15 2 2 2 4" xfId="10096"/>
    <cellStyle name="Millares 15 2 2 2 5" xfId="16369"/>
    <cellStyle name="Millares 15 2 2 3" xfId="10097"/>
    <cellStyle name="Millares 15 2 2 3 2" xfId="10098"/>
    <cellStyle name="Millares 15 2 2 3 3" xfId="10099"/>
    <cellStyle name="Millares 15 2 2 3 4" xfId="10100"/>
    <cellStyle name="Millares 15 2 2 4" xfId="10101"/>
    <cellStyle name="Millares 15 2 2 5" xfId="10102"/>
    <cellStyle name="Millares 15 2 2 6" xfId="10103"/>
    <cellStyle name="Millares 15 2 3" xfId="10104"/>
    <cellStyle name="Millares 15 2 4" xfId="10105"/>
    <cellStyle name="Millares 15 2 5" xfId="10106"/>
    <cellStyle name="Millares 15 3" xfId="2123"/>
    <cellStyle name="Millares 15 3 2" xfId="5024"/>
    <cellStyle name="Millares 15 3 2 2" xfId="10107"/>
    <cellStyle name="Millares 15 3 2 3" xfId="10108"/>
    <cellStyle name="Millares 15 3 2 4" xfId="10109"/>
    <cellStyle name="Millares 15 4" xfId="3944"/>
    <cellStyle name="Millares 15 4 2" xfId="10110"/>
    <cellStyle name="Millares 15 4 3" xfId="10111"/>
    <cellStyle name="Millares 15 4 4" xfId="10112"/>
    <cellStyle name="Millares 15 5" xfId="10113"/>
    <cellStyle name="Millares 15 5 2" xfId="10114"/>
    <cellStyle name="Millares 15 5 3" xfId="10115"/>
    <cellStyle name="Millares 15 5 4" xfId="10116"/>
    <cellStyle name="Millares 15 6" xfId="10117"/>
    <cellStyle name="Millares 15 6 2" xfId="10118"/>
    <cellStyle name="Millares 15 6 3" xfId="10119"/>
    <cellStyle name="Millares 15 6 4" xfId="10120"/>
    <cellStyle name="Millares 15 7" xfId="16370"/>
    <cellStyle name="Millares 16" xfId="263"/>
    <cellStyle name="Millares 16 2" xfId="554"/>
    <cellStyle name="Millares 16 2 2" xfId="5025"/>
    <cellStyle name="Millares 16 2 2 2" xfId="10121"/>
    <cellStyle name="Millares 16 2 2 2 2" xfId="10122"/>
    <cellStyle name="Millares 16 2 2 2 3" xfId="10123"/>
    <cellStyle name="Millares 16 2 2 2 4" xfId="10124"/>
    <cellStyle name="Millares 16 2 2 2 5" xfId="16371"/>
    <cellStyle name="Millares 16 2 2 3" xfId="10125"/>
    <cellStyle name="Millares 16 2 2 3 2" xfId="10126"/>
    <cellStyle name="Millares 16 2 2 3 3" xfId="10127"/>
    <cellStyle name="Millares 16 2 2 3 4" xfId="10128"/>
    <cellStyle name="Millares 16 2 2 4" xfId="10129"/>
    <cellStyle name="Millares 16 2 2 5" xfId="10130"/>
    <cellStyle name="Millares 16 2 2 6" xfId="10131"/>
    <cellStyle name="Millares 16 2 3" xfId="10132"/>
    <cellStyle name="Millares 16 2 3 2" xfId="10133"/>
    <cellStyle name="Millares 16 2 3 3" xfId="10134"/>
    <cellStyle name="Millares 16 2 3 4" xfId="10135"/>
    <cellStyle name="Millares 16 2 4" xfId="10136"/>
    <cellStyle name="Millares 16 2 4 2" xfId="10137"/>
    <cellStyle name="Millares 16 2 4 3" xfId="10138"/>
    <cellStyle name="Millares 16 2 4 4" xfId="10139"/>
    <cellStyle name="Millares 16 2 5" xfId="10140"/>
    <cellStyle name="Millares 16 2 6" xfId="10141"/>
    <cellStyle name="Millares 16 2 7" xfId="10142"/>
    <cellStyle name="Millares 16 3" xfId="3945"/>
    <cellStyle name="Millares 16 4" xfId="10143"/>
    <cellStyle name="Millares 16 5" xfId="10144"/>
    <cellStyle name="Millares 16 6" xfId="16372"/>
    <cellStyle name="Millares 17" xfId="264"/>
    <cellStyle name="Millares 17 2" xfId="555"/>
    <cellStyle name="Millares 17 2 2" xfId="597"/>
    <cellStyle name="Millares 17 2 2 2" xfId="10145"/>
    <cellStyle name="Millares 17 2 2 2 2" xfId="10146"/>
    <cellStyle name="Millares 17 2 2 2 3" xfId="10147"/>
    <cellStyle name="Millares 17 2 2 2 4" xfId="10148"/>
    <cellStyle name="Millares 17 2 2 2 5" xfId="16373"/>
    <cellStyle name="Millares 17 2 2 3" xfId="10149"/>
    <cellStyle name="Millares 17 2 2 3 2" xfId="10150"/>
    <cellStyle name="Millares 17 2 2 3 3" xfId="10151"/>
    <cellStyle name="Millares 17 2 2 3 4" xfId="10152"/>
    <cellStyle name="Millares 17 2 2 3 5" xfId="16374"/>
    <cellStyle name="Millares 17 2 3" xfId="598"/>
    <cellStyle name="Millares 17 2 3 2" xfId="10153"/>
    <cellStyle name="Millares 17 2 3 2 2" xfId="16375"/>
    <cellStyle name="Millares 17 2 3 3" xfId="10154"/>
    <cellStyle name="Millares 17 2 4" xfId="4123"/>
    <cellStyle name="Millares 17 2 4 2" xfId="10155"/>
    <cellStyle name="Millares 17 2 4 2 2" xfId="16376"/>
    <cellStyle name="Millares 17 2 4 3" xfId="10156"/>
    <cellStyle name="Millares 17 2 4 4" xfId="10157"/>
    <cellStyle name="Millares 17 2 4 5" xfId="10158"/>
    <cellStyle name="Millares 17 2 4 6" xfId="10159"/>
    <cellStyle name="Millares 17 2 5" xfId="10160"/>
    <cellStyle name="Millares 17 2 5 2" xfId="10161"/>
    <cellStyle name="Millares 17 2 5 3" xfId="10162"/>
    <cellStyle name="Millares 17 2 5 4" xfId="10163"/>
    <cellStyle name="Millares 17 2 5 5" xfId="16377"/>
    <cellStyle name="Millares 17 2 6" xfId="10164"/>
    <cellStyle name="Millares 17 2 6 2" xfId="10165"/>
    <cellStyle name="Millares 17 2 6 3" xfId="10166"/>
    <cellStyle name="Millares 17 2 6 4" xfId="10167"/>
    <cellStyle name="Millares 17 3" xfId="581"/>
    <cellStyle name="Millares 17 3 2" xfId="4196"/>
    <cellStyle name="Millares 17 3 2 2" xfId="10168"/>
    <cellStyle name="Millares 17 3 2 3" xfId="10169"/>
    <cellStyle name="Millares 17 3 2 4" xfId="10170"/>
    <cellStyle name="Millares 17 4" xfId="3946"/>
    <cellStyle name="Millares 17 4 2" xfId="10171"/>
    <cellStyle name="Millares 17 4 3" xfId="10172"/>
    <cellStyle name="Millares 17 4 4" xfId="10173"/>
    <cellStyle name="Millares 17 5" xfId="10174"/>
    <cellStyle name="Millares 17 5 2" xfId="10175"/>
    <cellStyle name="Millares 17 6" xfId="10176"/>
    <cellStyle name="Millares 17 6 2" xfId="10177"/>
    <cellStyle name="Millares 18" xfId="265"/>
    <cellStyle name="Millares 18 2" xfId="3947"/>
    <cellStyle name="Millares 18 2 2" xfId="10178"/>
    <cellStyle name="Millares 18 2 2 2" xfId="16378"/>
    <cellStyle name="Millares 18 2 3" xfId="10179"/>
    <cellStyle name="Millares 18 2 3 2" xfId="16379"/>
    <cellStyle name="Millares 18 2 4" xfId="10180"/>
    <cellStyle name="Millares 18 2 5" xfId="10181"/>
    <cellStyle name="Millares 18 2 6" xfId="10182"/>
    <cellStyle name="Millares 18 3" xfId="6201"/>
    <cellStyle name="Millares 18 3 2" xfId="10183"/>
    <cellStyle name="Millares 18 3 3" xfId="10184"/>
    <cellStyle name="Millares 18 3 4" xfId="10185"/>
    <cellStyle name="Millares 18 3 5" xfId="16380"/>
    <cellStyle name="Millares 18 4" xfId="10186"/>
    <cellStyle name="Millares 18 4 2" xfId="10187"/>
    <cellStyle name="Millares 18 4 3" xfId="10188"/>
    <cellStyle name="Millares 18 4 4" xfId="10189"/>
    <cellStyle name="Millares 18 4 5" xfId="16381"/>
    <cellStyle name="Millares 18 5" xfId="14120"/>
    <cellStyle name="Millares 19" xfId="266"/>
    <cellStyle name="Millares 19 2" xfId="3948"/>
    <cellStyle name="Millares 19 3" xfId="10190"/>
    <cellStyle name="Millares 19 3 2" xfId="10191"/>
    <cellStyle name="Millares 19 3 3" xfId="10192"/>
    <cellStyle name="Millares 19 3 4" xfId="10193"/>
    <cellStyle name="Millares 19 3 5" xfId="16382"/>
    <cellStyle name="Millares 19 4" xfId="10194"/>
    <cellStyle name="Millares 19 4 2" xfId="10195"/>
    <cellStyle name="Millares 19 4 3" xfId="10196"/>
    <cellStyle name="Millares 19 4 4" xfId="10197"/>
    <cellStyle name="Millares 2" xfId="267"/>
    <cellStyle name="Millares 2 10" xfId="268"/>
    <cellStyle name="Millares 2 10 2" xfId="269"/>
    <cellStyle name="Millares 2 10 2 2" xfId="5026"/>
    <cellStyle name="Millares 2 10 2 2 2" xfId="10198"/>
    <cellStyle name="Millares 2 10 2 2 3" xfId="10199"/>
    <cellStyle name="Millares 2 10 2 2 4" xfId="10200"/>
    <cellStyle name="Millares 2 10 2 3" xfId="10201"/>
    <cellStyle name="Millares 2 10 2 3 2" xfId="10202"/>
    <cellStyle name="Millares 2 10 2 3 3" xfId="10203"/>
    <cellStyle name="Millares 2 10 2 3 4" xfId="10204"/>
    <cellStyle name="Millares 2 10 2 3 5" xfId="16383"/>
    <cellStyle name="Millares 2 10 2 4" xfId="10205"/>
    <cellStyle name="Millares 2 10 2 4 2" xfId="10206"/>
    <cellStyle name="Millares 2 10 2 4 3" xfId="10207"/>
    <cellStyle name="Millares 2 10 2 4 4" xfId="10208"/>
    <cellStyle name="Millares 2 10 2 4 5" xfId="16384"/>
    <cellStyle name="Millares 2 10 3" xfId="2124"/>
    <cellStyle name="Millares 2 10 4" xfId="3949"/>
    <cellStyle name="Millares 2 10 4 2" xfId="10209"/>
    <cellStyle name="Millares 2 10 4 3" xfId="10210"/>
    <cellStyle name="Millares 2 10 4 4" xfId="10211"/>
    <cellStyle name="Millares 2 10 5" xfId="10212"/>
    <cellStyle name="Millares 2 10 5 2" xfId="10213"/>
    <cellStyle name="Millares 2 10 5 3" xfId="10214"/>
    <cellStyle name="Millares 2 10 5 4" xfId="10215"/>
    <cellStyle name="Millares 2 10 5 5" xfId="16385"/>
    <cellStyle name="Millares 2 10 6" xfId="10216"/>
    <cellStyle name="Millares 2 10 6 2" xfId="10217"/>
    <cellStyle name="Millares 2 10 6 3" xfId="10218"/>
    <cellStyle name="Millares 2 10 6 4" xfId="10219"/>
    <cellStyle name="Millares 2 10 7" xfId="14254"/>
    <cellStyle name="Millares 2 11" xfId="2125"/>
    <cellStyle name="Millares 2 11 2" xfId="3950"/>
    <cellStyle name="Millares 2 11 2 2" xfId="10220"/>
    <cellStyle name="Millares 2 11 2 3" xfId="10221"/>
    <cellStyle name="Millares 2 11 2 4" xfId="10222"/>
    <cellStyle name="Millares 2 11 3" xfId="10223"/>
    <cellStyle name="Millares 2 11 3 2" xfId="10224"/>
    <cellStyle name="Millares 2 11 4" xfId="10225"/>
    <cellStyle name="Millares 2 11 4 2" xfId="10226"/>
    <cellStyle name="Millares 2 12" xfId="3901"/>
    <cellStyle name="Millares 2 12 2" xfId="10227"/>
    <cellStyle name="Millares 2 12 3" xfId="10228"/>
    <cellStyle name="Millares 2 12 4" xfId="10229"/>
    <cellStyle name="Millares 2 13" xfId="6178"/>
    <cellStyle name="Millares 2 13 2" xfId="10230"/>
    <cellStyle name="Millares 2 14" xfId="6242"/>
    <cellStyle name="Millares 2 14 2" xfId="16386"/>
    <cellStyle name="Millares 2 15" xfId="10231"/>
    <cellStyle name="Millares 2 16" xfId="10232"/>
    <cellStyle name="Millares 2 17" xfId="10233"/>
    <cellStyle name="Millares 2 18" xfId="10234"/>
    <cellStyle name="Millares 2 19" xfId="10235"/>
    <cellStyle name="Millares 2 2" xfId="270"/>
    <cellStyle name="Millares 2 2 2" xfId="271"/>
    <cellStyle name="Millares 2 2 2 2" xfId="520"/>
    <cellStyle name="Millares 2 2 2 2 2" xfId="3952"/>
    <cellStyle name="Millares 2 2 2 2 2 2" xfId="10236"/>
    <cellStyle name="Millares 2 2 2 2 2 3" xfId="10237"/>
    <cellStyle name="Millares 2 2 2 2 2 4" xfId="10238"/>
    <cellStyle name="Millares 2 2 2 2 3" xfId="10239"/>
    <cellStyle name="Millares 2 2 2 2 3 2" xfId="16387"/>
    <cellStyle name="Millares 2 2 2 2 3 3" xfId="16388"/>
    <cellStyle name="Millares 2 2 2 2 4" xfId="10240"/>
    <cellStyle name="Millares 2 2 2 2 5" xfId="16389"/>
    <cellStyle name="Millares 2 2 2 3" xfId="3951"/>
    <cellStyle name="Millares 2 2 2 3 2" xfId="10241"/>
    <cellStyle name="Millares 2 2 2 3 2 2" xfId="10242"/>
    <cellStyle name="Millares 2 2 2 3 3" xfId="10243"/>
    <cellStyle name="Millares 2 2 2 3 3 2" xfId="10244"/>
    <cellStyle name="Millares 2 2 2 3 4" xfId="10245"/>
    <cellStyle name="Millares 2 2 2 3 5" xfId="10246"/>
    <cellStyle name="Millares 2 2 2 3 6" xfId="10247"/>
    <cellStyle name="Millares 2 2 2 4" xfId="10248"/>
    <cellStyle name="Millares 2 2 2 4 2" xfId="10249"/>
    <cellStyle name="Millares 2 2 2 4 3" xfId="10250"/>
    <cellStyle name="Millares 2 2 2 4 4" xfId="10251"/>
    <cellStyle name="Millares 2 2 2 5" xfId="10252"/>
    <cellStyle name="Millares 2 2 2 5 2" xfId="10253"/>
    <cellStyle name="Millares 2 2 2 5 3" xfId="10254"/>
    <cellStyle name="Millares 2 2 2 5 4" xfId="10255"/>
    <cellStyle name="Millares 2 2 3" xfId="2126"/>
    <cellStyle name="Millares 2 2 3 2" xfId="2127"/>
    <cellStyle name="Millares 2 2 3 2 2" xfId="4124"/>
    <cellStyle name="Millares 2 2 3 2 3" xfId="10256"/>
    <cellStyle name="Millares 2 2 3 2 3 2" xfId="10257"/>
    <cellStyle name="Millares 2 2 3 2 3 3" xfId="10258"/>
    <cellStyle name="Millares 2 2 3 2 3 4" xfId="10259"/>
    <cellStyle name="Millares 2 2 3 2 4" xfId="10260"/>
    <cellStyle name="Millares 2 2 3 2 4 2" xfId="10261"/>
    <cellStyle name="Millares 2 2 3 2 4 3" xfId="10262"/>
    <cellStyle name="Millares 2 2 3 2 4 4" xfId="10263"/>
    <cellStyle name="Millares 2 2 3 3" xfId="2128"/>
    <cellStyle name="Millares 2 2 3 4" xfId="3953"/>
    <cellStyle name="Millares 2 2 3 5" xfId="10264"/>
    <cellStyle name="Millares 2 2 3 5 2" xfId="16390"/>
    <cellStyle name="Millares 2 2 3 6" xfId="10265"/>
    <cellStyle name="Millares 2 2 4" xfId="2129"/>
    <cellStyle name="Millares 2 2 4 2" xfId="3904"/>
    <cellStyle name="Millares 2 2 4 3" xfId="10266"/>
    <cellStyle name="Millares 2 2 4 3 2" xfId="10267"/>
    <cellStyle name="Millares 2 2 4 3 3" xfId="10268"/>
    <cellStyle name="Millares 2 2 4 3 4" xfId="10269"/>
    <cellStyle name="Millares 2 2 4 4" xfId="10270"/>
    <cellStyle name="Millares 2 2 4 4 2" xfId="10271"/>
    <cellStyle name="Millares 2 2 4 4 3" xfId="10272"/>
    <cellStyle name="Millares 2 2 4 4 4" xfId="10273"/>
    <cellStyle name="Millares 2 2 4 5" xfId="16391"/>
    <cellStyle name="Millares 2 2 5" xfId="3903"/>
    <cellStyle name="Millares 2 2 5 2" xfId="10274"/>
    <cellStyle name="Millares 2 2 5 2 2" xfId="10275"/>
    <cellStyle name="Millares 2 2 5 2 3" xfId="10276"/>
    <cellStyle name="Millares 2 2 5 2 4" xfId="10277"/>
    <cellStyle name="Millares 2 2 5 3" xfId="10278"/>
    <cellStyle name="Millares 2 2 5 3 2" xfId="10279"/>
    <cellStyle name="Millares 2 2 5 3 3" xfId="10280"/>
    <cellStyle name="Millares 2 2 5 3 4" xfId="10281"/>
    <cellStyle name="Millares 2 2 6" xfId="10282"/>
    <cellStyle name="Millares 2 2 6 2" xfId="10283"/>
    <cellStyle name="Millares 2 2 7" xfId="10284"/>
    <cellStyle name="Millares 2 2 7 2" xfId="10285"/>
    <cellStyle name="Millares 2 20" xfId="10286"/>
    <cellStyle name="Millares 2 21" xfId="10287"/>
    <cellStyle name="Millares 2 22" xfId="10288"/>
    <cellStyle name="Millares 2 23" xfId="10289"/>
    <cellStyle name="Millares 2 24" xfId="10290"/>
    <cellStyle name="Millares 2 25" xfId="10291"/>
    <cellStyle name="Millares 2 26" xfId="10292"/>
    <cellStyle name="Millares 2 27" xfId="10293"/>
    <cellStyle name="Millares 2 28" xfId="10294"/>
    <cellStyle name="Millares 2 29" xfId="10295"/>
    <cellStyle name="Millares 2 3" xfId="272"/>
    <cellStyle name="Millares 2 3 10" xfId="10296"/>
    <cellStyle name="Millares 2 3 11" xfId="10297"/>
    <cellStyle name="Millares 2 3 12" xfId="10298"/>
    <cellStyle name="Millares 2 3 12 2" xfId="10299"/>
    <cellStyle name="Millares 2 3 12 3" xfId="19394"/>
    <cellStyle name="Millares 2 3 13" xfId="10300"/>
    <cellStyle name="Millares 2 3 14" xfId="10301"/>
    <cellStyle name="Millares 2 3 15" xfId="10302"/>
    <cellStyle name="Millares 2 3 2" xfId="273"/>
    <cellStyle name="Millares 2 3 2 2" xfId="4125"/>
    <cellStyle name="Millares 2 3 2 2 2" xfId="10303"/>
    <cellStyle name="Millares 2 3 2 2 3" xfId="10304"/>
    <cellStyle name="Millares 2 3 2 3" xfId="3955"/>
    <cellStyle name="Millares 2 3 2 3 2" xfId="16392"/>
    <cellStyle name="Millares 2 3 2 4" xfId="6240"/>
    <cellStyle name="Millares 2 3 2 4 2" xfId="16393"/>
    <cellStyle name="Millares 2 3 2 4 3" xfId="19395"/>
    <cellStyle name="Millares 2 3 2 5" xfId="10305"/>
    <cellStyle name="Millares 2 3 2 5 2" xfId="16394"/>
    <cellStyle name="Millares 2 3 2 6" xfId="10306"/>
    <cellStyle name="Millares 2 3 2 7" xfId="16395"/>
    <cellStyle name="Millares 2 3 3" xfId="274"/>
    <cellStyle name="Millares 2 3 3 2" xfId="2130"/>
    <cellStyle name="Millares 2 3 3 2 2" xfId="4127"/>
    <cellStyle name="Millares 2 3 3 3" xfId="2131"/>
    <cellStyle name="Millares 2 3 3 4" xfId="4128"/>
    <cellStyle name="Millares 2 3 3 4 2" xfId="14199"/>
    <cellStyle name="Millares 2 3 3 5" xfId="4126"/>
    <cellStyle name="Millares 2 3 3 6" xfId="10307"/>
    <cellStyle name="Millares 2 3 3 6 2" xfId="16396"/>
    <cellStyle name="Millares 2 3 3 7" xfId="10308"/>
    <cellStyle name="Millares 2 3 3 8" xfId="16397"/>
    <cellStyle name="Millares 2 3 4" xfId="618"/>
    <cellStyle name="Millares 2 3 4 2" xfId="4129"/>
    <cellStyle name="Millares 2 3 4 2 2" xfId="10309"/>
    <cellStyle name="Millares 2 3 4 3" xfId="10310"/>
    <cellStyle name="Millares 2 3 4 4" xfId="10311"/>
    <cellStyle name="Millares 2 3 5" xfId="626"/>
    <cellStyle name="Millares 2 3 5 2" xfId="4130"/>
    <cellStyle name="Millares 2 3 5 2 2" xfId="16398"/>
    <cellStyle name="Millares 2 3 5 2 2 2" xfId="19396"/>
    <cellStyle name="Millares 2 3 5 3" xfId="10312"/>
    <cellStyle name="Millares 2 3 5 3 2" xfId="16399"/>
    <cellStyle name="Millares 2 3 5 4" xfId="10313"/>
    <cellStyle name="Millares 2 3 6" xfId="3954"/>
    <cellStyle name="Millares 2 3 6 2" xfId="10314"/>
    <cellStyle name="Millares 2 3 6 3" xfId="10315"/>
    <cellStyle name="Millares 2 3 6 4" xfId="10316"/>
    <cellStyle name="Millares 2 3 6 5" xfId="10317"/>
    <cellStyle name="Millares 2 3 6 6" xfId="10318"/>
    <cellStyle name="Millares 2 3 7" xfId="10319"/>
    <cellStyle name="Millares 2 3 7 2" xfId="10320"/>
    <cellStyle name="Millares 2 3 7 3" xfId="10321"/>
    <cellStyle name="Millares 2 3 7 4" xfId="10322"/>
    <cellStyle name="Millares 2 3 7 5" xfId="16400"/>
    <cellStyle name="Millares 2 3 8" xfId="10323"/>
    <cellStyle name="Millares 2 3 8 2" xfId="10324"/>
    <cellStyle name="Millares 2 3 8 3" xfId="10325"/>
    <cellStyle name="Millares 2 3 8 4" xfId="10326"/>
    <cellStyle name="Millares 2 3 9" xfId="10327"/>
    <cellStyle name="Millares 2 3 9 2" xfId="10328"/>
    <cellStyle name="Millares 2 30" xfId="10329"/>
    <cellStyle name="Millares 2 31" xfId="10330"/>
    <cellStyle name="Millares 2 32" xfId="275"/>
    <cellStyle name="Millares 2 32 2" xfId="2132"/>
    <cellStyle name="Millares 2 32 2 2" xfId="5027"/>
    <cellStyle name="Millares 2 32 2 2 2" xfId="10331"/>
    <cellStyle name="Millares 2 32 2 2 3" xfId="10332"/>
    <cellStyle name="Millares 2 32 2 2 4" xfId="10333"/>
    <cellStyle name="Millares 2 32 2 3" xfId="16401"/>
    <cellStyle name="Millares 2 32 3" xfId="4131"/>
    <cellStyle name="Millares 2 32 3 2" xfId="10334"/>
    <cellStyle name="Millares 2 32 3 3" xfId="10335"/>
    <cellStyle name="Millares 2 32 3 4" xfId="10336"/>
    <cellStyle name="Millares 2 32 4" xfId="10337"/>
    <cellStyle name="Millares 2 32 4 2" xfId="10338"/>
    <cellStyle name="Millares 2 32 4 3" xfId="10339"/>
    <cellStyle name="Millares 2 32 4 4" xfId="10340"/>
    <cellStyle name="Millares 2 32 4 5" xfId="16402"/>
    <cellStyle name="Millares 2 32 5" xfId="10341"/>
    <cellStyle name="Millares 2 32 5 2" xfId="10342"/>
    <cellStyle name="Millares 2 32 5 3" xfId="10343"/>
    <cellStyle name="Millares 2 32 5 4" xfId="10344"/>
    <cellStyle name="Millares 2 33" xfId="10345"/>
    <cellStyle name="Millares 2 33 2" xfId="10346"/>
    <cellStyle name="Millares 2 34" xfId="10347"/>
    <cellStyle name="Millares 2 35" xfId="10348"/>
    <cellStyle name="Millares 2 35 2" xfId="10349"/>
    <cellStyle name="Millares 2 36" xfId="14121"/>
    <cellStyle name="Millares 2 4" xfId="276"/>
    <cellStyle name="Millares 2 4 2" xfId="599"/>
    <cellStyle name="Millares 2 4 2 2" xfId="4198"/>
    <cellStyle name="Millares 2 4 2 3" xfId="3957"/>
    <cellStyle name="Millares 2 4 2 3 2" xfId="10350"/>
    <cellStyle name="Millares 2 4 2 3 3" xfId="10351"/>
    <cellStyle name="Millares 2 4 2 3 4" xfId="10352"/>
    <cellStyle name="Millares 2 4 2 4" xfId="10353"/>
    <cellStyle name="Millares 2 4 2 5" xfId="10354"/>
    <cellStyle name="Millares 2 4 3" xfId="584"/>
    <cellStyle name="Millares 2 4 3 2" xfId="3958"/>
    <cellStyle name="Millares 2 4 3 3" xfId="10355"/>
    <cellStyle name="Millares 2 4 3 3 2" xfId="10356"/>
    <cellStyle name="Millares 2 4 3 3 3" xfId="10357"/>
    <cellStyle name="Millares 2 4 3 3 4" xfId="10358"/>
    <cellStyle name="Millares 2 4 3 3 5" xfId="16403"/>
    <cellStyle name="Millares 2 4 3 4" xfId="10359"/>
    <cellStyle name="Millares 2 4 3 4 2" xfId="10360"/>
    <cellStyle name="Millares 2 4 3 4 3" xfId="10361"/>
    <cellStyle name="Millares 2 4 3 4 4" xfId="10362"/>
    <cellStyle name="Millares 2 4 3 4 5" xfId="16404"/>
    <cellStyle name="Millares 2 4 3 5" xfId="14200"/>
    <cellStyle name="Millares 2 4 4" xfId="2133"/>
    <cellStyle name="Millares 2 4 4 2" xfId="10363"/>
    <cellStyle name="Millares 2 4 4 2 2" xfId="10364"/>
    <cellStyle name="Millares 2 4 4 2 3" xfId="10365"/>
    <cellStyle name="Millares 2 4 4 2 4" xfId="10366"/>
    <cellStyle name="Millares 2 4 4 2 5" xfId="16405"/>
    <cellStyle name="Millares 2 4 4 3" xfId="10367"/>
    <cellStyle name="Millares 2 4 4 3 2" xfId="10368"/>
    <cellStyle name="Millares 2 4 4 3 3" xfId="10369"/>
    <cellStyle name="Millares 2 4 4 3 4" xfId="10370"/>
    <cellStyle name="Millares 2 4 4 3 5" xfId="16406"/>
    <cellStyle name="Millares 2 4 5" xfId="3956"/>
    <cellStyle name="Millares 2 4 5 2" xfId="10371"/>
    <cellStyle name="Millares 2 4 5 2 2" xfId="10372"/>
    <cellStyle name="Millares 2 4 5 2 3" xfId="10373"/>
    <cellStyle name="Millares 2 4 5 2 4" xfId="10374"/>
    <cellStyle name="Millares 2 4 5 3" xfId="10375"/>
    <cellStyle name="Millares 2 4 5 3 2" xfId="10376"/>
    <cellStyle name="Millares 2 4 5 3 3" xfId="10377"/>
    <cellStyle name="Millares 2 4 5 3 4" xfId="10378"/>
    <cellStyle name="Millares 2 4 5 4" xfId="10379"/>
    <cellStyle name="Millares 2 4 5 5" xfId="10380"/>
    <cellStyle name="Millares 2 4 5 6" xfId="10381"/>
    <cellStyle name="Millares 2 4 6" xfId="10382"/>
    <cellStyle name="Millares 2 4 6 2" xfId="16407"/>
    <cellStyle name="Millares 2 4 7" xfId="10383"/>
    <cellStyle name="Millares 2 4 8" xfId="10384"/>
    <cellStyle name="Millares 2 5" xfId="277"/>
    <cellStyle name="Millares 2 5 2" xfId="556"/>
    <cellStyle name="Millares 2 5 2 2" xfId="10385"/>
    <cellStyle name="Millares 2 5 2 2 2" xfId="10386"/>
    <cellStyle name="Millares 2 5 2 2 3" xfId="10387"/>
    <cellStyle name="Millares 2 5 2 2 4" xfId="10388"/>
    <cellStyle name="Millares 2 5 3" xfId="600"/>
    <cellStyle name="Millares 2 5 3 2" xfId="5028"/>
    <cellStyle name="Millares 2 5 3 2 2" xfId="10389"/>
    <cellStyle name="Millares 2 5 3 2 3" xfId="10390"/>
    <cellStyle name="Millares 2 5 3 2 4" xfId="10391"/>
    <cellStyle name="Millares 2 5 3 3" xfId="10392"/>
    <cellStyle name="Millares 2 5 3 3 2" xfId="10393"/>
    <cellStyle name="Millares 2 5 3 3 3" xfId="10394"/>
    <cellStyle name="Millares 2 5 3 3 4" xfId="10395"/>
    <cellStyle name="Millares 2 5 3 4" xfId="10396"/>
    <cellStyle name="Millares 2 5 3 4 2" xfId="10397"/>
    <cellStyle name="Millares 2 5 3 4 3" xfId="10398"/>
    <cellStyle name="Millares 2 5 3 4 4" xfId="10399"/>
    <cellStyle name="Millares 2 5 4" xfId="3959"/>
    <cellStyle name="Millares 2 5 4 2" xfId="10400"/>
    <cellStyle name="Millares 2 5 4 2 2" xfId="10401"/>
    <cellStyle name="Millares 2 5 4 2 3" xfId="10402"/>
    <cellStyle name="Millares 2 5 4 2 4" xfId="10403"/>
    <cellStyle name="Millares 2 5 4 2 5" xfId="16408"/>
    <cellStyle name="Millares 2 5 4 3" xfId="10404"/>
    <cellStyle name="Millares 2 5 4 3 2" xfId="10405"/>
    <cellStyle name="Millares 2 5 4 3 3" xfId="10406"/>
    <cellStyle name="Millares 2 5 4 3 4" xfId="10407"/>
    <cellStyle name="Millares 2 5 5" xfId="6200"/>
    <cellStyle name="Millares 2 5 5 2" xfId="10408"/>
    <cellStyle name="Millares 2 5 5 3" xfId="10409"/>
    <cellStyle name="Millares 2 5 5 4" xfId="10410"/>
    <cellStyle name="Millares 2 5 5 5" xfId="16409"/>
    <cellStyle name="Millares 2 5 6" xfId="10411"/>
    <cellStyle name="Millares 2 5 6 2" xfId="10412"/>
    <cellStyle name="Millares 2 5 6 3" xfId="10413"/>
    <cellStyle name="Millares 2 5 6 4" xfId="10414"/>
    <cellStyle name="Millares 2 6" xfId="278"/>
    <cellStyle name="Millares 2 6 2" xfId="2134"/>
    <cellStyle name="Millares 2 6 2 2" xfId="14201"/>
    <cellStyle name="Millares 2 6 2 3" xfId="14202"/>
    <cellStyle name="Millares 2 6 3" xfId="2135"/>
    <cellStyle name="Millares 2 6 3 2" xfId="5029"/>
    <cellStyle name="Millares 2 6 3 2 2" xfId="10415"/>
    <cellStyle name="Millares 2 6 3 2 3" xfId="10416"/>
    <cellStyle name="Millares 2 6 3 2 4" xfId="10417"/>
    <cellStyle name="Millares 2 6 3 3" xfId="10418"/>
    <cellStyle name="Millares 2 6 3 3 2" xfId="10419"/>
    <cellStyle name="Millares 2 6 3 3 3" xfId="10420"/>
    <cellStyle name="Millares 2 6 3 3 4" xfId="10421"/>
    <cellStyle name="Millares 2 6 3 4" xfId="10422"/>
    <cellStyle name="Millares 2 6 3 4 2" xfId="10423"/>
    <cellStyle name="Millares 2 6 3 4 3" xfId="10424"/>
    <cellStyle name="Millares 2 6 3 4 4" xfId="10425"/>
    <cellStyle name="Millares 2 6 4" xfId="2136"/>
    <cellStyle name="Millares 2 6 5" xfId="10426"/>
    <cellStyle name="Millares 2 6 5 2" xfId="16410"/>
    <cellStyle name="Millares 2 6 6" xfId="10427"/>
    <cellStyle name="Millares 2 7" xfId="279"/>
    <cellStyle name="Millares 2 7 2" xfId="2137"/>
    <cellStyle name="Millares 2 7 2 2" xfId="5031"/>
    <cellStyle name="Millares 2 7 2 2 2" xfId="10428"/>
    <cellStyle name="Millares 2 7 2 2 3" xfId="10429"/>
    <cellStyle name="Millares 2 7 2 2 4" xfId="10430"/>
    <cellStyle name="Millares 2 7 2 3" xfId="16411"/>
    <cellStyle name="Millares 2 7 3" xfId="2138"/>
    <cellStyle name="Millares 2 7 4" xfId="5030"/>
    <cellStyle name="Millares 2 7 4 2" xfId="10431"/>
    <cellStyle name="Millares 2 7 4 3" xfId="10432"/>
    <cellStyle name="Millares 2 7 4 4" xfId="10433"/>
    <cellStyle name="Millares 2 7 5" xfId="10434"/>
    <cellStyle name="Millares 2 7 5 2" xfId="10435"/>
    <cellStyle name="Millares 2 7 5 3" xfId="10436"/>
    <cellStyle name="Millares 2 7 5 4" xfId="10437"/>
    <cellStyle name="Millares 2 7 6" xfId="10438"/>
    <cellStyle name="Millares 2 7 6 2" xfId="10439"/>
    <cellStyle name="Millares 2 7 6 3" xfId="10440"/>
    <cellStyle name="Millares 2 7 6 4" xfId="10441"/>
    <cellStyle name="Millares 2 7 6 5" xfId="16412"/>
    <cellStyle name="Millares 2 8" xfId="507"/>
    <cellStyle name="Millares 2 8 2" xfId="5032"/>
    <cellStyle name="Millares 2 8 3" xfId="10442"/>
    <cellStyle name="Millares 2 8 4" xfId="10443"/>
    <cellStyle name="Millares 2 8 5" xfId="16413"/>
    <cellStyle name="Millares 2 9" xfId="2139"/>
    <cellStyle name="Millares 2 9 2" xfId="5033"/>
    <cellStyle name="Millares 2 9 2 2" xfId="10444"/>
    <cellStyle name="Millares 2 9 2 3" xfId="10445"/>
    <cellStyle name="Millares 2 9 2 4" xfId="10446"/>
    <cellStyle name="Millares 2 9 3" xfId="10447"/>
    <cellStyle name="Millares 2 9 3 2" xfId="10448"/>
    <cellStyle name="Millares 2 9 4" xfId="10449"/>
    <cellStyle name="Millares 2 9 4 2" xfId="10450"/>
    <cellStyle name="Millares 2_Adicional No.4 Centro Universitario Regional del Oeste Bloque I Módulo de Escaleras y Baños, San Juan de la Maguana" xfId="10451"/>
    <cellStyle name="Millares 20" xfId="280"/>
    <cellStyle name="Millares 20 2" xfId="588"/>
    <cellStyle name="Millares 20 2 2" xfId="4132"/>
    <cellStyle name="Millares 20 2 3" xfId="10452"/>
    <cellStyle name="Millares 20 2 3 2" xfId="16414"/>
    <cellStyle name="Millares 20 2 4" xfId="10453"/>
    <cellStyle name="Millares 20 2 4 2" xfId="16415"/>
    <cellStyle name="Millares 20 3" xfId="3960"/>
    <cellStyle name="Millares 20 3 2" xfId="10454"/>
    <cellStyle name="Millares 20 3 2 2" xfId="16416"/>
    <cellStyle name="Millares 20 3 3" xfId="10455"/>
    <cellStyle name="Millares 20 3 4" xfId="10456"/>
    <cellStyle name="Millares 20 3 5" xfId="10457"/>
    <cellStyle name="Millares 20 3 6" xfId="10458"/>
    <cellStyle name="Millares 20 4" xfId="10459"/>
    <cellStyle name="Millares 20 4 2" xfId="10460"/>
    <cellStyle name="Millares 20 4 3" xfId="10461"/>
    <cellStyle name="Millares 20 4 4" xfId="10462"/>
    <cellStyle name="Millares 20 4 5" xfId="16417"/>
    <cellStyle name="Millares 20 5" xfId="10463"/>
    <cellStyle name="Millares 20 5 2" xfId="10464"/>
    <cellStyle name="Millares 20 5 3" xfId="10465"/>
    <cellStyle name="Millares 20 5 4" xfId="10466"/>
    <cellStyle name="Millares 20 5 5" xfId="16418"/>
    <cellStyle name="Millares 21" xfId="281"/>
    <cellStyle name="Millares 21 2" xfId="4133"/>
    <cellStyle name="Millares 21 2 2" xfId="10467"/>
    <cellStyle name="Millares 21 2 3" xfId="10468"/>
    <cellStyle name="Millares 21 2 4" xfId="10469"/>
    <cellStyle name="Millares 21 3" xfId="10470"/>
    <cellStyle name="Millares 21 3 2" xfId="10471"/>
    <cellStyle name="Millares 21 3 3" xfId="10472"/>
    <cellStyle name="Millares 21 3 4" xfId="10473"/>
    <cellStyle name="Millares 21 3 5" xfId="16419"/>
    <cellStyle name="Millares 21 4" xfId="10474"/>
    <cellStyle name="Millares 21 4 2" xfId="10475"/>
    <cellStyle name="Millares 21 4 3" xfId="10476"/>
    <cellStyle name="Millares 21 4 4" xfId="10477"/>
    <cellStyle name="Millares 21 4 5" xfId="16420"/>
    <cellStyle name="Millares 21 5" xfId="10478"/>
    <cellStyle name="Millares 21 6" xfId="10479"/>
    <cellStyle name="Millares 21 7" xfId="10480"/>
    <cellStyle name="Millares 22" xfId="282"/>
    <cellStyle name="Millares 22 2" xfId="4134"/>
    <cellStyle name="Millares 22 2 2" xfId="10481"/>
    <cellStyle name="Millares 22 2 3" xfId="10482"/>
    <cellStyle name="Millares 22 2 4" xfId="10483"/>
    <cellStyle name="Millares 22 3" xfId="10484"/>
    <cellStyle name="Millares 22 3 2" xfId="10485"/>
    <cellStyle name="Millares 22 3 3" xfId="10486"/>
    <cellStyle name="Millares 22 3 4" xfId="10487"/>
    <cellStyle name="Millares 22 3 5" xfId="16421"/>
    <cellStyle name="Millares 22 4" xfId="10488"/>
    <cellStyle name="Millares 22 4 2" xfId="10489"/>
    <cellStyle name="Millares 22 4 3" xfId="10490"/>
    <cellStyle name="Millares 22 4 4" xfId="10491"/>
    <cellStyle name="Millares 22 4 5" xfId="16422"/>
    <cellStyle name="Millares 22 5" xfId="10492"/>
    <cellStyle name="Millares 22 5 2" xfId="10493"/>
    <cellStyle name="Millares 22 6" xfId="16423"/>
    <cellStyle name="Millares 23" xfId="579"/>
    <cellStyle name="Millares 23 2" xfId="4135"/>
    <cellStyle name="Millares 23 2 2" xfId="10494"/>
    <cellStyle name="Millares 23 2 3" xfId="10495"/>
    <cellStyle name="Millares 23 2 4" xfId="10496"/>
    <cellStyle name="Millares 23 3" xfId="10497"/>
    <cellStyle name="Millares 23 3 2" xfId="10498"/>
    <cellStyle name="Millares 23 3 3" xfId="10499"/>
    <cellStyle name="Millares 23 3 4" xfId="10500"/>
    <cellStyle name="Millares 23 3 5" xfId="16424"/>
    <cellStyle name="Millares 23 4" xfId="10501"/>
    <cellStyle name="Millares 23 4 2" xfId="10502"/>
    <cellStyle name="Millares 23 4 3" xfId="10503"/>
    <cellStyle name="Millares 23 4 4" xfId="10504"/>
    <cellStyle name="Millares 23 4 5" xfId="16425"/>
    <cellStyle name="Millares 23 5" xfId="10505"/>
    <cellStyle name="Millares 24" xfId="631"/>
    <cellStyle name="Millares 24 2" xfId="4136"/>
    <cellStyle name="Millares 24 2 2" xfId="10506"/>
    <cellStyle name="Millares 24 2 3" xfId="10507"/>
    <cellStyle name="Millares 24 2 4" xfId="10508"/>
    <cellStyle name="Millares 24 3" xfId="10509"/>
    <cellStyle name="Millares 24 3 2" xfId="10510"/>
    <cellStyle name="Millares 24 3 3" xfId="10511"/>
    <cellStyle name="Millares 24 3 4" xfId="10512"/>
    <cellStyle name="Millares 24 3 5" xfId="16426"/>
    <cellStyle name="Millares 24 4" xfId="10513"/>
    <cellStyle name="Millares 24 4 2" xfId="10514"/>
    <cellStyle name="Millares 24 4 3" xfId="10515"/>
    <cellStyle name="Millares 24 4 4" xfId="10516"/>
    <cellStyle name="Millares 24 4 5" xfId="16427"/>
    <cellStyle name="Millares 25" xfId="2140"/>
    <cellStyle name="Millares 25 2" xfId="4137"/>
    <cellStyle name="Millares 25 2 2" xfId="10517"/>
    <cellStyle name="Millares 25 2 3" xfId="10518"/>
    <cellStyle name="Millares 25 2 4" xfId="10519"/>
    <cellStyle name="Millares 25 2 5" xfId="10520"/>
    <cellStyle name="Millares 25 2 6" xfId="10521"/>
    <cellStyle name="Millares 25 3" xfId="6180"/>
    <cellStyle name="Millares 25 3 2" xfId="10522"/>
    <cellStyle name="Millares 25 3 2 2" xfId="16428"/>
    <cellStyle name="Millares 25 4" xfId="10523"/>
    <cellStyle name="Millares 25 4 2" xfId="10524"/>
    <cellStyle name="Millares 25 4 3" xfId="10525"/>
    <cellStyle name="Millares 25 4 4" xfId="10526"/>
    <cellStyle name="Millares 25 4 5" xfId="16429"/>
    <cellStyle name="Millares 25 5" xfId="10527"/>
    <cellStyle name="Millares 25 5 2" xfId="10528"/>
    <cellStyle name="Millares 25 5 3" xfId="10529"/>
    <cellStyle name="Millares 25 5 4" xfId="10530"/>
    <cellStyle name="Millares 25 5 5" xfId="16430"/>
    <cellStyle name="Millares 25 6" xfId="10531"/>
    <cellStyle name="Millares 26" xfId="2141"/>
    <cellStyle name="Millares 26 2" xfId="4138"/>
    <cellStyle name="Millares 26 2 2" xfId="10532"/>
    <cellStyle name="Millares 26 2 2 2" xfId="10533"/>
    <cellStyle name="Millares 26 2 2 3" xfId="10534"/>
    <cellStyle name="Millares 26 2 2 4" xfId="10535"/>
    <cellStyle name="Millares 26 2 3" xfId="10536"/>
    <cellStyle name="Millares 26 2 3 2" xfId="10537"/>
    <cellStyle name="Millares 26 2 3 3" xfId="10538"/>
    <cellStyle name="Millares 26 2 3 4" xfId="10539"/>
    <cellStyle name="Millares 26 2 4" xfId="16431"/>
    <cellStyle name="Millares 26 3" xfId="6181"/>
    <cellStyle name="Millares 26 3 2" xfId="10540"/>
    <cellStyle name="Millares 26 3 2 2" xfId="10541"/>
    <cellStyle name="Millares 26 3 2 3" xfId="14135"/>
    <cellStyle name="Millares 26 3 2 3 2" xfId="14136"/>
    <cellStyle name="Millares 26 3 2 3 2 2" xfId="14259"/>
    <cellStyle name="Millares 26 3 2 3 2 3" xfId="19287"/>
    <cellStyle name="Millares 26 3 2 3 2 4" xfId="19301"/>
    <cellStyle name="Millares 26 3 2 3 3" xfId="19286"/>
    <cellStyle name="Millares 26 3 2 3 4" xfId="19300"/>
    <cellStyle name="Millares 26 3 2 4" xfId="14203"/>
    <cellStyle name="Millares 26 3 2 5" xfId="19285"/>
    <cellStyle name="Millares 26 3 2 6" xfId="19296"/>
    <cellStyle name="Millares 26 4" xfId="10542"/>
    <cellStyle name="Millares 26 4 2" xfId="10543"/>
    <cellStyle name="Millares 26 4 3" xfId="10544"/>
    <cellStyle name="Millares 26 4 4" xfId="10545"/>
    <cellStyle name="Millares 26 5" xfId="10546"/>
    <cellStyle name="Millares 26 5 2" xfId="10547"/>
    <cellStyle name="Millares 26 5 3" xfId="10548"/>
    <cellStyle name="Millares 26 5 4" xfId="10549"/>
    <cellStyle name="Millares 27" xfId="2142"/>
    <cellStyle name="Millares 27 2" xfId="4139"/>
    <cellStyle name="Millares 27 3" xfId="10550"/>
    <cellStyle name="Millares 27 3 2" xfId="10551"/>
    <cellStyle name="Millares 27 4" xfId="10552"/>
    <cellStyle name="Millares 27 4 2" xfId="10553"/>
    <cellStyle name="Millares 27 5" xfId="10554"/>
    <cellStyle name="Millares 28" xfId="2143"/>
    <cellStyle name="Millares 28 2" xfId="5034"/>
    <cellStyle name="Millares 28 2 2" xfId="10555"/>
    <cellStyle name="Millares 28 2 3" xfId="10556"/>
    <cellStyle name="Millares 28 2 4" xfId="10557"/>
    <cellStyle name="Millares 28 3" xfId="14204"/>
    <cellStyle name="Millares 29" xfId="2144"/>
    <cellStyle name="Millares 29 2" xfId="5035"/>
    <cellStyle name="Millares 29 2 2" xfId="10558"/>
    <cellStyle name="Millares 29 2 3" xfId="10559"/>
    <cellStyle name="Millares 29 2 4" xfId="10560"/>
    <cellStyle name="Millares 3" xfId="283"/>
    <cellStyle name="Millares 3 10" xfId="3961"/>
    <cellStyle name="Millares 3 11" xfId="10561"/>
    <cellStyle name="Millares 3 11 2" xfId="19292"/>
    <cellStyle name="Millares 3 12" xfId="10562"/>
    <cellStyle name="Millares 3 13" xfId="10563"/>
    <cellStyle name="Millares 3 14" xfId="14122"/>
    <cellStyle name="Millares 3 2" xfId="284"/>
    <cellStyle name="Millares 3 2 2" xfId="2145"/>
    <cellStyle name="Millares 3 2 2 2" xfId="2146"/>
    <cellStyle name="Millares 3 2 2 3" xfId="2147"/>
    <cellStyle name="Millares 3 2 2 3 2" xfId="5036"/>
    <cellStyle name="Millares 3 2 2 3 2 2" xfId="10564"/>
    <cellStyle name="Millares 3 2 2 3 2 3" xfId="10565"/>
    <cellStyle name="Millares 3 2 2 3 2 4" xfId="10566"/>
    <cellStyle name="Millares 3 2 2 4" xfId="3963"/>
    <cellStyle name="Millares 3 2 2 5" xfId="10567"/>
    <cellStyle name="Millares 3 2 2 5 2" xfId="10568"/>
    <cellStyle name="Millares 3 2 2 5 3" xfId="10569"/>
    <cellStyle name="Millares 3 2 2 5 4" xfId="10570"/>
    <cellStyle name="Millares 3 2 2 6" xfId="10571"/>
    <cellStyle name="Millares 3 2 2 6 2" xfId="10572"/>
    <cellStyle name="Millares 3 2 2 6 3" xfId="10573"/>
    <cellStyle name="Millares 3 2 2 6 4" xfId="10574"/>
    <cellStyle name="Millares 3 2 3" xfId="2148"/>
    <cellStyle name="Millares 3 2 3 2" xfId="4140"/>
    <cellStyle name="Millares 3 2 4" xfId="2149"/>
    <cellStyle name="Millares 3 2 4 2" xfId="10575"/>
    <cellStyle name="Millares 3 2 4 3" xfId="10576"/>
    <cellStyle name="Millares 3 2 5" xfId="3962"/>
    <cellStyle name="Millares 3 2 5 2" xfId="10577"/>
    <cellStyle name="Millares 3 2 5 3" xfId="10578"/>
    <cellStyle name="Millares 3 2 5 4" xfId="10579"/>
    <cellStyle name="Millares 3 2 5 5" xfId="10580"/>
    <cellStyle name="Millares 3 2 5 6" xfId="10581"/>
    <cellStyle name="Millares 3 2 6" xfId="10582"/>
    <cellStyle name="Millares 3 2 7" xfId="10583"/>
    <cellStyle name="Millares 3 3" xfId="285"/>
    <cellStyle name="Millares 3 3 2" xfId="2150"/>
    <cellStyle name="Millares 3 3 2 2" xfId="2151"/>
    <cellStyle name="Millares 3 3 2 3" xfId="2152"/>
    <cellStyle name="Millares 3 3 2 4" xfId="3964"/>
    <cellStyle name="Millares 3 3 3" xfId="2153"/>
    <cellStyle name="Millares 3 3 4" xfId="2154"/>
    <cellStyle name="Millares 3 3 4 2" xfId="10584"/>
    <cellStyle name="Millares 3 3 4 3" xfId="10585"/>
    <cellStyle name="Millares 3 3 5" xfId="10586"/>
    <cellStyle name="Millares 3 3 5 2" xfId="10587"/>
    <cellStyle name="Millares 3 3 6" xfId="10588"/>
    <cellStyle name="Millares 3 3 6 2" xfId="10589"/>
    <cellStyle name="Millares 3 4" xfId="286"/>
    <cellStyle name="Millares 3 4 2" xfId="2155"/>
    <cellStyle name="Millares 3 4 2 2" xfId="2156"/>
    <cellStyle name="Millares 3 4 2 2 2" xfId="5037"/>
    <cellStyle name="Millares 3 4 2 2 2 2" xfId="10590"/>
    <cellStyle name="Millares 3 4 2 2 2 3" xfId="10591"/>
    <cellStyle name="Millares 3 4 2 2 2 4" xfId="10592"/>
    <cellStyle name="Millares 3 4 2 3" xfId="2157"/>
    <cellStyle name="Millares 3 4 2 4" xfId="3966"/>
    <cellStyle name="Millares 3 4 2 5" xfId="10593"/>
    <cellStyle name="Millares 3 4 2 5 2" xfId="10594"/>
    <cellStyle name="Millares 3 4 2 5 3" xfId="10595"/>
    <cellStyle name="Millares 3 4 2 5 4" xfId="10596"/>
    <cellStyle name="Millares 3 4 2 6" xfId="10597"/>
    <cellStyle name="Millares 3 4 2 6 2" xfId="10598"/>
    <cellStyle name="Millares 3 4 2 6 3" xfId="10599"/>
    <cellStyle name="Millares 3 4 2 6 4" xfId="10600"/>
    <cellStyle name="Millares 3 4 3" xfId="2158"/>
    <cellStyle name="Millares 3 4 3 2" xfId="2159"/>
    <cellStyle name="Millares 3 4 3 2 2" xfId="5039"/>
    <cellStyle name="Millares 3 4 3 2 2 2" xfId="10601"/>
    <cellStyle name="Millares 3 4 3 2 2 3" xfId="10602"/>
    <cellStyle name="Millares 3 4 3 2 2 4" xfId="10603"/>
    <cellStyle name="Millares 3 4 3 3" xfId="2160"/>
    <cellStyle name="Millares 3 4 3 4" xfId="5038"/>
    <cellStyle name="Millares 3 4 3 4 2" xfId="10604"/>
    <cellStyle name="Millares 3 4 3 4 3" xfId="10605"/>
    <cellStyle name="Millares 3 4 3 4 4" xfId="10606"/>
    <cellStyle name="Millares 3 4 3 5" xfId="10607"/>
    <cellStyle name="Millares 3 4 3 5 2" xfId="10608"/>
    <cellStyle name="Millares 3 4 3 5 3" xfId="10609"/>
    <cellStyle name="Millares 3 4 3 5 4" xfId="10610"/>
    <cellStyle name="Millares 3 4 3 6" xfId="10611"/>
    <cellStyle name="Millares 3 4 3 6 2" xfId="10612"/>
    <cellStyle name="Millares 3 4 3 6 3" xfId="10613"/>
    <cellStyle name="Millares 3 4 3 6 4" xfId="10614"/>
    <cellStyle name="Millares 3 4 4" xfId="2161"/>
    <cellStyle name="Millares 3 4 4 2" xfId="5040"/>
    <cellStyle name="Millares 3 4 4 2 2" xfId="10615"/>
    <cellStyle name="Millares 3 4 4 2 3" xfId="10616"/>
    <cellStyle name="Millares 3 4 4 2 4" xfId="10617"/>
    <cellStyle name="Millares 3 4 5" xfId="2162"/>
    <cellStyle name="Millares 3 4 6" xfId="3965"/>
    <cellStyle name="Millares 3 4 7" xfId="10618"/>
    <cellStyle name="Millares 3 4 7 2" xfId="10619"/>
    <cellStyle name="Millares 3 4 7 3" xfId="10620"/>
    <cellStyle name="Millares 3 4 7 4" xfId="10621"/>
    <cellStyle name="Millares 3 4 7 5" xfId="16432"/>
    <cellStyle name="Millares 3 4 8" xfId="10622"/>
    <cellStyle name="Millares 3 4 8 2" xfId="10623"/>
    <cellStyle name="Millares 3 4 8 3" xfId="10624"/>
    <cellStyle name="Millares 3 4 8 4" xfId="10625"/>
    <cellStyle name="Millares 3 5" xfId="287"/>
    <cellStyle name="Millares 3 5 2" xfId="2163"/>
    <cellStyle name="Millares 3 5 2 2" xfId="5041"/>
    <cellStyle name="Millares 3 5 2 2 2" xfId="10626"/>
    <cellStyle name="Millares 3 5 2 2 3" xfId="10627"/>
    <cellStyle name="Millares 3 5 2 2 4" xfId="10628"/>
    <cellStyle name="Millares 3 5 2 3" xfId="14205"/>
    <cellStyle name="Millares 3 5 2 4" xfId="14206"/>
    <cellStyle name="Millares 3 5 3" xfId="2164"/>
    <cellStyle name="Millares 3 5 4" xfId="3967"/>
    <cellStyle name="Millares 3 5 5" xfId="10629"/>
    <cellStyle name="Millares 3 5 5 2" xfId="10630"/>
    <cellStyle name="Millares 3 5 5 3" xfId="10631"/>
    <cellStyle name="Millares 3 5 5 4" xfId="10632"/>
    <cellStyle name="Millares 3 5 6" xfId="10633"/>
    <cellStyle name="Millares 3 5 6 2" xfId="10634"/>
    <cellStyle name="Millares 3 5 6 3" xfId="10635"/>
    <cellStyle name="Millares 3 5 6 4" xfId="10636"/>
    <cellStyle name="Millares 3 5 7" xfId="10637"/>
    <cellStyle name="Millares 3 6" xfId="601"/>
    <cellStyle name="Millares 3 6 2" xfId="3852"/>
    <cellStyle name="Millares 3 6 2 2" xfId="10638"/>
    <cellStyle name="Millares 3 6 3" xfId="10639"/>
    <cellStyle name="Millares 3 6 3 2" xfId="10640"/>
    <cellStyle name="Millares 3 6 3 3" xfId="10641"/>
    <cellStyle name="Millares 3 6 3 4" xfId="10642"/>
    <cellStyle name="Millares 3 6 4" xfId="10643"/>
    <cellStyle name="Millares 3 6 4 2" xfId="10644"/>
    <cellStyle name="Millares 3 6 4 3" xfId="10645"/>
    <cellStyle name="Millares 3 6 4 4" xfId="10646"/>
    <cellStyle name="Millares 3 6 5" xfId="16433"/>
    <cellStyle name="Millares 3 7" xfId="2165"/>
    <cellStyle name="Millares 3 7 2" xfId="3968"/>
    <cellStyle name="Millares 3 7 2 2" xfId="16434"/>
    <cellStyle name="Millares 3 7 3" xfId="6182"/>
    <cellStyle name="Millares 3 7 3 2" xfId="10647"/>
    <cellStyle name="Millares 3 7 4" xfId="14207"/>
    <cellStyle name="Millares 3 7 5" xfId="14208"/>
    <cellStyle name="Millares 3 8" xfId="2166"/>
    <cellStyle name="Millares 3 9" xfId="2167"/>
    <cellStyle name="Millares 3 9 2" xfId="5042"/>
    <cellStyle name="Millares 3 9 2 2" xfId="16435"/>
    <cellStyle name="Millares 3 9 3" xfId="16436"/>
    <cellStyle name="Millares 3_DESGLOSE_DE_PORTICOS_METALICOS_UASD_BONAO_ENV" xfId="288"/>
    <cellStyle name="Millares 30" xfId="2168"/>
    <cellStyle name="Millares 30 2" xfId="5043"/>
    <cellStyle name="Millares 30 2 2" xfId="10648"/>
    <cellStyle name="Millares 30 2 3" xfId="10649"/>
    <cellStyle name="Millares 30 2 4" xfId="10650"/>
    <cellStyle name="Millares 31" xfId="2169"/>
    <cellStyle name="Millares 31 2" xfId="5044"/>
    <cellStyle name="Millares 31 2 2" xfId="10651"/>
    <cellStyle name="Millares 31 2 3" xfId="10652"/>
    <cellStyle name="Millares 31 2 4" xfId="10653"/>
    <cellStyle name="Millares 32" xfId="623"/>
    <cellStyle name="Millares 32 2" xfId="10654"/>
    <cellStyle name="Millares 32 3" xfId="10655"/>
    <cellStyle name="Millares 32 4" xfId="10656"/>
    <cellStyle name="Millares 32 5" xfId="10657"/>
    <cellStyle name="Millares 33" xfId="2170"/>
    <cellStyle name="Millares 33 2" xfId="5045"/>
    <cellStyle name="Millares 33 2 2" xfId="10658"/>
    <cellStyle name="Millares 33 2 3" xfId="10659"/>
    <cellStyle name="Millares 33 2 4" xfId="10660"/>
    <cellStyle name="Millares 34" xfId="2171"/>
    <cellStyle name="Millares 34 2" xfId="5046"/>
    <cellStyle name="Millares 34 2 2" xfId="10661"/>
    <cellStyle name="Millares 34 2 3" xfId="10662"/>
    <cellStyle name="Millares 34 2 4" xfId="10663"/>
    <cellStyle name="Millares 35" xfId="2172"/>
    <cellStyle name="Millares 35 2" xfId="5047"/>
    <cellStyle name="Millares 35 2 2" xfId="10664"/>
    <cellStyle name="Millares 35 2 3" xfId="10665"/>
    <cellStyle name="Millares 35 2 4" xfId="10666"/>
    <cellStyle name="Millares 36" xfId="2173"/>
    <cellStyle name="Millares 36 2" xfId="5048"/>
    <cellStyle name="Millares 36 2 2" xfId="10667"/>
    <cellStyle name="Millares 36 2 3" xfId="10668"/>
    <cellStyle name="Millares 36 2 4" xfId="10669"/>
    <cellStyle name="Millares 37" xfId="2174"/>
    <cellStyle name="Millares 37 2" xfId="5049"/>
    <cellStyle name="Millares 37 2 2" xfId="10670"/>
    <cellStyle name="Millares 37 2 3" xfId="10671"/>
    <cellStyle name="Millares 37 2 4" xfId="10672"/>
    <cellStyle name="Millares 38" xfId="2175"/>
    <cellStyle name="Millares 38 2" xfId="5050"/>
    <cellStyle name="Millares 38 2 2" xfId="10673"/>
    <cellStyle name="Millares 38 2 3" xfId="10674"/>
    <cellStyle name="Millares 38 2 4" xfId="10675"/>
    <cellStyle name="Millares 39" xfId="2176"/>
    <cellStyle name="Millares 39 2" xfId="5051"/>
    <cellStyle name="Millares 39 2 2" xfId="10676"/>
    <cellStyle name="Millares 39 2 3" xfId="10677"/>
    <cellStyle name="Millares 39 2 4" xfId="10678"/>
    <cellStyle name="Millares 4" xfId="289"/>
    <cellStyle name="Millares 4 10" xfId="10679"/>
    <cellStyle name="Millares 4 2" xfId="290"/>
    <cellStyle name="Millares 4 2 2" xfId="2177"/>
    <cellStyle name="Millares 4 2 2 2" xfId="3853"/>
    <cellStyle name="Millares 4 2 2 3" xfId="3970"/>
    <cellStyle name="Millares 4 2 2 4" xfId="10680"/>
    <cellStyle name="Millares 4 2 2 4 2" xfId="10681"/>
    <cellStyle name="Millares 4 2 2 4 3" xfId="10682"/>
    <cellStyle name="Millares 4 2 2 4 4" xfId="10683"/>
    <cellStyle name="Millares 4 2 2 5" xfId="10684"/>
    <cellStyle name="Millares 4 2 2 5 2" xfId="10685"/>
    <cellStyle name="Millares 4 2 2 5 3" xfId="10686"/>
    <cellStyle name="Millares 4 2 2 5 4" xfId="10687"/>
    <cellStyle name="Millares 4 2 3" xfId="2178"/>
    <cellStyle name="Millares 4 2 3 2" xfId="3854"/>
    <cellStyle name="Millares 4 2 3 2 2" xfId="10688"/>
    <cellStyle name="Millares 4 2 3 3" xfId="10689"/>
    <cellStyle name="Millares 4 2 3 3 2" xfId="10690"/>
    <cellStyle name="Millares 4 2 3 3 3" xfId="10691"/>
    <cellStyle name="Millares 4 2 3 3 4" xfId="10692"/>
    <cellStyle name="Millares 4 2 3 4" xfId="10693"/>
    <cellStyle name="Millares 4 2 3 4 2" xfId="10694"/>
    <cellStyle name="Millares 4 2 3 4 3" xfId="10695"/>
    <cellStyle name="Millares 4 2 3 4 4" xfId="10696"/>
    <cellStyle name="Millares 4 2 4" xfId="3969"/>
    <cellStyle name="Millares 4 2 5" xfId="10697"/>
    <cellStyle name="Millares 4 2 6" xfId="10698"/>
    <cellStyle name="Millares 4 3" xfId="291"/>
    <cellStyle name="Millares 4 3 2" xfId="2179"/>
    <cellStyle name="Millares 4 3 2 2" xfId="3971"/>
    <cellStyle name="Millares 4 3 2 3" xfId="10699"/>
    <cellStyle name="Millares 4 3 2 3 2" xfId="10700"/>
    <cellStyle name="Millares 4 3 2 3 3" xfId="10701"/>
    <cellStyle name="Millares 4 3 2 3 4" xfId="10702"/>
    <cellStyle name="Millares 4 3 2 4" xfId="10703"/>
    <cellStyle name="Millares 4 3 2 4 2" xfId="10704"/>
    <cellStyle name="Millares 4 3 2 4 3" xfId="10705"/>
    <cellStyle name="Millares 4 3 2 4 4" xfId="10706"/>
    <cellStyle name="Millares 4 3 3" xfId="2180"/>
    <cellStyle name="Millares 4 3 3 2" xfId="5052"/>
    <cellStyle name="Millares 4 3 3 2 2" xfId="10707"/>
    <cellStyle name="Millares 4 3 3 2 3" xfId="10708"/>
    <cellStyle name="Millares 4 3 3 2 4" xfId="10709"/>
    <cellStyle name="Millares 4 3 3 3" xfId="10710"/>
    <cellStyle name="Millares 4 3 3 3 2" xfId="10711"/>
    <cellStyle name="Millares 4 3 3 3 3" xfId="10712"/>
    <cellStyle name="Millares 4 3 3 3 4" xfId="10713"/>
    <cellStyle name="Millares 4 3 3 4" xfId="10714"/>
    <cellStyle name="Millares 4 3 3 4 2" xfId="10715"/>
    <cellStyle name="Millares 4 3 3 4 3" xfId="10716"/>
    <cellStyle name="Millares 4 3 3 4 4" xfId="10717"/>
    <cellStyle name="Millares 4 3 4" xfId="2181"/>
    <cellStyle name="Millares 4 3 4 2" xfId="10718"/>
    <cellStyle name="Millares 4 3 4 2 2" xfId="10719"/>
    <cellStyle name="Millares 4 3 4 2 3" xfId="10720"/>
    <cellStyle name="Millares 4 3 4 2 4" xfId="10721"/>
    <cellStyle name="Millares 4 3 4 3" xfId="10722"/>
    <cellStyle name="Millares 4 3 4 3 2" xfId="10723"/>
    <cellStyle name="Millares 4 3 4 3 3" xfId="10724"/>
    <cellStyle name="Millares 4 3 4 3 4" xfId="10725"/>
    <cellStyle name="Millares 4 3 5" xfId="10726"/>
    <cellStyle name="Millares 4 3 6" xfId="10727"/>
    <cellStyle name="Millares 4 4" xfId="292"/>
    <cellStyle name="Millares 4 4 2" xfId="3855"/>
    <cellStyle name="Millares 4 4 2 2" xfId="10728"/>
    <cellStyle name="Millares 4 4 2 2 2" xfId="16437"/>
    <cellStyle name="Millares 4 4 2 3" xfId="10729"/>
    <cellStyle name="Millares 4 4 3" xfId="3972"/>
    <cellStyle name="Millares 4 4 4" xfId="6215"/>
    <cellStyle name="Millares 4 4 4 2" xfId="14209"/>
    <cellStyle name="Millares 4 4 5" xfId="10730"/>
    <cellStyle name="Millares 4 5" xfId="293"/>
    <cellStyle name="Millares 4 5 2" xfId="3856"/>
    <cellStyle name="Millares 4 5 3" xfId="10731"/>
    <cellStyle name="Millares 4 5 3 2" xfId="10732"/>
    <cellStyle name="Millares 4 5 3 3" xfId="10733"/>
    <cellStyle name="Millares 4 5 3 4" xfId="10734"/>
    <cellStyle name="Millares 4 5 4" xfId="10735"/>
    <cellStyle name="Millares 4 5 4 2" xfId="10736"/>
    <cellStyle name="Millares 4 5 4 3" xfId="10737"/>
    <cellStyle name="Millares 4 5 4 4" xfId="10738"/>
    <cellStyle name="Millares 4 6" xfId="2182"/>
    <cellStyle name="Millares 4 6 2" xfId="3973"/>
    <cellStyle name="Millares 4 7" xfId="3857"/>
    <cellStyle name="Millares 4 8" xfId="10739"/>
    <cellStyle name="Millares 4 8 2" xfId="16438"/>
    <cellStyle name="Millares 4 9" xfId="10740"/>
    <cellStyle name="Millares 4_Presupuesto" xfId="2183"/>
    <cellStyle name="Millares 40" xfId="2184"/>
    <cellStyle name="Millares 40 2" xfId="5053"/>
    <cellStyle name="Millares 40 2 2" xfId="10741"/>
    <cellStyle name="Millares 40 2 3" xfId="10742"/>
    <cellStyle name="Millares 40 2 4" xfId="10743"/>
    <cellStyle name="Millares 41" xfId="2185"/>
    <cellStyle name="Millares 41 2" xfId="2186"/>
    <cellStyle name="Millares 41 2 2" xfId="5054"/>
    <cellStyle name="Millares 41 2 2 2" xfId="10744"/>
    <cellStyle name="Millares 41 2 2 3" xfId="10745"/>
    <cellStyle name="Millares 41 2 2 4" xfId="10746"/>
    <cellStyle name="Millares 41 3" xfId="4141"/>
    <cellStyle name="Millares 41 3 2" xfId="10747"/>
    <cellStyle name="Millares 41 3 3" xfId="10748"/>
    <cellStyle name="Millares 41 3 4" xfId="10749"/>
    <cellStyle name="Millares 41 4" xfId="10750"/>
    <cellStyle name="Millares 41 4 2" xfId="10751"/>
    <cellStyle name="Millares 41 4 3" xfId="10752"/>
    <cellStyle name="Millares 41 4 4" xfId="10753"/>
    <cellStyle name="Millares 41 5" xfId="10754"/>
    <cellStyle name="Millares 41 5 2" xfId="10755"/>
    <cellStyle name="Millares 41 5 3" xfId="10756"/>
    <cellStyle name="Millares 41 5 4" xfId="10757"/>
    <cellStyle name="Millares 42" xfId="2187"/>
    <cellStyle name="Millares 42 2" xfId="5055"/>
    <cellStyle name="Millares 42 2 2" xfId="10758"/>
    <cellStyle name="Millares 42 2 3" xfId="10759"/>
    <cellStyle name="Millares 42 2 4" xfId="10760"/>
    <cellStyle name="Millares 43" xfId="2188"/>
    <cellStyle name="Millares 43 2" xfId="5056"/>
    <cellStyle name="Millares 43 2 2" xfId="10761"/>
    <cellStyle name="Millares 43 2 3" xfId="10762"/>
    <cellStyle name="Millares 43 2 4" xfId="10763"/>
    <cellStyle name="Millares 44" xfId="2189"/>
    <cellStyle name="Millares 44 2" xfId="5057"/>
    <cellStyle name="Millares 44 2 2" xfId="10764"/>
    <cellStyle name="Millares 44 2 3" xfId="10765"/>
    <cellStyle name="Millares 44 2 4" xfId="10766"/>
    <cellStyle name="Millares 45" xfId="2190"/>
    <cellStyle name="Millares 45 2" xfId="5058"/>
    <cellStyle name="Millares 45 2 2" xfId="10767"/>
    <cellStyle name="Millares 45 2 3" xfId="10768"/>
    <cellStyle name="Millares 45 2 4" xfId="10769"/>
    <cellStyle name="Millares 46" xfId="2191"/>
    <cellStyle name="Millares 46 2" xfId="5059"/>
    <cellStyle name="Millares 46 2 2" xfId="10770"/>
    <cellStyle name="Millares 46 2 3" xfId="10771"/>
    <cellStyle name="Millares 46 2 4" xfId="10772"/>
    <cellStyle name="Millares 47" xfId="2192"/>
    <cellStyle name="Millares 47 2" xfId="5060"/>
    <cellStyle name="Millares 47 2 2" xfId="10773"/>
    <cellStyle name="Millares 47 2 3" xfId="10774"/>
    <cellStyle name="Millares 47 2 4" xfId="10775"/>
    <cellStyle name="Millares 48" xfId="2193"/>
    <cellStyle name="Millares 48 2" xfId="5061"/>
    <cellStyle name="Millares 48 2 2" xfId="10776"/>
    <cellStyle name="Millares 48 2 3" xfId="10777"/>
    <cellStyle name="Millares 48 2 4" xfId="10778"/>
    <cellStyle name="Millares 49" xfId="2194"/>
    <cellStyle name="Millares 49 2" xfId="5062"/>
    <cellStyle name="Millares 49 2 2" xfId="10779"/>
    <cellStyle name="Millares 49 2 3" xfId="10780"/>
    <cellStyle name="Millares 49 2 4" xfId="10781"/>
    <cellStyle name="Millares 5" xfId="294"/>
    <cellStyle name="Millares 5 2" xfId="295"/>
    <cellStyle name="Millares 5 2 10" xfId="10782"/>
    <cellStyle name="Millares 5 2 10 2" xfId="10783"/>
    <cellStyle name="Millares 5 2 11" xfId="10784"/>
    <cellStyle name="Millares 5 2 12" xfId="10785"/>
    <cellStyle name="Millares 5 2 12 2" xfId="10786"/>
    <cellStyle name="Millares 5 2 13" xfId="16439"/>
    <cellStyle name="Millares 5 2 2" xfId="296"/>
    <cellStyle name="Millares 5 2 2 2" xfId="2195"/>
    <cellStyle name="Millares 5 2 2 2 2" xfId="5063"/>
    <cellStyle name="Millares 5 2 2 2 2 2" xfId="10787"/>
    <cellStyle name="Millares 5 2 2 2 2 3" xfId="10788"/>
    <cellStyle name="Millares 5 2 2 2 2 4" xfId="10789"/>
    <cellStyle name="Millares 5 2 2 2 3" xfId="16440"/>
    <cellStyle name="Millares 5 2 2 3" xfId="2196"/>
    <cellStyle name="Millares 5 2 2 3 2" xfId="5064"/>
    <cellStyle name="Millares 5 2 2 3 2 2" xfId="10790"/>
    <cellStyle name="Millares 5 2 2 3 2 3" xfId="10791"/>
    <cellStyle name="Millares 5 2 2 3 2 4" xfId="10792"/>
    <cellStyle name="Millares 5 2 2 4" xfId="3976"/>
    <cellStyle name="Millares 5 2 2 4 2" xfId="10793"/>
    <cellStyle name="Millares 5 2 2 4 3" xfId="10794"/>
    <cellStyle name="Millares 5 2 2 4 4" xfId="10795"/>
    <cellStyle name="Millares 5 2 2 5" xfId="10796"/>
    <cellStyle name="Millares 5 2 2 5 2" xfId="10797"/>
    <cellStyle name="Millares 5 2 2 5 3" xfId="10798"/>
    <cellStyle name="Millares 5 2 2 5 4" xfId="10799"/>
    <cellStyle name="Millares 5 2 2 6" xfId="10800"/>
    <cellStyle name="Millares 5 2 2 6 2" xfId="10801"/>
    <cellStyle name="Millares 5 2 2 6 3" xfId="10802"/>
    <cellStyle name="Millares 5 2 2 6 4" xfId="10803"/>
    <cellStyle name="Millares 5 2 3" xfId="633"/>
    <cellStyle name="Millares 5 2 3 2" xfId="3858"/>
    <cellStyle name="Millares 5 2 3 2 2" xfId="10804"/>
    <cellStyle name="Millares 5 2 3 2 2 2" xfId="16441"/>
    <cellStyle name="Millares 5 2 3 3" xfId="4142"/>
    <cellStyle name="Millares 5 2 3 3 2" xfId="10805"/>
    <cellStyle name="Millares 5 2 3 3 3" xfId="10806"/>
    <cellStyle name="Millares 5 2 3 3 4" xfId="10807"/>
    <cellStyle name="Millares 5 2 3 4" xfId="10808"/>
    <cellStyle name="Millares 5 2 3 4 2" xfId="10809"/>
    <cellStyle name="Millares 5 2 3 4 3" xfId="10810"/>
    <cellStyle name="Millares 5 2 3 4 4" xfId="10811"/>
    <cellStyle name="Millares 5 2 3 4 5" xfId="16442"/>
    <cellStyle name="Millares 5 2 3 5" xfId="10812"/>
    <cellStyle name="Millares 5 2 3 5 2" xfId="10813"/>
    <cellStyle name="Millares 5 2 3 5 3" xfId="10814"/>
    <cellStyle name="Millares 5 2 3 5 4" xfId="10815"/>
    <cellStyle name="Millares 5 2 3 6" xfId="16443"/>
    <cellStyle name="Millares 5 2 4" xfId="629"/>
    <cellStyle name="Millares 5 2 4 2" xfId="3859"/>
    <cellStyle name="Millares 5 2 4 2 2" xfId="10816"/>
    <cellStyle name="Millares 5 2 4 3" xfId="3860"/>
    <cellStyle name="Millares 5 2 4 3 2" xfId="10817"/>
    <cellStyle name="Millares 5 2 4 3 2 2" xfId="16444"/>
    <cellStyle name="Millares 5 2 4 4" xfId="3861"/>
    <cellStyle name="Millares 5 2 4 4 2" xfId="10818"/>
    <cellStyle name="Millares 5 2 4 5" xfId="4202"/>
    <cellStyle name="Millares 5 2 5" xfId="2197"/>
    <cellStyle name="Millares 5 2 5 2" xfId="5065"/>
    <cellStyle name="Millares 5 2 5 2 2" xfId="10819"/>
    <cellStyle name="Millares 5 2 5 2 3" xfId="10820"/>
    <cellStyle name="Millares 5 2 5 2 4" xfId="10821"/>
    <cellStyle name="Millares 5 2 5 3" xfId="10822"/>
    <cellStyle name="Millares 5 2 5 4" xfId="10823"/>
    <cellStyle name="Millares 5 2 6" xfId="3975"/>
    <cellStyle name="Millares 5 2 6 2" xfId="16445"/>
    <cellStyle name="Millares 5 2 7" xfId="6183"/>
    <cellStyle name="Millares 5 2 8" xfId="6216"/>
    <cellStyle name="Millares 5 2 8 2" xfId="10824"/>
    <cellStyle name="Millares 5 2 8 2 2" xfId="16446"/>
    <cellStyle name="Millares 5 2 8 3" xfId="10825"/>
    <cellStyle name="Millares 5 2 8 4" xfId="10826"/>
    <cellStyle name="Millares 5 2 8 5" xfId="16447"/>
    <cellStyle name="Millares 5 2 9" xfId="10827"/>
    <cellStyle name="Millares 5 2 9 2" xfId="10828"/>
    <cellStyle name="Millares 5 2 9 3" xfId="10829"/>
    <cellStyle name="Millares 5 2 9 4" xfId="10830"/>
    <cellStyle name="Millares 5 3" xfId="297"/>
    <cellStyle name="Millares 5 3 2" xfId="2198"/>
    <cellStyle name="Millares 5 3 2 2" xfId="5067"/>
    <cellStyle name="Millares 5 3 2 2 2" xfId="10831"/>
    <cellStyle name="Millares 5 3 2 2 3" xfId="10832"/>
    <cellStyle name="Millares 5 3 2 2 4" xfId="10833"/>
    <cellStyle name="Millares 5 3 2 3" xfId="16448"/>
    <cellStyle name="Millares 5 3 3" xfId="2199"/>
    <cellStyle name="Millares 5 3 4" xfId="5066"/>
    <cellStyle name="Millares 5 3 4 2" xfId="10834"/>
    <cellStyle name="Millares 5 3 4 3" xfId="10835"/>
    <cellStyle name="Millares 5 3 4 4" xfId="10836"/>
    <cellStyle name="Millares 5 3 5" xfId="6217"/>
    <cellStyle name="Millares 5 3 5 2" xfId="16449"/>
    <cellStyle name="Millares 5 3 6" xfId="10837"/>
    <cellStyle name="Millares 5 3 7" xfId="10838"/>
    <cellStyle name="Millares 5 3 8" xfId="16450"/>
    <cellStyle name="Millares 5 4" xfId="2200"/>
    <cellStyle name="Millares 5 4 2" xfId="2201"/>
    <cellStyle name="Millares 5 4 2 2" xfId="5069"/>
    <cellStyle name="Millares 5 4 2 2 2" xfId="10839"/>
    <cellStyle name="Millares 5 4 2 2 3" xfId="10840"/>
    <cellStyle name="Millares 5 4 2 2 4" xfId="10841"/>
    <cellStyle name="Millares 5 4 2 3" xfId="16451"/>
    <cellStyle name="Millares 5 4 3" xfId="2202"/>
    <cellStyle name="Millares 5 4 3 2" xfId="5070"/>
    <cellStyle name="Millares 5 4 3 2 2" xfId="10842"/>
    <cellStyle name="Millares 5 4 3 2 3" xfId="10843"/>
    <cellStyle name="Millares 5 4 3 2 4" xfId="10844"/>
    <cellStyle name="Millares 5 4 4" xfId="5068"/>
    <cellStyle name="Millares 5 4 4 2" xfId="10845"/>
    <cellStyle name="Millares 5 4 4 3" xfId="10846"/>
    <cellStyle name="Millares 5 4 4 4" xfId="10847"/>
    <cellStyle name="Millares 5 4 5" xfId="10848"/>
    <cellStyle name="Millares 5 4 5 2" xfId="10849"/>
    <cellStyle name="Millares 5 4 5 3" xfId="10850"/>
    <cellStyle name="Millares 5 4 5 4" xfId="10851"/>
    <cellStyle name="Millares 5 4 5 5" xfId="16452"/>
    <cellStyle name="Millares 5 4 6" xfId="10852"/>
    <cellStyle name="Millares 5 4 6 2" xfId="10853"/>
    <cellStyle name="Millares 5 4 6 3" xfId="10854"/>
    <cellStyle name="Millares 5 4 6 4" xfId="10855"/>
    <cellStyle name="Millares 5 5" xfId="2203"/>
    <cellStyle name="Millares 5 5 2" xfId="3862"/>
    <cellStyle name="Millares 5 5 2 2" xfId="10856"/>
    <cellStyle name="Millares 5 5 3" xfId="5071"/>
    <cellStyle name="Millares 5 5 3 2" xfId="10857"/>
    <cellStyle name="Millares 5 5 3 3" xfId="10858"/>
    <cellStyle name="Millares 5 5 3 4" xfId="10859"/>
    <cellStyle name="Millares 5 5 4" xfId="10860"/>
    <cellStyle name="Millares 5 5 4 2" xfId="10861"/>
    <cellStyle name="Millares 5 5 4 3" xfId="10862"/>
    <cellStyle name="Millares 5 5 4 4" xfId="10863"/>
    <cellStyle name="Millares 5 5 4 5" xfId="16453"/>
    <cellStyle name="Millares 5 5 5" xfId="10864"/>
    <cellStyle name="Millares 5 5 5 2" xfId="10865"/>
    <cellStyle name="Millares 5 5 5 3" xfId="10866"/>
    <cellStyle name="Millares 5 5 5 4" xfId="10867"/>
    <cellStyle name="Millares 5 6" xfId="2204"/>
    <cellStyle name="Millares 5 6 2" xfId="3863"/>
    <cellStyle name="Millares 5 6 2 2" xfId="10868"/>
    <cellStyle name="Millares 5 6 2 2 2" xfId="16454"/>
    <cellStyle name="Millares 5 7" xfId="3974"/>
    <cellStyle name="Millares 5 7 2" xfId="10869"/>
    <cellStyle name="Millares 5 7 3" xfId="10870"/>
    <cellStyle name="Millares 5 7 4" xfId="10871"/>
    <cellStyle name="Millares 5 8" xfId="10872"/>
    <cellStyle name="Millares 5 8 2" xfId="10873"/>
    <cellStyle name="Millares 5 8 3" xfId="10874"/>
    <cellStyle name="Millares 5 8 4" xfId="10875"/>
    <cellStyle name="Millares 5 8 5" xfId="16455"/>
    <cellStyle name="Millares 5 9" xfId="10876"/>
    <cellStyle name="Millares 5 9 2" xfId="10877"/>
    <cellStyle name="Millares 5 9 3" xfId="10878"/>
    <cellStyle name="Millares 5 9 4" xfId="10879"/>
    <cellStyle name="Millares 50" xfId="2205"/>
    <cellStyle name="Millares 50 2" xfId="5072"/>
    <cellStyle name="Millares 50 2 2" xfId="10880"/>
    <cellStyle name="Millares 50 2 3" xfId="10881"/>
    <cellStyle name="Millares 50 2 4" xfId="10882"/>
    <cellStyle name="Millares 51" xfId="2206"/>
    <cellStyle name="Millares 51 2" xfId="5073"/>
    <cellStyle name="Millares 51 2 2" xfId="10883"/>
    <cellStyle name="Millares 51 2 3" xfId="10884"/>
    <cellStyle name="Millares 51 2 4" xfId="10885"/>
    <cellStyle name="Millares 52" xfId="2207"/>
    <cellStyle name="Millares 52 2" xfId="5074"/>
    <cellStyle name="Millares 52 2 2" xfId="10886"/>
    <cellStyle name="Millares 52 2 3" xfId="10887"/>
    <cellStyle name="Millares 52 2 4" xfId="10888"/>
    <cellStyle name="Millares 53" xfId="2208"/>
    <cellStyle name="Millares 53 2" xfId="5075"/>
    <cellStyle name="Millares 53 2 2" xfId="10889"/>
    <cellStyle name="Millares 53 2 3" xfId="10890"/>
    <cellStyle name="Millares 53 2 4" xfId="10891"/>
    <cellStyle name="Millares 54" xfId="2209"/>
    <cellStyle name="Millares 54 2" xfId="5076"/>
    <cellStyle name="Millares 54 2 2" xfId="10892"/>
    <cellStyle name="Millares 54 2 3" xfId="10893"/>
    <cellStyle name="Millares 54 2 4" xfId="10894"/>
    <cellStyle name="Millares 55" xfId="2210"/>
    <cellStyle name="Millares 55 2" xfId="5077"/>
    <cellStyle name="Millares 55 2 2" xfId="10895"/>
    <cellStyle name="Millares 55 2 3" xfId="10896"/>
    <cellStyle name="Millares 55 2 4" xfId="10897"/>
    <cellStyle name="Millares 56" xfId="2211"/>
    <cellStyle name="Millares 56 2" xfId="5078"/>
    <cellStyle name="Millares 56 2 2" xfId="10898"/>
    <cellStyle name="Millares 56 2 3" xfId="10899"/>
    <cellStyle name="Millares 56 2 4" xfId="10900"/>
    <cellStyle name="Millares 57" xfId="3831"/>
    <cellStyle name="Millares 57 2" xfId="10901"/>
    <cellStyle name="Millares 57 2 2" xfId="16456"/>
    <cellStyle name="Millares 57 3" xfId="14210"/>
    <cellStyle name="Millares 57 3 2" xfId="14211"/>
    <cellStyle name="Millares 57 4" xfId="19284"/>
    <cellStyle name="Millares 57 5" xfId="19299"/>
    <cellStyle name="Millares 58" xfId="6194"/>
    <cellStyle name="Millares 58 2" xfId="16457"/>
    <cellStyle name="Millares 58 3" xfId="16458"/>
    <cellStyle name="Millares 59" xfId="6238"/>
    <cellStyle name="Millares 59 2" xfId="16459"/>
    <cellStyle name="Millares 59 2 2" xfId="19297"/>
    <cellStyle name="Millares 59 3" xfId="19294"/>
    <cellStyle name="Millares 6" xfId="298"/>
    <cellStyle name="Millares 6 2" xfId="299"/>
    <cellStyle name="Millares 6 2 2" xfId="557"/>
    <cellStyle name="Millares 6 2 2 2" xfId="3864"/>
    <cellStyle name="Millares 6 2 2 2 2" xfId="10902"/>
    <cellStyle name="Millares 6 2 2 2 2 2" xfId="10903"/>
    <cellStyle name="Millares 6 2 2 2 2 3" xfId="10904"/>
    <cellStyle name="Millares 6 2 2 2 2 4" xfId="10905"/>
    <cellStyle name="Millares 6 2 2 2 2 5" xfId="16460"/>
    <cellStyle name="Millares 6 2 2 2 3" xfId="10906"/>
    <cellStyle name="Millares 6 2 2 2 3 2" xfId="10907"/>
    <cellStyle name="Millares 6 2 2 2 3 3" xfId="10908"/>
    <cellStyle name="Millares 6 2 2 2 3 4" xfId="10909"/>
    <cellStyle name="Millares 6 2 2 3" xfId="3977"/>
    <cellStyle name="Millares 6 2 2 4" xfId="14212"/>
    <cellStyle name="Millares 6 2 3" xfId="2212"/>
    <cellStyle name="Millares 6 2 3 2" xfId="4195"/>
    <cellStyle name="Millares 6 2 3 3" xfId="14213"/>
    <cellStyle name="Millares 6 2 3 4" xfId="14214"/>
    <cellStyle name="Millares 6 2 4" xfId="2213"/>
    <cellStyle name="Millares 6 2 4 2" xfId="5079"/>
    <cellStyle name="Millares 6 2 4 2 2" xfId="10910"/>
    <cellStyle name="Millares 6 2 4 2 3" xfId="10911"/>
    <cellStyle name="Millares 6 2 4 2 4" xfId="10912"/>
    <cellStyle name="Millares 6 2 4 3" xfId="10913"/>
    <cellStyle name="Millares 6 2 4 4" xfId="10914"/>
    <cellStyle name="Millares 6 2 4 5" xfId="10915"/>
    <cellStyle name="Millares 6 2 5" xfId="10916"/>
    <cellStyle name="Millares 6 2 6" xfId="10917"/>
    <cellStyle name="Millares 6 3" xfId="2214"/>
    <cellStyle name="Millares 6 3 2" xfId="2215"/>
    <cellStyle name="Millares 6 3 3" xfId="2216"/>
    <cellStyle name="Millares 6 3 3 2" xfId="5080"/>
    <cellStyle name="Millares 6 3 3 2 2" xfId="10918"/>
    <cellStyle name="Millares 6 3 3 2 3" xfId="10919"/>
    <cellStyle name="Millares 6 3 3 2 4" xfId="10920"/>
    <cellStyle name="Millares 6 3 4" xfId="3978"/>
    <cellStyle name="Millares 6 3 5" xfId="14215"/>
    <cellStyle name="Millares 6 3 6" xfId="14216"/>
    <cellStyle name="Millares 6 4" xfId="2217"/>
    <cellStyle name="Millares 6 4 2" xfId="3865"/>
    <cellStyle name="Millares 6 4 2 2" xfId="10921"/>
    <cellStyle name="Millares 6 5" xfId="2218"/>
    <cellStyle name="Millares 6 5 2" xfId="3866"/>
    <cellStyle name="Millares 6 6" xfId="3867"/>
    <cellStyle name="Millares 6 7" xfId="10922"/>
    <cellStyle name="Millares 6 8" xfId="10923"/>
    <cellStyle name="Millares 6 9" xfId="16461"/>
    <cellStyle name="Millares 6_Analisis al Cliente-Warehouse -Emergencie julio 28-2011 (Recuperado)" xfId="3868"/>
    <cellStyle name="Millares 60" xfId="6241"/>
    <cellStyle name="Millares 60 2" xfId="14217"/>
    <cellStyle name="Millares 60 2 2" xfId="14218"/>
    <cellStyle name="Millares 60 3" xfId="19282"/>
    <cellStyle name="Millares 60 4" xfId="19290"/>
    <cellStyle name="Millares 61" xfId="14119"/>
    <cellStyle name="Millares 61 2" xfId="16462"/>
    <cellStyle name="Millares 62" xfId="14123"/>
    <cellStyle name="Millares 63" xfId="14141"/>
    <cellStyle name="Millares 64" xfId="16463"/>
    <cellStyle name="Millares 65" xfId="16464"/>
    <cellStyle name="Millares 66" xfId="16465"/>
    <cellStyle name="Millares 67" xfId="16466"/>
    <cellStyle name="Millares 68" xfId="16467"/>
    <cellStyle name="Millares 69" xfId="16468"/>
    <cellStyle name="Millares 7" xfId="300"/>
    <cellStyle name="Millares 7 2" xfId="301"/>
    <cellStyle name="Millares 7 2 10" xfId="16469"/>
    <cellStyle name="Millares 7 2 15" xfId="10924"/>
    <cellStyle name="Millares 7 2 2" xfId="302"/>
    <cellStyle name="Millares 7 2 2 2" xfId="3869"/>
    <cellStyle name="Millares 7 2 2 2 2" xfId="10925"/>
    <cellStyle name="Millares 7 2 2 2 2 2" xfId="16470"/>
    <cellStyle name="Millares 7 2 2 2 3" xfId="10926"/>
    <cellStyle name="Millares 7 2 2 2 4" xfId="16471"/>
    <cellStyle name="Millares 7 2 2 3" xfId="3979"/>
    <cellStyle name="Millares 7 2 2 4" xfId="6218"/>
    <cellStyle name="Millares 7 2 2 4 2" xfId="16472"/>
    <cellStyle name="Millares 7 2 2 5" xfId="10927"/>
    <cellStyle name="Millares 7 2 2 6" xfId="10928"/>
    <cellStyle name="Millares 7 2 3" xfId="513"/>
    <cellStyle name="Millares 7 2 3 2" xfId="2219"/>
    <cellStyle name="Millares 7 2 3 2 2" xfId="4143"/>
    <cellStyle name="Millares 7 2 3 2 3" xfId="10929"/>
    <cellStyle name="Millares 7 2 3 2 3 2" xfId="16473"/>
    <cellStyle name="Millares 7 2 3 2 4" xfId="10930"/>
    <cellStyle name="Millares 7 2 3 2 4 2" xfId="16474"/>
    <cellStyle name="Millares 7 2 3 3" xfId="2220"/>
    <cellStyle name="Millares 7 2 3 3 2" xfId="10931"/>
    <cellStyle name="Millares 7 2 3 3 2 2" xfId="10932"/>
    <cellStyle name="Millares 7 2 3 3 2 3" xfId="10933"/>
    <cellStyle name="Millares 7 2 3 3 2 4" xfId="10934"/>
    <cellStyle name="Millares 7 2 3 3 2 5" xfId="16475"/>
    <cellStyle name="Millares 7 2 3 3 3" xfId="10935"/>
    <cellStyle name="Millares 7 2 3 3 3 2" xfId="10936"/>
    <cellStyle name="Millares 7 2 3 3 3 3" xfId="10937"/>
    <cellStyle name="Millares 7 2 3 3 3 4" xfId="10938"/>
    <cellStyle name="Millares 7 2 3 4" xfId="2221"/>
    <cellStyle name="Millares 7 2 3 4 2" xfId="5081"/>
    <cellStyle name="Millares 7 2 3 4 2 2" xfId="10939"/>
    <cellStyle name="Millares 7 2 3 4 2 3" xfId="10940"/>
    <cellStyle name="Millares 7 2 3 4 2 4" xfId="10941"/>
    <cellStyle name="Millares 7 2 3 5" xfId="3980"/>
    <cellStyle name="Millares 7 2 3 6" xfId="10942"/>
    <cellStyle name="Millares 7 2 3 6 2" xfId="10943"/>
    <cellStyle name="Millares 7 2 3 6 3" xfId="10944"/>
    <cellStyle name="Millares 7 2 3 6 4" xfId="10945"/>
    <cellStyle name="Millares 7 2 3 7" xfId="10946"/>
    <cellStyle name="Millares 7 2 3 7 2" xfId="10947"/>
    <cellStyle name="Millares 7 2 3 7 3" xfId="10948"/>
    <cellStyle name="Millares 7 2 3 7 4" xfId="10949"/>
    <cellStyle name="Millares 7 2 3 8" xfId="16476"/>
    <cellStyle name="Millares 7 2 4" xfId="602"/>
    <cellStyle name="Millares 7 2 4 2" xfId="3870"/>
    <cellStyle name="Millares 7 2 4 3" xfId="16477"/>
    <cellStyle name="Millares 7 2 5" xfId="2222"/>
    <cellStyle name="Millares 7 2 5 2" xfId="16478"/>
    <cellStyle name="Millares 7 2 6" xfId="2223"/>
    <cellStyle name="Millares 7 2 6 2" xfId="3981"/>
    <cellStyle name="Millares 7 2 7" xfId="2224"/>
    <cellStyle name="Millares 7 2 7 2" xfId="2225"/>
    <cellStyle name="Millares 7 2 7 3" xfId="2226"/>
    <cellStyle name="Millares 7 2 8" xfId="10950"/>
    <cellStyle name="Millares 7 2 9" xfId="10951"/>
    <cellStyle name="Millares 7 2 9 2" xfId="10952"/>
    <cellStyle name="Millares 7 2 9 3" xfId="10953"/>
    <cellStyle name="Millares 7 2 9 4" xfId="10954"/>
    <cellStyle name="Millares 7 3" xfId="303"/>
    <cellStyle name="Millares 7 3 2" xfId="2227"/>
    <cellStyle name="Millares 7 3 2 2" xfId="5082"/>
    <cellStyle name="Millares 7 3 2 2 2" xfId="10955"/>
    <cellStyle name="Millares 7 3 2 2 3" xfId="10956"/>
    <cellStyle name="Millares 7 3 2 2 4" xfId="10957"/>
    <cellStyle name="Millares 7 3 2 3" xfId="10958"/>
    <cellStyle name="Millares 7 3 2 4" xfId="10959"/>
    <cellStyle name="Millares 7 3 2 5" xfId="10960"/>
    <cellStyle name="Millares 7 3 3" xfId="2228"/>
    <cellStyle name="Millares 7 3 3 2" xfId="5083"/>
    <cellStyle name="Millares 7 3 3 2 2" xfId="10961"/>
    <cellStyle name="Millares 7 3 3 2 3" xfId="10962"/>
    <cellStyle name="Millares 7 3 3 2 4" xfId="10963"/>
    <cellStyle name="Millares 7 3 4" xfId="10964"/>
    <cellStyle name="Millares 7 3 4 2" xfId="10965"/>
    <cellStyle name="Millares 7 3 4 3" xfId="10966"/>
    <cellStyle name="Millares 7 3 4 4" xfId="10967"/>
    <cellStyle name="Millares 7 3 4 5" xfId="16479"/>
    <cellStyle name="Millares 7 3 5" xfId="10968"/>
    <cellStyle name="Millares 7 3 5 2" xfId="10969"/>
    <cellStyle name="Millares 7 3 5 3" xfId="10970"/>
    <cellStyle name="Millares 7 3 5 4" xfId="10971"/>
    <cellStyle name="Millares 7 3 5 5" xfId="16480"/>
    <cellStyle name="Millares 7 4" xfId="636"/>
    <cellStyle name="Millares 7 4 2" xfId="3871"/>
    <cellStyle name="Millares 7 4 2 2" xfId="10972"/>
    <cellStyle name="Millares 7 4 2 2 2" xfId="16481"/>
    <cellStyle name="Millares 7 4 3" xfId="3982"/>
    <cellStyle name="Millares 7 4 4" xfId="10973"/>
    <cellStyle name="Millares 7 4 4 2" xfId="10974"/>
    <cellStyle name="Millares 7 4 4 3" xfId="10975"/>
    <cellStyle name="Millares 7 4 4 4" xfId="10976"/>
    <cellStyle name="Millares 7 4 4 5" xfId="16482"/>
    <cellStyle name="Millares 7 4 5" xfId="10977"/>
    <cellStyle name="Millares 7 4 5 2" xfId="10978"/>
    <cellStyle name="Millares 7 4 5 3" xfId="10979"/>
    <cellStyle name="Millares 7 4 5 4" xfId="10980"/>
    <cellStyle name="Millares 7 4 6" xfId="10981"/>
    <cellStyle name="Millares 7 4 6 2" xfId="10982"/>
    <cellStyle name="Millares 7 4 7" xfId="16483"/>
    <cellStyle name="Millares 7 5" xfId="3872"/>
    <cellStyle name="Millares 7 6" xfId="3873"/>
    <cellStyle name="Millares 7 6 2" xfId="4203"/>
    <cellStyle name="Millares 7 7" xfId="3874"/>
    <cellStyle name="Millares 7 8" xfId="10983"/>
    <cellStyle name="Millares 7 9" xfId="10984"/>
    <cellStyle name="Millares 70" xfId="16484"/>
    <cellStyle name="Millares 71" xfId="16485"/>
    <cellStyle name="Millares 72" xfId="16486"/>
    <cellStyle name="Millares 73" xfId="16487"/>
    <cellStyle name="Millares 74" xfId="16488"/>
    <cellStyle name="Millares 75" xfId="16489"/>
    <cellStyle name="Millares 76" xfId="16490"/>
    <cellStyle name="Millares 77" xfId="16491"/>
    <cellStyle name="Millares 78" xfId="16492"/>
    <cellStyle name="Millares 79" xfId="16493"/>
    <cellStyle name="Millares 8" xfId="304"/>
    <cellStyle name="Millares 8 2" xfId="305"/>
    <cellStyle name="Millares 8 2 2" xfId="306"/>
    <cellStyle name="Millares 8 2 2 2" xfId="3875"/>
    <cellStyle name="Millares 8 2 2 2 2" xfId="10985"/>
    <cellStyle name="Millares 8 2 2 2 2 2" xfId="10986"/>
    <cellStyle name="Millares 8 2 2 2 2 3" xfId="10987"/>
    <cellStyle name="Millares 8 2 2 2 2 4" xfId="10988"/>
    <cellStyle name="Millares 8 2 2 2 2 5" xfId="16494"/>
    <cellStyle name="Millares 8 2 2 2 3" xfId="10989"/>
    <cellStyle name="Millares 8 2 2 2 3 2" xfId="10990"/>
    <cellStyle name="Millares 8 2 2 2 3 3" xfId="10991"/>
    <cellStyle name="Millares 8 2 2 2 3 4" xfId="10992"/>
    <cellStyle name="Millares 8 2 2 3" xfId="3984"/>
    <cellStyle name="Millares 8 2 2 3 2" xfId="10993"/>
    <cellStyle name="Millares 8 2 2 3 3" xfId="10994"/>
    <cellStyle name="Millares 8 2 2 3 4" xfId="10995"/>
    <cellStyle name="Millares 8 2 2 4" xfId="10996"/>
    <cellStyle name="Millares 8 2 2 4 2" xfId="10997"/>
    <cellStyle name="Millares 8 2 2 4 3" xfId="10998"/>
    <cellStyle name="Millares 8 2 2 4 4" xfId="10999"/>
    <cellStyle name="Millares 8 2 2 5" xfId="11000"/>
    <cellStyle name="Millares 8 2 2 5 2" xfId="11001"/>
    <cellStyle name="Millares 8 2 2 5 3" xfId="11002"/>
    <cellStyle name="Millares 8 2 2 5 4" xfId="11003"/>
    <cellStyle name="Millares 8 2 3" xfId="3983"/>
    <cellStyle name="Millares 8 2 3 2" xfId="11004"/>
    <cellStyle name="Millares 8 2 3 2 2" xfId="11005"/>
    <cellStyle name="Millares 8 2 3 2 3" xfId="11006"/>
    <cellStyle name="Millares 8 2 3 2 4" xfId="11007"/>
    <cellStyle name="Millares 8 2 3 3" xfId="11008"/>
    <cellStyle name="Millares 8 2 3 3 2" xfId="11009"/>
    <cellStyle name="Millares 8 2 3 3 3" xfId="11010"/>
    <cellStyle name="Millares 8 2 3 3 4" xfId="11011"/>
    <cellStyle name="Millares 8 2 3 4" xfId="11012"/>
    <cellStyle name="Millares 8 2 3 5" xfId="11013"/>
    <cellStyle name="Millares 8 2 3 6" xfId="11014"/>
    <cellStyle name="Millares 8 2 4" xfId="6220"/>
    <cellStyle name="Millares 8 2 4 2" xfId="11015"/>
    <cellStyle name="Millares 8 2 4 3" xfId="11016"/>
    <cellStyle name="Millares 8 2 4 4" xfId="11017"/>
    <cellStyle name="Millares 8 2 4 5" xfId="16495"/>
    <cellStyle name="Millares 8 2 5" xfId="11018"/>
    <cellStyle name="Millares 8 2 5 2" xfId="11019"/>
    <cellStyle name="Millares 8 2 5 3" xfId="11020"/>
    <cellStyle name="Millares 8 2 5 4" xfId="11021"/>
    <cellStyle name="Millares 8 3" xfId="558"/>
    <cellStyle name="Millares 8 3 2" xfId="5084"/>
    <cellStyle name="Millares 8 3 2 2" xfId="11022"/>
    <cellStyle name="Millares 8 3 2 2 2" xfId="11023"/>
    <cellStyle name="Millares 8 3 2 2 3" xfId="11024"/>
    <cellStyle name="Millares 8 3 2 2 4" xfId="11025"/>
    <cellStyle name="Millares 8 3 2 2 5" xfId="16496"/>
    <cellStyle name="Millares 8 3 2 3" xfId="11026"/>
    <cellStyle name="Millares 8 3 2 3 2" xfId="11027"/>
    <cellStyle name="Millares 8 3 2 3 3" xfId="11028"/>
    <cellStyle name="Millares 8 3 2 3 4" xfId="11029"/>
    <cellStyle name="Millares 8 3 3" xfId="11030"/>
    <cellStyle name="Millares 8 3 3 2" xfId="11031"/>
    <cellStyle name="Millares 8 3 3 3" xfId="11032"/>
    <cellStyle name="Millares 8 3 3 4" xfId="11033"/>
    <cellStyle name="Millares 8 3 4" xfId="11034"/>
    <cellStyle name="Millares 8 3 4 2" xfId="11035"/>
    <cellStyle name="Millares 8 3 4 3" xfId="11036"/>
    <cellStyle name="Millares 8 3 4 4" xfId="11037"/>
    <cellStyle name="Millares 8 4" xfId="2229"/>
    <cellStyle name="Millares 8 4 2" xfId="5085"/>
    <cellStyle name="Millares 8 4 2 2" xfId="11038"/>
    <cellStyle name="Millares 8 4 2 3" xfId="11039"/>
    <cellStyle name="Millares 8 4 2 4" xfId="11040"/>
    <cellStyle name="Millares 8 4 3" xfId="11041"/>
    <cellStyle name="Millares 8 4 3 2" xfId="11042"/>
    <cellStyle name="Millares 8 4 3 3" xfId="11043"/>
    <cellStyle name="Millares 8 4 3 4" xfId="11044"/>
    <cellStyle name="Millares 8 4 4" xfId="11045"/>
    <cellStyle name="Millares 8 4 4 2" xfId="11046"/>
    <cellStyle name="Millares 8 4 4 3" xfId="11047"/>
    <cellStyle name="Millares 8 4 4 4" xfId="11048"/>
    <cellStyle name="Millares 8 5" xfId="3876"/>
    <cellStyle name="Millares 8 5 2" xfId="16497"/>
    <cellStyle name="Millares 8 6" xfId="3877"/>
    <cellStyle name="Millares 8 6 2" xfId="3878"/>
    <cellStyle name="Millares 8 7" xfId="6219"/>
    <cellStyle name="Millares 8 7 2" xfId="11049"/>
    <cellStyle name="Millares 8 7 3" xfId="11050"/>
    <cellStyle name="Millares 8 7 4" xfId="11051"/>
    <cellStyle name="Millares 8 7 5" xfId="16498"/>
    <cellStyle name="Millares 8 8" xfId="11052"/>
    <cellStyle name="Millares 8 8 2" xfId="11053"/>
    <cellStyle name="Millares 8 8 3" xfId="11054"/>
    <cellStyle name="Millares 8 8 4" xfId="11055"/>
    <cellStyle name="Millares 80" xfId="16499"/>
    <cellStyle name="Millares 81" xfId="16500"/>
    <cellStyle name="Millares 82" xfId="16501"/>
    <cellStyle name="Millares 83" xfId="16502"/>
    <cellStyle name="Millares 84" xfId="16503"/>
    <cellStyle name="Millares 85" xfId="16504"/>
    <cellStyle name="Millares 86" xfId="16505"/>
    <cellStyle name="Millares 87" xfId="16506"/>
    <cellStyle name="Millares 88" xfId="16507"/>
    <cellStyle name="Millares 89" xfId="16508"/>
    <cellStyle name="Millares 9" xfId="307"/>
    <cellStyle name="Millares 9 2" xfId="559"/>
    <cellStyle name="Millares 9 2 2" xfId="2230"/>
    <cellStyle name="Millares 9 2 2 2" xfId="5086"/>
    <cellStyle name="Millares 9 2 2 2 2" xfId="11056"/>
    <cellStyle name="Millares 9 2 2 2 3" xfId="11057"/>
    <cellStyle name="Millares 9 2 2 2 4" xfId="11058"/>
    <cellStyle name="Millares 9 2 2 3" xfId="11059"/>
    <cellStyle name="Millares 9 2 2 3 2" xfId="11060"/>
    <cellStyle name="Millares 9 2 2 3 3" xfId="11061"/>
    <cellStyle name="Millares 9 2 2 3 4" xfId="11062"/>
    <cellStyle name="Millares 9 2 2 3 5" xfId="16509"/>
    <cellStyle name="Millares 9 2 2 4" xfId="11063"/>
    <cellStyle name="Millares 9 2 2 4 2" xfId="11064"/>
    <cellStyle name="Millares 9 2 2 4 3" xfId="11065"/>
    <cellStyle name="Millares 9 2 2 4 4" xfId="11066"/>
    <cellStyle name="Millares 9 2 3" xfId="2231"/>
    <cellStyle name="Millares 9 2 4" xfId="14219"/>
    <cellStyle name="Millares 9 3" xfId="2232"/>
    <cellStyle name="Millares 9 3 2" xfId="5087"/>
    <cellStyle name="Millares 9 3 2 2" xfId="11067"/>
    <cellStyle name="Millares 9 3 2 3" xfId="11068"/>
    <cellStyle name="Millares 9 3 2 4" xfId="11069"/>
    <cellStyle name="Millares 9 3 3" xfId="11070"/>
    <cellStyle name="Millares 9 3 3 2" xfId="11071"/>
    <cellStyle name="Millares 9 3 3 3" xfId="11072"/>
    <cellStyle name="Millares 9 3 3 4" xfId="11073"/>
    <cellStyle name="Millares 9 3 3 5" xfId="16510"/>
    <cellStyle name="Millares 9 3 4" xfId="11074"/>
    <cellStyle name="Millares 9 3 4 2" xfId="11075"/>
    <cellStyle name="Millares 9 3 4 3" xfId="11076"/>
    <cellStyle name="Millares 9 3 4 4" xfId="11077"/>
    <cellStyle name="Millares 9 4" xfId="619"/>
    <cellStyle name="Millares 9 4 2" xfId="627"/>
    <cellStyle name="Millares 9 4 2 2" xfId="11078"/>
    <cellStyle name="Millares 9 4 3" xfId="5088"/>
    <cellStyle name="Millares 9 4 3 2" xfId="11079"/>
    <cellStyle name="Millares 9 4 3 3" xfId="11080"/>
    <cellStyle name="Millares 9 4 3 4" xfId="11081"/>
    <cellStyle name="Millares 9 4 3 5" xfId="16511"/>
    <cellStyle name="Millares 9 4 4" xfId="6192"/>
    <cellStyle name="Millares 9 4 4 2" xfId="14220"/>
    <cellStyle name="Millares 9 4 4 3" xfId="16512"/>
    <cellStyle name="Millares 9 4 5" xfId="11082"/>
    <cellStyle name="Millares 9 4 5 2" xfId="19397"/>
    <cellStyle name="Millares 9 4 6" xfId="11083"/>
    <cellStyle name="Millares 9 4 7" xfId="16513"/>
    <cellStyle name="Millares 9 5" xfId="11084"/>
    <cellStyle name="Millares 9 5 2" xfId="11085"/>
    <cellStyle name="Millares 9 5 3" xfId="11086"/>
    <cellStyle name="Millares 9 5 4" xfId="11087"/>
    <cellStyle name="Millares 9 5 5" xfId="16514"/>
    <cellStyle name="Millares 9 6" xfId="11088"/>
    <cellStyle name="Millares 9 6 2" xfId="11089"/>
    <cellStyle name="Millares 9 6 3" xfId="11090"/>
    <cellStyle name="Millares 9 6 4" xfId="11091"/>
    <cellStyle name="Millares 9 7" xfId="16515"/>
    <cellStyle name="Millares 90" xfId="16516"/>
    <cellStyle name="Millares 91" xfId="14257"/>
    <cellStyle name="Millares_Hoja1" xfId="14264"/>
    <cellStyle name="Moneda [0] 2" xfId="308"/>
    <cellStyle name="Moneda [0] 2 2" xfId="2233"/>
    <cellStyle name="Moneda [0] 2 2 2" xfId="14221"/>
    <cellStyle name="Moneda [0] 2 2 3" xfId="14222"/>
    <cellStyle name="Moneda [0] 2 3" xfId="2234"/>
    <cellStyle name="Moneda [0] 2 4" xfId="3985"/>
    <cellStyle name="Moneda [0] 2 4 2" xfId="11092"/>
    <cellStyle name="Moneda [0] 2 4 3" xfId="11093"/>
    <cellStyle name="Moneda [0] 2 4 4" xfId="11094"/>
    <cellStyle name="Moneda [0] 2 5" xfId="6172"/>
    <cellStyle name="Moneda [0] 2 6" xfId="11095"/>
    <cellStyle name="Moneda [0] 2 6 2" xfId="11096"/>
    <cellStyle name="Moneda [0] 2 6 3" xfId="11097"/>
    <cellStyle name="Moneda [0] 2 6 4" xfId="11098"/>
    <cellStyle name="Moneda [0] 2 7" xfId="11099"/>
    <cellStyle name="Moneda [0] 2 7 2" xfId="11100"/>
    <cellStyle name="Moneda [0] 2 7 3" xfId="11101"/>
    <cellStyle name="Moneda [0] 2 7 4" xfId="11102"/>
    <cellStyle name="Moneda [0] 3" xfId="603"/>
    <cellStyle name="Moneda [0] 3 2" xfId="11103"/>
    <cellStyle name="Moneda 10" xfId="309"/>
    <cellStyle name="Moneda 10 2" xfId="4144"/>
    <cellStyle name="Moneda 10 2 2" xfId="11104"/>
    <cellStyle name="Moneda 10 2 2 2" xfId="16517"/>
    <cellStyle name="Moneda 10 2 3" xfId="11105"/>
    <cellStyle name="Moneda 10 3" xfId="11106"/>
    <cellStyle name="Moneda 10 4" xfId="11107"/>
    <cellStyle name="Moneda 11" xfId="310"/>
    <cellStyle name="Moneda 11 2" xfId="4145"/>
    <cellStyle name="Moneda 11 2 2" xfId="11108"/>
    <cellStyle name="Moneda 11 2 2 2" xfId="16518"/>
    <cellStyle name="Moneda 11 2 3" xfId="11109"/>
    <cellStyle name="Moneda 11 3" xfId="11110"/>
    <cellStyle name="Moneda 11 4" xfId="11111"/>
    <cellStyle name="Moneda 12" xfId="311"/>
    <cellStyle name="Moneda 12 2" xfId="4146"/>
    <cellStyle name="Moneda 12 2 2" xfId="11112"/>
    <cellStyle name="Moneda 12 2 2 2" xfId="16519"/>
    <cellStyle name="Moneda 12 2 3" xfId="11113"/>
    <cellStyle name="Moneda 12 3" xfId="11114"/>
    <cellStyle name="Moneda 12 4" xfId="11115"/>
    <cellStyle name="Moneda 13" xfId="312"/>
    <cellStyle name="Moneda 13 2" xfId="4147"/>
    <cellStyle name="Moneda 13 2 2" xfId="11116"/>
    <cellStyle name="Moneda 13 2 2 2" xfId="16520"/>
    <cellStyle name="Moneda 13 2 3" xfId="11117"/>
    <cellStyle name="Moneda 13 3" xfId="11118"/>
    <cellStyle name="Moneda 13 4" xfId="11119"/>
    <cellStyle name="Moneda 14" xfId="313"/>
    <cellStyle name="Moneda 14 2" xfId="4148"/>
    <cellStyle name="Moneda 14 2 2" xfId="11120"/>
    <cellStyle name="Moneda 14 2 2 2" xfId="16521"/>
    <cellStyle name="Moneda 14 2 3" xfId="11121"/>
    <cellStyle name="Moneda 14 3" xfId="11122"/>
    <cellStyle name="Moneda 14 4" xfId="11123"/>
    <cellStyle name="Moneda 15" xfId="314"/>
    <cellStyle name="Moneda 15 2" xfId="4149"/>
    <cellStyle name="Moneda 15 2 2" xfId="11124"/>
    <cellStyle name="Moneda 15 2 2 2" xfId="16522"/>
    <cellStyle name="Moneda 15 2 3" xfId="11125"/>
    <cellStyle name="Moneda 15 3" xfId="11126"/>
    <cellStyle name="Moneda 15 4" xfId="11127"/>
    <cellStyle name="Moneda 16" xfId="315"/>
    <cellStyle name="Moneda 16 2" xfId="4150"/>
    <cellStyle name="Moneda 16 2 2" xfId="11128"/>
    <cellStyle name="Moneda 16 2 2 2" xfId="16523"/>
    <cellStyle name="Moneda 16 2 3" xfId="11129"/>
    <cellStyle name="Moneda 16 3" xfId="11130"/>
    <cellStyle name="Moneda 16 4" xfId="11131"/>
    <cellStyle name="Moneda 17" xfId="316"/>
    <cellStyle name="Moneda 17 2" xfId="11132"/>
    <cellStyle name="Moneda 17 2 2" xfId="11133"/>
    <cellStyle name="Moneda 17 2 3" xfId="11134"/>
    <cellStyle name="Moneda 17 3" xfId="11135"/>
    <cellStyle name="Moneda 18" xfId="591"/>
    <cellStyle name="Moneda 18 2" xfId="5089"/>
    <cellStyle name="Moneda 18 2 2" xfId="11136"/>
    <cellStyle name="Moneda 18 2 2 2" xfId="16524"/>
    <cellStyle name="Moneda 18 2 3" xfId="11137"/>
    <cellStyle name="Moneda 18 3" xfId="6221"/>
    <cellStyle name="Moneda 18 3 2" xfId="14223"/>
    <cellStyle name="Moneda 18 4" xfId="11138"/>
    <cellStyle name="Moneda 18 4 2" xfId="16525"/>
    <cellStyle name="Moneda 18 5" xfId="16526"/>
    <cellStyle name="Moneda 19" xfId="604"/>
    <cellStyle name="Moneda 19 2" xfId="5090"/>
    <cellStyle name="Moneda 19 3" xfId="6222"/>
    <cellStyle name="Moneda 19 4" xfId="16527"/>
    <cellStyle name="Moneda 2" xfId="317"/>
    <cellStyle name="Moneda 2 10" xfId="2235"/>
    <cellStyle name="Moneda 2 10 2" xfId="5091"/>
    <cellStyle name="Moneda 2 11" xfId="2236"/>
    <cellStyle name="Moneda 2 12" xfId="3986"/>
    <cellStyle name="Moneda 2 13" xfId="6223"/>
    <cellStyle name="Moneda 2 13 2" xfId="16528"/>
    <cellStyle name="Moneda 2 14" xfId="11139"/>
    <cellStyle name="Moneda 2 14 2" xfId="16529"/>
    <cellStyle name="Moneda 2 15" xfId="11140"/>
    <cellStyle name="Moneda 2 15 2" xfId="16530"/>
    <cellStyle name="Moneda 2 16" xfId="11141"/>
    <cellStyle name="Moneda 2 17" xfId="11142"/>
    <cellStyle name="Moneda 2 18" xfId="11143"/>
    <cellStyle name="Moneda 2 19" xfId="11144"/>
    <cellStyle name="Moneda 2 2" xfId="318"/>
    <cellStyle name="Moneda 2 2 2" xfId="319"/>
    <cellStyle name="Moneda 2 2 2 2" xfId="320"/>
    <cellStyle name="Moneda 2 2 2 2 2" xfId="4151"/>
    <cellStyle name="Moneda 2 2 2 2 3" xfId="11145"/>
    <cellStyle name="Moneda 2 2 2 2 3 2" xfId="11146"/>
    <cellStyle name="Moneda 2 2 2 2 3 3" xfId="11147"/>
    <cellStyle name="Moneda 2 2 2 2 4" xfId="11148"/>
    <cellStyle name="Moneda 2 2 2 2 5" xfId="11149"/>
    <cellStyle name="Moneda 2 2 2 3" xfId="2237"/>
    <cellStyle name="Moneda 2 2 2 4" xfId="2238"/>
    <cellStyle name="Moneda 2 2 2 4 2" xfId="11150"/>
    <cellStyle name="Moneda 2 2 2 4 3" xfId="11151"/>
    <cellStyle name="Moneda 2 2 2 5" xfId="3988"/>
    <cellStyle name="Moneda 2 2 2 5 2" xfId="11152"/>
    <cellStyle name="Moneda 2 2 2 5 3" xfId="11153"/>
    <cellStyle name="Moneda 2 2 2 6" xfId="11154"/>
    <cellStyle name="Moneda 2 2 2 7" xfId="11155"/>
    <cellStyle name="Moneda 2 2 3" xfId="2239"/>
    <cellStyle name="Moneda 2 2 3 2" xfId="16531"/>
    <cellStyle name="Moneda 2 2 4" xfId="2240"/>
    <cellStyle name="Moneda 2 2 4 2" xfId="11156"/>
    <cellStyle name="Moneda 2 2 4 3" xfId="11157"/>
    <cellStyle name="Moneda 2 2 5" xfId="3879"/>
    <cellStyle name="Moneda 2 2 5 2" xfId="11158"/>
    <cellStyle name="Moneda 2 2 5 3" xfId="11159"/>
    <cellStyle name="Moneda 2 2 6" xfId="3987"/>
    <cellStyle name="Moneda 2 2 6 2" xfId="11160"/>
    <cellStyle name="Moneda 2 2 6 3" xfId="11161"/>
    <cellStyle name="Moneda 2 2 7" xfId="11162"/>
    <cellStyle name="Moneda 2 2 8" xfId="11163"/>
    <cellStyle name="Moneda 2 20" xfId="11164"/>
    <cellStyle name="Moneda 2 21" xfId="11165"/>
    <cellStyle name="Moneda 2 22" xfId="11166"/>
    <cellStyle name="Moneda 2 23" xfId="11167"/>
    <cellStyle name="Moneda 2 24" xfId="11168"/>
    <cellStyle name="Moneda 2 25" xfId="11169"/>
    <cellStyle name="Moneda 2 26" xfId="11170"/>
    <cellStyle name="Moneda 2 27" xfId="11171"/>
    <cellStyle name="Moneda 2 28" xfId="11172"/>
    <cellStyle name="Moneda 2 29" xfId="11173"/>
    <cellStyle name="Moneda 2 3" xfId="321"/>
    <cellStyle name="Moneda 2 3 2" xfId="2241"/>
    <cellStyle name="Moneda 2 3 2 2" xfId="3990"/>
    <cellStyle name="Moneda 2 3 3" xfId="2242"/>
    <cellStyle name="Moneda 2 3 4" xfId="2243"/>
    <cellStyle name="Moneda 2 3 5" xfId="3989"/>
    <cellStyle name="Moneda 2 3 6" xfId="6224"/>
    <cellStyle name="Moneda 2 3 6 2" xfId="14224"/>
    <cellStyle name="Moneda 2 3 7" xfId="16532"/>
    <cellStyle name="Moneda 2 3 8" xfId="16533"/>
    <cellStyle name="Moneda 2 3_Presupuesto" xfId="2244"/>
    <cellStyle name="Moneda 2 30" xfId="11174"/>
    <cellStyle name="Moneda 2 31" xfId="11175"/>
    <cellStyle name="Moneda 2 32" xfId="11176"/>
    <cellStyle name="Moneda 2 33" xfId="14124"/>
    <cellStyle name="Moneda 2 34" xfId="14115"/>
    <cellStyle name="Moneda 2 4" xfId="322"/>
    <cellStyle name="Moneda 2 4 2" xfId="2245"/>
    <cellStyle name="Moneda 2 4 3" xfId="2246"/>
    <cellStyle name="Moneda 2 4 4" xfId="3991"/>
    <cellStyle name="Moneda 2 4 5" xfId="14225"/>
    <cellStyle name="Moneda 2 4 6" xfId="16534"/>
    <cellStyle name="Moneda 2 5" xfId="2247"/>
    <cellStyle name="Moneda 2 5 10" xfId="11177"/>
    <cellStyle name="Moneda 2 5 11" xfId="16535"/>
    <cellStyle name="Moneda 2 5 2" xfId="2248"/>
    <cellStyle name="Moneda 2 5 2 2" xfId="4152"/>
    <cellStyle name="Moneda 2 5 2 3" xfId="11178"/>
    <cellStyle name="Moneda 2 5 2 4" xfId="11179"/>
    <cellStyle name="Moneda 2 5 2 5" xfId="16536"/>
    <cellStyle name="Moneda 2 5 3" xfId="2249"/>
    <cellStyle name="Moneda 2 5 3 2" xfId="4153"/>
    <cellStyle name="Moneda 2 5 3 3" xfId="11180"/>
    <cellStyle name="Moneda 2 5 3 4" xfId="11181"/>
    <cellStyle name="Moneda 2 5 3 5" xfId="16537"/>
    <cellStyle name="Moneda 2 5 4" xfId="3992"/>
    <cellStyle name="Moneda 2 5 4 2" xfId="16538"/>
    <cellStyle name="Moneda 2 5 5" xfId="11182"/>
    <cellStyle name="Moneda 2 5 5 2" xfId="16539"/>
    <cellStyle name="Moneda 2 5 6" xfId="11183"/>
    <cellStyle name="Moneda 2 5 6 2" xfId="16540"/>
    <cellStyle name="Moneda 2 5 7" xfId="11184"/>
    <cellStyle name="Moneda 2 5 8" xfId="11185"/>
    <cellStyle name="Moneda 2 5 9" xfId="11186"/>
    <cellStyle name="Moneda 2 6" xfId="2250"/>
    <cellStyle name="Moneda 2 6 2" xfId="4154"/>
    <cellStyle name="Moneda 2 6 2 2" xfId="11187"/>
    <cellStyle name="Moneda 2 6 2 3" xfId="11188"/>
    <cellStyle name="Moneda 2 6 3" xfId="11189"/>
    <cellStyle name="Moneda 2 6 3 2" xfId="16541"/>
    <cellStyle name="Moneda 2 6 4" xfId="11190"/>
    <cellStyle name="Moneda 2 7" xfId="2251"/>
    <cellStyle name="Moneda 2 7 2" xfId="5092"/>
    <cellStyle name="Moneda 2 7 3" xfId="11191"/>
    <cellStyle name="Moneda 2 7 4" xfId="11192"/>
    <cellStyle name="Moneda 2 8" xfId="2252"/>
    <cellStyle name="Moneda 2 8 2" xfId="5093"/>
    <cellStyle name="Moneda 2 8 3" xfId="11193"/>
    <cellStyle name="Moneda 2 8 4" xfId="11194"/>
    <cellStyle name="Moneda 2 9" xfId="2253"/>
    <cellStyle name="Moneda 2 9 2" xfId="5094"/>
    <cellStyle name="Moneda 2 9 3" xfId="11195"/>
    <cellStyle name="Moneda 2 9 4" xfId="11196"/>
    <cellStyle name="Moneda 2_ANALISIS COSTOS PORTICOS GRAN TECHO" xfId="323"/>
    <cellStyle name="Moneda 20" xfId="605"/>
    <cellStyle name="Moneda 20 2" xfId="5095"/>
    <cellStyle name="Moneda 21" xfId="2254"/>
    <cellStyle name="Moneda 22" xfId="2255"/>
    <cellStyle name="Moneda 22 2" xfId="6184"/>
    <cellStyle name="Moneda 22 2 2" xfId="11197"/>
    <cellStyle name="Moneda 23" xfId="2256"/>
    <cellStyle name="Moneda 24" xfId="2257"/>
    <cellStyle name="Moneda 25" xfId="2258"/>
    <cellStyle name="Moneda 26" xfId="2259"/>
    <cellStyle name="Moneda 27" xfId="2260"/>
    <cellStyle name="Moneda 28" xfId="2261"/>
    <cellStyle name="Moneda 29" xfId="2262"/>
    <cellStyle name="Moneda 3" xfId="324"/>
    <cellStyle name="Moneda 3 2" xfId="325"/>
    <cellStyle name="Moneda 3 2 2" xfId="2263"/>
    <cellStyle name="Moneda 3 2 3" xfId="2264"/>
    <cellStyle name="Moneda 3 2 3 2" xfId="5096"/>
    <cellStyle name="Moneda 3 2 4" xfId="3994"/>
    <cellStyle name="Moneda 3 2 5" xfId="11198"/>
    <cellStyle name="Moneda 3 2 5 2" xfId="16542"/>
    <cellStyle name="Moneda 3 2 6" xfId="11199"/>
    <cellStyle name="Moneda 3 2 6 2" xfId="16543"/>
    <cellStyle name="Moneda 3 3" xfId="326"/>
    <cellStyle name="Moneda 3 3 2" xfId="2265"/>
    <cellStyle name="Moneda 3 3 3" xfId="2266"/>
    <cellStyle name="Moneda 3 3 4" xfId="11200"/>
    <cellStyle name="Moneda 3 3 5" xfId="11201"/>
    <cellStyle name="Moneda 3 4" xfId="2267"/>
    <cellStyle name="Moneda 3 5" xfId="2268"/>
    <cellStyle name="Moneda 3 5 2" xfId="3880"/>
    <cellStyle name="Moneda 3 6" xfId="3993"/>
    <cellStyle name="Moneda 3 7" xfId="11202"/>
    <cellStyle name="Moneda 3 8" xfId="11203"/>
    <cellStyle name="Moneda 3 9" xfId="14125"/>
    <cellStyle name="Moneda 30" xfId="2269"/>
    <cellStyle name="Moneda 31" xfId="2270"/>
    <cellStyle name="Moneda 32" xfId="2271"/>
    <cellStyle name="Moneda 33" xfId="2272"/>
    <cellStyle name="Moneda 34" xfId="11204"/>
    <cellStyle name="Moneda 34 2" xfId="16544"/>
    <cellStyle name="Moneda 35" xfId="16545"/>
    <cellStyle name="Moneda 35 2" xfId="19398"/>
    <cellStyle name="Moneda 36" xfId="16546"/>
    <cellStyle name="Moneda 37" xfId="16547"/>
    <cellStyle name="Moneda 38" xfId="16548"/>
    <cellStyle name="Moneda 4" xfId="327"/>
    <cellStyle name="Moneda 4 2" xfId="328"/>
    <cellStyle name="Moneda 4 2 2" xfId="3881"/>
    <cellStyle name="Moneda 4 2 3" xfId="3996"/>
    <cellStyle name="Moneda 4 2 4" xfId="11205"/>
    <cellStyle name="Moneda 4 2 4 2" xfId="16549"/>
    <cellStyle name="Moneda 4 2 5" xfId="11206"/>
    <cellStyle name="Moneda 4 3" xfId="2273"/>
    <cellStyle name="Moneda 4 3 2" xfId="5097"/>
    <cellStyle name="Moneda 4 3 3" xfId="11207"/>
    <cellStyle name="Moneda 4 3 4" xfId="11208"/>
    <cellStyle name="Moneda 4 4" xfId="3995"/>
    <cellStyle name="Moneda 4 4 2" xfId="11209"/>
    <cellStyle name="Moneda 4 4 3" xfId="11210"/>
    <cellStyle name="Moneda 4 5" xfId="6225"/>
    <cellStyle name="Moneda 4 5 2" xfId="16550"/>
    <cellStyle name="Moneda 4 6" xfId="11211"/>
    <cellStyle name="Moneda 5" xfId="329"/>
    <cellStyle name="Moneda 5 2" xfId="330"/>
    <cellStyle name="Moneda 5 2 2" xfId="2274"/>
    <cellStyle name="Moneda 5 2 2 2" xfId="2275"/>
    <cellStyle name="Moneda 5 2 2 2 2" xfId="2276"/>
    <cellStyle name="Moneda 5 2 2 2 2 2" xfId="5100"/>
    <cellStyle name="Moneda 5 2 2 2 2 2 2" xfId="16551"/>
    <cellStyle name="Moneda 5 2 2 2 2 3" xfId="16552"/>
    <cellStyle name="Moneda 5 2 2 2 3" xfId="5099"/>
    <cellStyle name="Moneda 5 2 2 2 4" xfId="11212"/>
    <cellStyle name="Moneda 5 2 2 2 5" xfId="11213"/>
    <cellStyle name="Moneda 5 2 2 2 6" xfId="16553"/>
    <cellStyle name="Moneda 5 2 2 3" xfId="2277"/>
    <cellStyle name="Moneda 5 2 2 3 2" xfId="2278"/>
    <cellStyle name="Moneda 5 2 2 3 2 2" xfId="5102"/>
    <cellStyle name="Moneda 5 2 2 3 2 2 2" xfId="16554"/>
    <cellStyle name="Moneda 5 2 2 3 2 3" xfId="16555"/>
    <cellStyle name="Moneda 5 2 2 3 3" xfId="5101"/>
    <cellStyle name="Moneda 5 2 2 3 4" xfId="11214"/>
    <cellStyle name="Moneda 5 2 2 3 5" xfId="11215"/>
    <cellStyle name="Moneda 5 2 2 3 6" xfId="16556"/>
    <cellStyle name="Moneda 5 2 2 4" xfId="2279"/>
    <cellStyle name="Moneda 5 2 2 4 2" xfId="2280"/>
    <cellStyle name="Moneda 5 2 2 4 2 2" xfId="5104"/>
    <cellStyle name="Moneda 5 2 2 4 2 2 2" xfId="16557"/>
    <cellStyle name="Moneda 5 2 2 4 2 3" xfId="16558"/>
    <cellStyle name="Moneda 5 2 2 4 3" xfId="5103"/>
    <cellStyle name="Moneda 5 2 2 4 4" xfId="11216"/>
    <cellStyle name="Moneda 5 2 2 4 5" xfId="11217"/>
    <cellStyle name="Moneda 5 2 2 4 6" xfId="16559"/>
    <cellStyle name="Moneda 5 2 2 5" xfId="2281"/>
    <cellStyle name="Moneda 5 2 2 5 2" xfId="5105"/>
    <cellStyle name="Moneda 5 2 2 5 2 2" xfId="16560"/>
    <cellStyle name="Moneda 5 2 2 5 3" xfId="16561"/>
    <cellStyle name="Moneda 5 2 2 6" xfId="5098"/>
    <cellStyle name="Moneda 5 2 2 7" xfId="11218"/>
    <cellStyle name="Moneda 5 2 2 7 2" xfId="16562"/>
    <cellStyle name="Moneda 5 2 2 8" xfId="11219"/>
    <cellStyle name="Moneda 5 2 2 8 2" xfId="16563"/>
    <cellStyle name="Moneda 5 2 2 9" xfId="16564"/>
    <cellStyle name="Moneda 5 2 3" xfId="2282"/>
    <cellStyle name="Moneda 5 2 3 2" xfId="2283"/>
    <cellStyle name="Moneda 5 2 3 2 2" xfId="2284"/>
    <cellStyle name="Moneda 5 2 3 2 2 2" xfId="5108"/>
    <cellStyle name="Moneda 5 2 3 2 2 2 2" xfId="16565"/>
    <cellStyle name="Moneda 5 2 3 2 2 3" xfId="16566"/>
    <cellStyle name="Moneda 5 2 3 2 3" xfId="5107"/>
    <cellStyle name="Moneda 5 2 3 2 4" xfId="11220"/>
    <cellStyle name="Moneda 5 2 3 2 5" xfId="11221"/>
    <cellStyle name="Moneda 5 2 3 2 6" xfId="16567"/>
    <cellStyle name="Moneda 5 2 3 3" xfId="2285"/>
    <cellStyle name="Moneda 5 2 3 3 2" xfId="2286"/>
    <cellStyle name="Moneda 5 2 3 3 2 2" xfId="5110"/>
    <cellStyle name="Moneda 5 2 3 3 2 2 2" xfId="16568"/>
    <cellStyle name="Moneda 5 2 3 3 2 3" xfId="16569"/>
    <cellStyle name="Moneda 5 2 3 3 3" xfId="5109"/>
    <cellStyle name="Moneda 5 2 3 3 4" xfId="11222"/>
    <cellStyle name="Moneda 5 2 3 3 5" xfId="11223"/>
    <cellStyle name="Moneda 5 2 3 3 6" xfId="16570"/>
    <cellStyle name="Moneda 5 2 3 4" xfId="2287"/>
    <cellStyle name="Moneda 5 2 3 4 2" xfId="2288"/>
    <cellStyle name="Moneda 5 2 3 4 2 2" xfId="5112"/>
    <cellStyle name="Moneda 5 2 3 4 2 2 2" xfId="16571"/>
    <cellStyle name="Moneda 5 2 3 4 2 3" xfId="16572"/>
    <cellStyle name="Moneda 5 2 3 4 3" xfId="5111"/>
    <cellStyle name="Moneda 5 2 3 4 4" xfId="11224"/>
    <cellStyle name="Moneda 5 2 3 4 5" xfId="11225"/>
    <cellStyle name="Moneda 5 2 3 4 6" xfId="16573"/>
    <cellStyle name="Moneda 5 2 3 5" xfId="2289"/>
    <cellStyle name="Moneda 5 2 3 5 2" xfId="5113"/>
    <cellStyle name="Moneda 5 2 3 5 2 2" xfId="16574"/>
    <cellStyle name="Moneda 5 2 3 5 3" xfId="16575"/>
    <cellStyle name="Moneda 5 2 3 6" xfId="5106"/>
    <cellStyle name="Moneda 5 2 3 7" xfId="11226"/>
    <cellStyle name="Moneda 5 2 3 8" xfId="11227"/>
    <cellStyle name="Moneda 5 2 3 9" xfId="16576"/>
    <cellStyle name="Moneda 5 2 4" xfId="3998"/>
    <cellStyle name="Moneda 5 2 5" xfId="6226"/>
    <cellStyle name="Moneda 5 2 5 2" xfId="14226"/>
    <cellStyle name="Moneda 5 2 6" xfId="11228"/>
    <cellStyle name="Moneda 5 3" xfId="2290"/>
    <cellStyle name="Moneda 5 3 10" xfId="16577"/>
    <cellStyle name="Moneda 5 3 2" xfId="2291"/>
    <cellStyle name="Moneda 5 3 2 2" xfId="2292"/>
    <cellStyle name="Moneda 5 3 2 2 2" xfId="2293"/>
    <cellStyle name="Moneda 5 3 2 2 2 2" xfId="5117"/>
    <cellStyle name="Moneda 5 3 2 2 2 2 2" xfId="16578"/>
    <cellStyle name="Moneda 5 3 2 2 2 3" xfId="16579"/>
    <cellStyle name="Moneda 5 3 2 2 3" xfId="5116"/>
    <cellStyle name="Moneda 5 3 2 2 4" xfId="11229"/>
    <cellStyle name="Moneda 5 3 2 2 5" xfId="11230"/>
    <cellStyle name="Moneda 5 3 2 2 6" xfId="16580"/>
    <cellStyle name="Moneda 5 3 2 3" xfId="2294"/>
    <cellStyle name="Moneda 5 3 2 3 2" xfId="2295"/>
    <cellStyle name="Moneda 5 3 2 3 2 2" xfId="5119"/>
    <cellStyle name="Moneda 5 3 2 3 2 2 2" xfId="16581"/>
    <cellStyle name="Moneda 5 3 2 3 2 3" xfId="16582"/>
    <cellStyle name="Moneda 5 3 2 3 3" xfId="5118"/>
    <cellStyle name="Moneda 5 3 2 3 4" xfId="11231"/>
    <cellStyle name="Moneda 5 3 2 3 5" xfId="11232"/>
    <cellStyle name="Moneda 5 3 2 3 6" xfId="16583"/>
    <cellStyle name="Moneda 5 3 2 4" xfId="2296"/>
    <cellStyle name="Moneda 5 3 2 4 2" xfId="2297"/>
    <cellStyle name="Moneda 5 3 2 4 2 2" xfId="5121"/>
    <cellStyle name="Moneda 5 3 2 4 2 2 2" xfId="16584"/>
    <cellStyle name="Moneda 5 3 2 4 2 3" xfId="16585"/>
    <cellStyle name="Moneda 5 3 2 4 3" xfId="5120"/>
    <cellStyle name="Moneda 5 3 2 4 4" xfId="11233"/>
    <cellStyle name="Moneda 5 3 2 4 5" xfId="11234"/>
    <cellStyle name="Moneda 5 3 2 4 6" xfId="16586"/>
    <cellStyle name="Moneda 5 3 2 5" xfId="2298"/>
    <cellStyle name="Moneda 5 3 2 5 2" xfId="5122"/>
    <cellStyle name="Moneda 5 3 2 5 2 2" xfId="16587"/>
    <cellStyle name="Moneda 5 3 2 5 3" xfId="16588"/>
    <cellStyle name="Moneda 5 3 2 6" xfId="5115"/>
    <cellStyle name="Moneda 5 3 2 7" xfId="11235"/>
    <cellStyle name="Moneda 5 3 2 8" xfId="11236"/>
    <cellStyle name="Moneda 5 3 2 9" xfId="16589"/>
    <cellStyle name="Moneda 5 3 3" xfId="2299"/>
    <cellStyle name="Moneda 5 3 3 2" xfId="2300"/>
    <cellStyle name="Moneda 5 3 3 2 2" xfId="5124"/>
    <cellStyle name="Moneda 5 3 3 2 2 2" xfId="16590"/>
    <cellStyle name="Moneda 5 3 3 2 3" xfId="16591"/>
    <cellStyle name="Moneda 5 3 3 3" xfId="5123"/>
    <cellStyle name="Moneda 5 3 3 4" xfId="11237"/>
    <cellStyle name="Moneda 5 3 3 5" xfId="11238"/>
    <cellStyle name="Moneda 5 3 3 6" xfId="16592"/>
    <cellStyle name="Moneda 5 3 4" xfId="2301"/>
    <cellStyle name="Moneda 5 3 4 2" xfId="2302"/>
    <cellStyle name="Moneda 5 3 4 2 2" xfId="5126"/>
    <cellStyle name="Moneda 5 3 4 2 2 2" xfId="16593"/>
    <cellStyle name="Moneda 5 3 4 2 3" xfId="16594"/>
    <cellStyle name="Moneda 5 3 4 3" xfId="5125"/>
    <cellStyle name="Moneda 5 3 4 4" xfId="11239"/>
    <cellStyle name="Moneda 5 3 4 5" xfId="11240"/>
    <cellStyle name="Moneda 5 3 4 6" xfId="16595"/>
    <cellStyle name="Moneda 5 3 5" xfId="2303"/>
    <cellStyle name="Moneda 5 3 5 2" xfId="2304"/>
    <cellStyle name="Moneda 5 3 5 2 2" xfId="5128"/>
    <cellStyle name="Moneda 5 3 5 2 2 2" xfId="16596"/>
    <cellStyle name="Moneda 5 3 5 2 3" xfId="16597"/>
    <cellStyle name="Moneda 5 3 5 3" xfId="5127"/>
    <cellStyle name="Moneda 5 3 5 4" xfId="11241"/>
    <cellStyle name="Moneda 5 3 5 5" xfId="11242"/>
    <cellStyle name="Moneda 5 3 5 6" xfId="16598"/>
    <cellStyle name="Moneda 5 3 6" xfId="2305"/>
    <cellStyle name="Moneda 5 3 6 2" xfId="5129"/>
    <cellStyle name="Moneda 5 3 6 2 2" xfId="16599"/>
    <cellStyle name="Moneda 5 3 6 3" xfId="16600"/>
    <cellStyle name="Moneda 5 3 7" xfId="5114"/>
    <cellStyle name="Moneda 5 3 8" xfId="11243"/>
    <cellStyle name="Moneda 5 3 8 2" xfId="16601"/>
    <cellStyle name="Moneda 5 3 9" xfId="11244"/>
    <cellStyle name="Moneda 5 3 9 2" xfId="16602"/>
    <cellStyle name="Moneda 5 4" xfId="2306"/>
    <cellStyle name="Moneda 5 4 2" xfId="2307"/>
    <cellStyle name="Moneda 5 4 2 2" xfId="2308"/>
    <cellStyle name="Moneda 5 4 2 2 2" xfId="5132"/>
    <cellStyle name="Moneda 5 4 2 2 2 2" xfId="16603"/>
    <cellStyle name="Moneda 5 4 2 2 3" xfId="16604"/>
    <cellStyle name="Moneda 5 4 2 3" xfId="5131"/>
    <cellStyle name="Moneda 5 4 2 4" xfId="11245"/>
    <cellStyle name="Moneda 5 4 2 5" xfId="11246"/>
    <cellStyle name="Moneda 5 4 2 6" xfId="16605"/>
    <cellStyle name="Moneda 5 4 3" xfId="2309"/>
    <cellStyle name="Moneda 5 4 3 2" xfId="2310"/>
    <cellStyle name="Moneda 5 4 3 2 2" xfId="5134"/>
    <cellStyle name="Moneda 5 4 3 2 2 2" xfId="16606"/>
    <cellStyle name="Moneda 5 4 3 2 3" xfId="16607"/>
    <cellStyle name="Moneda 5 4 3 3" xfId="5133"/>
    <cellStyle name="Moneda 5 4 3 4" xfId="11247"/>
    <cellStyle name="Moneda 5 4 3 5" xfId="11248"/>
    <cellStyle name="Moneda 5 4 3 6" xfId="16608"/>
    <cellStyle name="Moneda 5 4 4" xfId="2311"/>
    <cellStyle name="Moneda 5 4 4 2" xfId="2312"/>
    <cellStyle name="Moneda 5 4 4 2 2" xfId="5136"/>
    <cellStyle name="Moneda 5 4 4 2 2 2" xfId="16609"/>
    <cellStyle name="Moneda 5 4 4 2 3" xfId="16610"/>
    <cellStyle name="Moneda 5 4 4 3" xfId="5135"/>
    <cellStyle name="Moneda 5 4 4 4" xfId="11249"/>
    <cellStyle name="Moneda 5 4 4 5" xfId="11250"/>
    <cellStyle name="Moneda 5 4 4 6" xfId="16611"/>
    <cellStyle name="Moneda 5 4 5" xfId="2313"/>
    <cellStyle name="Moneda 5 4 5 2" xfId="5137"/>
    <cellStyle name="Moneda 5 4 5 2 2" xfId="16612"/>
    <cellStyle name="Moneda 5 4 5 3" xfId="16613"/>
    <cellStyle name="Moneda 5 4 6" xfId="5130"/>
    <cellStyle name="Moneda 5 4 7" xfId="11251"/>
    <cellStyle name="Moneda 5 4 8" xfId="11252"/>
    <cellStyle name="Moneda 5 4 9" xfId="16614"/>
    <cellStyle name="Moneda 5 5" xfId="2314"/>
    <cellStyle name="Moneda 5 5 2" xfId="2315"/>
    <cellStyle name="Moneda 5 5 2 2" xfId="2316"/>
    <cellStyle name="Moneda 5 5 2 2 2" xfId="5140"/>
    <cellStyle name="Moneda 5 5 2 2 2 2" xfId="16615"/>
    <cellStyle name="Moneda 5 5 2 2 3" xfId="16616"/>
    <cellStyle name="Moneda 5 5 2 3" xfId="5139"/>
    <cellStyle name="Moneda 5 5 2 4" xfId="11253"/>
    <cellStyle name="Moneda 5 5 2 5" xfId="11254"/>
    <cellStyle name="Moneda 5 5 2 6" xfId="16617"/>
    <cellStyle name="Moneda 5 5 3" xfId="2317"/>
    <cellStyle name="Moneda 5 5 3 2" xfId="2318"/>
    <cellStyle name="Moneda 5 5 3 2 2" xfId="5142"/>
    <cellStyle name="Moneda 5 5 3 2 2 2" xfId="16618"/>
    <cellStyle name="Moneda 5 5 3 2 3" xfId="16619"/>
    <cellStyle name="Moneda 5 5 3 3" xfId="5141"/>
    <cellStyle name="Moneda 5 5 3 4" xfId="11255"/>
    <cellStyle name="Moneda 5 5 3 5" xfId="11256"/>
    <cellStyle name="Moneda 5 5 3 6" xfId="16620"/>
    <cellStyle name="Moneda 5 5 4" xfId="2319"/>
    <cellStyle name="Moneda 5 5 4 2" xfId="2320"/>
    <cellStyle name="Moneda 5 5 4 2 2" xfId="5144"/>
    <cellStyle name="Moneda 5 5 4 2 2 2" xfId="16621"/>
    <cellStyle name="Moneda 5 5 4 2 3" xfId="16622"/>
    <cellStyle name="Moneda 5 5 4 3" xfId="5143"/>
    <cellStyle name="Moneda 5 5 4 4" xfId="11257"/>
    <cellStyle name="Moneda 5 5 4 5" xfId="11258"/>
    <cellStyle name="Moneda 5 5 4 6" xfId="16623"/>
    <cellStyle name="Moneda 5 5 5" xfId="2321"/>
    <cellStyle name="Moneda 5 5 5 2" xfId="5145"/>
    <cellStyle name="Moneda 5 5 5 2 2" xfId="16624"/>
    <cellStyle name="Moneda 5 5 5 3" xfId="16625"/>
    <cellStyle name="Moneda 5 5 6" xfId="5138"/>
    <cellStyle name="Moneda 5 5 7" xfId="11259"/>
    <cellStyle name="Moneda 5 5 8" xfId="11260"/>
    <cellStyle name="Moneda 5 5 9" xfId="16626"/>
    <cellStyle name="Moneda 5 6" xfId="3997"/>
    <cellStyle name="Moneda 5 7" xfId="11261"/>
    <cellStyle name="Moneda 5 8" xfId="11262"/>
    <cellStyle name="Moneda 6" xfId="331"/>
    <cellStyle name="Moneda 6 2" xfId="332"/>
    <cellStyle name="Moneda 6 2 2" xfId="560"/>
    <cellStyle name="Moneda 6 2 3" xfId="4000"/>
    <cellStyle name="Moneda 6 2 4" xfId="6228"/>
    <cellStyle name="Moneda 6 2 4 2" xfId="16627"/>
    <cellStyle name="Moneda 6 2 5" xfId="11263"/>
    <cellStyle name="Moneda 6 3" xfId="561"/>
    <cellStyle name="Moneda 6 3 2" xfId="4001"/>
    <cellStyle name="Moneda 6 3 3" xfId="11264"/>
    <cellStyle name="Moneda 6 3 4" xfId="11265"/>
    <cellStyle name="Moneda 6 4" xfId="3999"/>
    <cellStyle name="Moneda 6 4 2" xfId="11266"/>
    <cellStyle name="Moneda 6 4 3" xfId="11267"/>
    <cellStyle name="Moneda 6 5" xfId="6227"/>
    <cellStyle name="Moneda 6 5 2" xfId="16628"/>
    <cellStyle name="Moneda 6 6" xfId="11268"/>
    <cellStyle name="Moneda 7" xfId="333"/>
    <cellStyle name="Moneda 7 2" xfId="4002"/>
    <cellStyle name="Moneda 7 2 2" xfId="11269"/>
    <cellStyle name="Moneda 7 2 2 2" xfId="16629"/>
    <cellStyle name="Moneda 7 2 3" xfId="11270"/>
    <cellStyle name="Moneda 7 2 3 2" xfId="16630"/>
    <cellStyle name="Moneda 7 3" xfId="6229"/>
    <cellStyle name="Moneda 7 3 2" xfId="14227"/>
    <cellStyle name="Moneda 7 3 3" xfId="16631"/>
    <cellStyle name="Moneda 7 4" xfId="11271"/>
    <cellStyle name="Moneda 8" xfId="334"/>
    <cellStyle name="Moneda 8 2" xfId="4003"/>
    <cellStyle name="Moneda 8 2 2" xfId="11272"/>
    <cellStyle name="Moneda 8 2 2 2" xfId="16632"/>
    <cellStyle name="Moneda 8 2 3" xfId="11273"/>
    <cellStyle name="Moneda 8 2 3 2" xfId="16633"/>
    <cellStyle name="Moneda 8 3" xfId="6230"/>
    <cellStyle name="Moneda 8 3 2" xfId="16634"/>
    <cellStyle name="Moneda 8 4" xfId="11274"/>
    <cellStyle name="Moneda 9" xfId="335"/>
    <cellStyle name="Moneda 9 2" xfId="562"/>
    <cellStyle name="Moneda 9 3" xfId="4004"/>
    <cellStyle name="Moneda 9 4" xfId="11275"/>
    <cellStyle name="Moneda 9 5" xfId="11276"/>
    <cellStyle name="Moneda 9 6" xfId="16635"/>
    <cellStyle name="Moneda0" xfId="3882"/>
    <cellStyle name="Neutral" xfId="336" builtinId="28" customBuiltin="1"/>
    <cellStyle name="Neutral 2" xfId="337"/>
    <cellStyle name="Neutral 2 2" xfId="2322"/>
    <cellStyle name="Neutral 2 2 2" xfId="19399"/>
    <cellStyle name="Neutral 2 2 3" xfId="19400"/>
    <cellStyle name="Neutral 2 3" xfId="2323"/>
    <cellStyle name="Neutral 2 4" xfId="4005"/>
    <cellStyle name="Neutral 2 5" xfId="19401"/>
    <cellStyle name="Neutral 3" xfId="338"/>
    <cellStyle name="Neutral 4" xfId="339"/>
    <cellStyle name="Neutral 5" xfId="19402"/>
    <cellStyle name="Neutral 8" xfId="3900"/>
    <cellStyle name="No-definido" xfId="340"/>
    <cellStyle name="No-definido 2" xfId="624"/>
    <cellStyle name="No-definido 2 2" xfId="16636"/>
    <cellStyle name="No-definido 3" xfId="4155"/>
    <cellStyle name="No-definido_001- PRESUPUESTO AILA  (26 DE JULIO DEL 2010)" xfId="11277"/>
    <cellStyle name="Normal" xfId="0" builtinId="0"/>
    <cellStyle name="Normal - Style1" xfId="341"/>
    <cellStyle name="Normal 10" xfId="342"/>
    <cellStyle name="Normal 10 10" xfId="3883"/>
    <cellStyle name="Normal 10 2" xfId="343"/>
    <cellStyle name="Normal 10 2 2" xfId="344"/>
    <cellStyle name="Normal 10 2 2 2" xfId="511"/>
    <cellStyle name="Normal 10 2 2 3" xfId="2324"/>
    <cellStyle name="Normal 10 2 2 4" xfId="11278"/>
    <cellStyle name="Normal 10 2 2 5" xfId="11279"/>
    <cellStyle name="Normal 10 2 3" xfId="2325"/>
    <cellStyle name="Normal 10 2 4" xfId="11280"/>
    <cellStyle name="Normal 10 2 5" xfId="11281"/>
    <cellStyle name="Normal 10 21" xfId="11282"/>
    <cellStyle name="Normal 10 3" xfId="606"/>
    <cellStyle name="Normal 10 3 2" xfId="4006"/>
    <cellStyle name="Normal 10 3 2 2" xfId="11283"/>
    <cellStyle name="Normal 10 3 2 2 2" xfId="14260"/>
    <cellStyle name="Normal 10 3 2 3" xfId="11284"/>
    <cellStyle name="Normal 10 3 3" xfId="4156"/>
    <cellStyle name="Normal 10 3 3 2" xfId="16637"/>
    <cellStyle name="Normal 10 3 4" xfId="11285"/>
    <cellStyle name="Normal 10 3 5" xfId="11286"/>
    <cellStyle name="Normal 10 4" xfId="2326"/>
    <cellStyle name="Normal 10 5" xfId="2327"/>
    <cellStyle name="Normal 10 5 2" xfId="11287"/>
    <cellStyle name="Normal 10 5 3" xfId="11288"/>
    <cellStyle name="Normal 10 6" xfId="11289"/>
    <cellStyle name="Normal 10 7" xfId="11290"/>
    <cellStyle name="Normal 100" xfId="2328"/>
    <cellStyle name="Normal 101" xfId="2329"/>
    <cellStyle name="Normal 102" xfId="2330"/>
    <cellStyle name="Normal 103" xfId="2331"/>
    <cellStyle name="Normal 104" xfId="2332"/>
    <cellStyle name="Normal 105" xfId="2333"/>
    <cellStyle name="Normal 106" xfId="2334"/>
    <cellStyle name="Normal 107" xfId="2335"/>
    <cellStyle name="Normal 108" xfId="2336"/>
    <cellStyle name="Normal 109" xfId="2337"/>
    <cellStyle name="Normal 109 2" xfId="2338"/>
    <cellStyle name="Normal 109 3" xfId="14228"/>
    <cellStyle name="Normal 11" xfId="345"/>
    <cellStyle name="Normal 11 2" xfId="607"/>
    <cellStyle name="Normal 11 2 2" xfId="615"/>
    <cellStyle name="Normal 11 2 3" xfId="11291"/>
    <cellStyle name="Normal 11 2 3 2" xfId="16638"/>
    <cellStyle name="Normal 11 2 4" xfId="11292"/>
    <cellStyle name="Normal 11 3" xfId="2339"/>
    <cellStyle name="Normal 11 3 2" xfId="16639"/>
    <cellStyle name="Normal 11 4" xfId="2340"/>
    <cellStyle name="Normal 11 5" xfId="2341"/>
    <cellStyle name="Normal 11 6" xfId="11293"/>
    <cellStyle name="Normal 11 6 2" xfId="16640"/>
    <cellStyle name="Normal 11 7" xfId="11294"/>
    <cellStyle name="Normal 110" xfId="634"/>
    <cellStyle name="Normal 110 2" xfId="11295"/>
    <cellStyle name="Normal 110 2 2" xfId="11296"/>
    <cellStyle name="Normal 111" xfId="2342"/>
    <cellStyle name="Normal 112" xfId="2343"/>
    <cellStyle name="Normal 113" xfId="2344"/>
    <cellStyle name="Normal 114" xfId="2345"/>
    <cellStyle name="Normal 114 2" xfId="14105"/>
    <cellStyle name="Normal 115" xfId="2346"/>
    <cellStyle name="Normal 116" xfId="2347"/>
    <cellStyle name="Normal 117" xfId="2348"/>
    <cellStyle name="Normal 118" xfId="2349"/>
    <cellStyle name="Normal 119" xfId="2350"/>
    <cellStyle name="Normal 12" xfId="346"/>
    <cellStyle name="Normal 12 2" xfId="2351"/>
    <cellStyle name="Normal 12 2 10" xfId="11297"/>
    <cellStyle name="Normal 12 2 2" xfId="2352"/>
    <cellStyle name="Normal 12 2 2 2" xfId="2353"/>
    <cellStyle name="Normal 12 2 2 2 2" xfId="2354"/>
    <cellStyle name="Normal 12 2 2 2 2 2" xfId="5148"/>
    <cellStyle name="Normal 12 2 2 2 2 2 2" xfId="16641"/>
    <cellStyle name="Normal 12 2 2 2 2 3" xfId="11298"/>
    <cellStyle name="Normal 12 2 2 2 2 4" xfId="11299"/>
    <cellStyle name="Normal 12 2 2 2 3" xfId="2355"/>
    <cellStyle name="Normal 12 2 2 2 3 2" xfId="5149"/>
    <cellStyle name="Normal 12 2 2 2 3 2 2" xfId="16642"/>
    <cellStyle name="Normal 12 2 2 2 3 3" xfId="11300"/>
    <cellStyle name="Normal 12 2 2 2 3 4" xfId="11301"/>
    <cellStyle name="Normal 12 2 2 2 4" xfId="2356"/>
    <cellStyle name="Normal 12 2 2 2 4 2" xfId="5150"/>
    <cellStyle name="Normal 12 2 2 2 4 2 2" xfId="16643"/>
    <cellStyle name="Normal 12 2 2 2 4 3" xfId="11302"/>
    <cellStyle name="Normal 12 2 2 2 4 4" xfId="11303"/>
    <cellStyle name="Normal 12 2 2 2 5" xfId="5147"/>
    <cellStyle name="Normal 12 2 2 2 5 2" xfId="16644"/>
    <cellStyle name="Normal 12 2 2 2 6" xfId="11304"/>
    <cellStyle name="Normal 12 2 2 2 7" xfId="11305"/>
    <cellStyle name="Normal 12 2 2 3" xfId="2357"/>
    <cellStyle name="Normal 12 2 2 3 2" xfId="5151"/>
    <cellStyle name="Normal 12 2 2 3 2 2" xfId="16645"/>
    <cellStyle name="Normal 12 2 2 3 3" xfId="11306"/>
    <cellStyle name="Normal 12 2 2 3 4" xfId="11307"/>
    <cellStyle name="Normal 12 2 2 4" xfId="2358"/>
    <cellStyle name="Normal 12 2 2 4 2" xfId="5152"/>
    <cellStyle name="Normal 12 2 2 4 2 2" xfId="16646"/>
    <cellStyle name="Normal 12 2 2 4 3" xfId="11308"/>
    <cellStyle name="Normal 12 2 2 4 4" xfId="11309"/>
    <cellStyle name="Normal 12 2 2 5" xfId="2359"/>
    <cellStyle name="Normal 12 2 2 5 2" xfId="5153"/>
    <cellStyle name="Normal 12 2 2 5 2 2" xfId="16647"/>
    <cellStyle name="Normal 12 2 2 5 3" xfId="11310"/>
    <cellStyle name="Normal 12 2 2 5 4" xfId="11311"/>
    <cellStyle name="Normal 12 2 2 6" xfId="5146"/>
    <cellStyle name="Normal 12 2 2 6 2" xfId="16648"/>
    <cellStyle name="Normal 12 2 2 7" xfId="11312"/>
    <cellStyle name="Normal 12 2 2 8" xfId="11313"/>
    <cellStyle name="Normal 12 2 3" xfId="2360"/>
    <cellStyle name="Normal 12 2 3 2" xfId="2361"/>
    <cellStyle name="Normal 12 2 3 2 2" xfId="2362"/>
    <cellStyle name="Normal 12 2 3 2 2 2" xfId="5156"/>
    <cellStyle name="Normal 12 2 3 2 2 2 2" xfId="16649"/>
    <cellStyle name="Normal 12 2 3 2 2 3" xfId="11314"/>
    <cellStyle name="Normal 12 2 3 2 2 4" xfId="11315"/>
    <cellStyle name="Normal 12 2 3 2 3" xfId="2363"/>
    <cellStyle name="Normal 12 2 3 2 3 2" xfId="5157"/>
    <cellStyle name="Normal 12 2 3 2 3 2 2" xfId="16650"/>
    <cellStyle name="Normal 12 2 3 2 3 3" xfId="11316"/>
    <cellStyle name="Normal 12 2 3 2 3 4" xfId="11317"/>
    <cellStyle name="Normal 12 2 3 2 4" xfId="2364"/>
    <cellStyle name="Normal 12 2 3 2 4 2" xfId="5158"/>
    <cellStyle name="Normal 12 2 3 2 4 2 2" xfId="16651"/>
    <cellStyle name="Normal 12 2 3 2 4 3" xfId="11318"/>
    <cellStyle name="Normal 12 2 3 2 4 4" xfId="11319"/>
    <cellStyle name="Normal 12 2 3 2 5" xfId="5155"/>
    <cellStyle name="Normal 12 2 3 2 5 2" xfId="16652"/>
    <cellStyle name="Normal 12 2 3 2 6" xfId="11320"/>
    <cellStyle name="Normal 12 2 3 2 7" xfId="11321"/>
    <cellStyle name="Normal 12 2 3 3" xfId="2365"/>
    <cellStyle name="Normal 12 2 3 3 2" xfId="5159"/>
    <cellStyle name="Normal 12 2 3 3 2 2" xfId="16653"/>
    <cellStyle name="Normal 12 2 3 3 3" xfId="11322"/>
    <cellStyle name="Normal 12 2 3 3 4" xfId="11323"/>
    <cellStyle name="Normal 12 2 3 4" xfId="2366"/>
    <cellStyle name="Normal 12 2 3 4 2" xfId="5160"/>
    <cellStyle name="Normal 12 2 3 4 2 2" xfId="16654"/>
    <cellStyle name="Normal 12 2 3 4 3" xfId="11324"/>
    <cellStyle name="Normal 12 2 3 4 4" xfId="11325"/>
    <cellStyle name="Normal 12 2 3 5" xfId="2367"/>
    <cellStyle name="Normal 12 2 3 5 2" xfId="5161"/>
    <cellStyle name="Normal 12 2 3 5 2 2" xfId="16655"/>
    <cellStyle name="Normal 12 2 3 5 3" xfId="11326"/>
    <cellStyle name="Normal 12 2 3 5 4" xfId="11327"/>
    <cellStyle name="Normal 12 2 3 6" xfId="5154"/>
    <cellStyle name="Normal 12 2 3 6 2" xfId="16656"/>
    <cellStyle name="Normal 12 2 3 7" xfId="11328"/>
    <cellStyle name="Normal 12 2 3 8" xfId="11329"/>
    <cellStyle name="Normal 12 2 4" xfId="2368"/>
    <cellStyle name="Normal 12 2 4 2" xfId="2369"/>
    <cellStyle name="Normal 12 2 4 2 2" xfId="5163"/>
    <cellStyle name="Normal 12 2 4 2 2 2" xfId="16657"/>
    <cellStyle name="Normal 12 2 4 2 3" xfId="11330"/>
    <cellStyle name="Normal 12 2 4 2 4" xfId="11331"/>
    <cellStyle name="Normal 12 2 4 3" xfId="2370"/>
    <cellStyle name="Normal 12 2 4 3 2" xfId="5164"/>
    <cellStyle name="Normal 12 2 4 3 2 2" xfId="16658"/>
    <cellStyle name="Normal 12 2 4 3 3" xfId="11332"/>
    <cellStyle name="Normal 12 2 4 3 4" xfId="11333"/>
    <cellStyle name="Normal 12 2 4 4" xfId="2371"/>
    <cellStyle name="Normal 12 2 4 4 2" xfId="5165"/>
    <cellStyle name="Normal 12 2 4 4 2 2" xfId="16659"/>
    <cellStyle name="Normal 12 2 4 4 3" xfId="11334"/>
    <cellStyle name="Normal 12 2 4 4 4" xfId="11335"/>
    <cellStyle name="Normal 12 2 4 5" xfId="5162"/>
    <cellStyle name="Normal 12 2 4 5 2" xfId="16660"/>
    <cellStyle name="Normal 12 2 4 6" xfId="11336"/>
    <cellStyle name="Normal 12 2 4 7" xfId="11337"/>
    <cellStyle name="Normal 12 2 5" xfId="2372"/>
    <cellStyle name="Normal 12 2 5 2" xfId="5166"/>
    <cellStyle name="Normal 12 2 5 2 2" xfId="16661"/>
    <cellStyle name="Normal 12 2 5 3" xfId="11338"/>
    <cellStyle name="Normal 12 2 5 4" xfId="11339"/>
    <cellStyle name="Normal 12 2 6" xfId="2373"/>
    <cellStyle name="Normal 12 2 6 2" xfId="5167"/>
    <cellStyle name="Normal 12 2 6 2 2" xfId="16662"/>
    <cellStyle name="Normal 12 2 6 3" xfId="11340"/>
    <cellStyle name="Normal 12 2 6 4" xfId="11341"/>
    <cellStyle name="Normal 12 2 7" xfId="2374"/>
    <cellStyle name="Normal 12 2 7 2" xfId="5168"/>
    <cellStyle name="Normal 12 2 7 2 2" xfId="16663"/>
    <cellStyle name="Normal 12 2 7 3" xfId="11342"/>
    <cellStyle name="Normal 12 2 7 4" xfId="11343"/>
    <cellStyle name="Normal 12 2 8" xfId="4157"/>
    <cellStyle name="Normal 12 2 9" xfId="11344"/>
    <cellStyle name="Normal 12 2 9 2" xfId="16664"/>
    <cellStyle name="Normal 12 3" xfId="2375"/>
    <cellStyle name="Normal 12 3 2" xfId="4158"/>
    <cellStyle name="Normal 12 3 3" xfId="11345"/>
    <cellStyle name="Normal 12 3 4" xfId="11346"/>
    <cellStyle name="Normal 12 4" xfId="2376"/>
    <cellStyle name="Normal 12 5" xfId="11347"/>
    <cellStyle name="Normal 120" xfId="2377"/>
    <cellStyle name="Normal 121" xfId="2378"/>
    <cellStyle name="Normal 122" xfId="2379"/>
    <cellStyle name="Normal 123" xfId="2380"/>
    <cellStyle name="Normal 124" xfId="2381"/>
    <cellStyle name="Normal 125" xfId="2382"/>
    <cellStyle name="Normal 126" xfId="2383"/>
    <cellStyle name="Normal 127" xfId="3832"/>
    <cellStyle name="Normal 127 2" xfId="14229"/>
    <cellStyle name="Normal 127 2 2" xfId="14255"/>
    <cellStyle name="Normal 127 2 2 2" xfId="19428"/>
    <cellStyle name="Normal 128" xfId="6176"/>
    <cellStyle name="Normal 128 2" xfId="6177"/>
    <cellStyle name="Normal 128 2 2" xfId="16665"/>
    <cellStyle name="Normal 128 3" xfId="14137"/>
    <cellStyle name="Normal 128 3 2" xfId="19288"/>
    <cellStyle name="Normal 128 3 3" xfId="19302"/>
    <cellStyle name="Normal 129" xfId="6193"/>
    <cellStyle name="Normal 129 2" xfId="11348"/>
    <cellStyle name="Normal 129 2 2" xfId="16666"/>
    <cellStyle name="Normal 129 3" xfId="16667"/>
    <cellStyle name="Normal 13" xfId="347"/>
    <cellStyle name="Normal 13 2" xfId="2384"/>
    <cellStyle name="Normal 13 2 10" xfId="11349"/>
    <cellStyle name="Normal 13 2 10 2" xfId="16668"/>
    <cellStyle name="Normal 13 2 11" xfId="11350"/>
    <cellStyle name="Normal 13 2 2" xfId="2385"/>
    <cellStyle name="Normal 13 2 2 2" xfId="2386"/>
    <cellStyle name="Normal 13 2 2 2 2" xfId="2387"/>
    <cellStyle name="Normal 13 2 2 2 2 2" xfId="5172"/>
    <cellStyle name="Normal 13 2 2 2 2 2 2" xfId="16669"/>
    <cellStyle name="Normal 13 2 2 2 2 3" xfId="11351"/>
    <cellStyle name="Normal 13 2 2 2 2 4" xfId="11352"/>
    <cellStyle name="Normal 13 2 2 2 3" xfId="2388"/>
    <cellStyle name="Normal 13 2 2 2 3 2" xfId="5173"/>
    <cellStyle name="Normal 13 2 2 2 3 2 2" xfId="16670"/>
    <cellStyle name="Normal 13 2 2 2 3 3" xfId="11353"/>
    <cellStyle name="Normal 13 2 2 2 3 4" xfId="11354"/>
    <cellStyle name="Normal 13 2 2 2 4" xfId="2389"/>
    <cellStyle name="Normal 13 2 2 2 4 2" xfId="5174"/>
    <cellStyle name="Normal 13 2 2 2 4 2 2" xfId="16671"/>
    <cellStyle name="Normal 13 2 2 2 4 3" xfId="11355"/>
    <cellStyle name="Normal 13 2 2 2 4 4" xfId="11356"/>
    <cellStyle name="Normal 13 2 2 2 5" xfId="5171"/>
    <cellStyle name="Normal 13 2 2 2 5 2" xfId="16672"/>
    <cellStyle name="Normal 13 2 2 2 6" xfId="11357"/>
    <cellStyle name="Normal 13 2 2 2 7" xfId="11358"/>
    <cellStyle name="Normal 13 2 2 3" xfId="2390"/>
    <cellStyle name="Normal 13 2 2 3 2" xfId="5175"/>
    <cellStyle name="Normal 13 2 2 3 2 2" xfId="16673"/>
    <cellStyle name="Normal 13 2 2 3 3" xfId="11359"/>
    <cellStyle name="Normal 13 2 2 3 4" xfId="11360"/>
    <cellStyle name="Normal 13 2 2 4" xfId="2391"/>
    <cellStyle name="Normal 13 2 2 4 2" xfId="5176"/>
    <cellStyle name="Normal 13 2 2 4 2 2" xfId="16674"/>
    <cellStyle name="Normal 13 2 2 4 3" xfId="11361"/>
    <cellStyle name="Normal 13 2 2 4 4" xfId="11362"/>
    <cellStyle name="Normal 13 2 2 5" xfId="2392"/>
    <cellStyle name="Normal 13 2 2 5 2" xfId="5177"/>
    <cellStyle name="Normal 13 2 2 5 2 2" xfId="16675"/>
    <cellStyle name="Normal 13 2 2 5 3" xfId="11363"/>
    <cellStyle name="Normal 13 2 2 5 4" xfId="11364"/>
    <cellStyle name="Normal 13 2 2 6" xfId="5170"/>
    <cellStyle name="Normal 13 2 2 6 2" xfId="16676"/>
    <cellStyle name="Normal 13 2 2 7" xfId="11365"/>
    <cellStyle name="Normal 13 2 2 8" xfId="11366"/>
    <cellStyle name="Normal 13 2 3" xfId="2393"/>
    <cellStyle name="Normal 13 2 3 2" xfId="2394"/>
    <cellStyle name="Normal 13 2 3 2 2" xfId="2395"/>
    <cellStyle name="Normal 13 2 3 2 2 2" xfId="5180"/>
    <cellStyle name="Normal 13 2 3 2 2 2 2" xfId="16677"/>
    <cellStyle name="Normal 13 2 3 2 2 3" xfId="11367"/>
    <cellStyle name="Normal 13 2 3 2 2 4" xfId="11368"/>
    <cellStyle name="Normal 13 2 3 2 3" xfId="2396"/>
    <cellStyle name="Normal 13 2 3 2 3 2" xfId="5181"/>
    <cellStyle name="Normal 13 2 3 2 3 2 2" xfId="16678"/>
    <cellStyle name="Normal 13 2 3 2 3 3" xfId="11369"/>
    <cellStyle name="Normal 13 2 3 2 3 4" xfId="11370"/>
    <cellStyle name="Normal 13 2 3 2 4" xfId="2397"/>
    <cellStyle name="Normal 13 2 3 2 4 2" xfId="5182"/>
    <cellStyle name="Normal 13 2 3 2 4 2 2" xfId="16679"/>
    <cellStyle name="Normal 13 2 3 2 4 3" xfId="11371"/>
    <cellStyle name="Normal 13 2 3 2 4 4" xfId="11372"/>
    <cellStyle name="Normal 13 2 3 2 5" xfId="5179"/>
    <cellStyle name="Normal 13 2 3 2 5 2" xfId="16680"/>
    <cellStyle name="Normal 13 2 3 2 6" xfId="11373"/>
    <cellStyle name="Normal 13 2 3 2 7" xfId="11374"/>
    <cellStyle name="Normal 13 2 3 3" xfId="2398"/>
    <cellStyle name="Normal 13 2 3 3 2" xfId="5183"/>
    <cellStyle name="Normal 13 2 3 3 2 2" xfId="16681"/>
    <cellStyle name="Normal 13 2 3 3 3" xfId="11375"/>
    <cellStyle name="Normal 13 2 3 3 4" xfId="11376"/>
    <cellStyle name="Normal 13 2 3 4" xfId="2399"/>
    <cellStyle name="Normal 13 2 3 4 2" xfId="5184"/>
    <cellStyle name="Normal 13 2 3 4 2 2" xfId="16682"/>
    <cellStyle name="Normal 13 2 3 4 3" xfId="11377"/>
    <cellStyle name="Normal 13 2 3 4 4" xfId="11378"/>
    <cellStyle name="Normal 13 2 3 5" xfId="2400"/>
    <cellStyle name="Normal 13 2 3 5 2" xfId="5185"/>
    <cellStyle name="Normal 13 2 3 5 2 2" xfId="16683"/>
    <cellStyle name="Normal 13 2 3 5 3" xfId="11379"/>
    <cellStyle name="Normal 13 2 3 5 4" xfId="11380"/>
    <cellStyle name="Normal 13 2 3 6" xfId="5178"/>
    <cellStyle name="Normal 13 2 3 6 2" xfId="16684"/>
    <cellStyle name="Normal 13 2 3 7" xfId="11381"/>
    <cellStyle name="Normal 13 2 3 8" xfId="11382"/>
    <cellStyle name="Normal 13 2 4" xfId="2401"/>
    <cellStyle name="Normal 13 2 4 2" xfId="2402"/>
    <cellStyle name="Normal 13 2 4 2 2" xfId="5187"/>
    <cellStyle name="Normal 13 2 4 2 2 2" xfId="16685"/>
    <cellStyle name="Normal 13 2 4 2 3" xfId="11383"/>
    <cellStyle name="Normal 13 2 4 2 4" xfId="11384"/>
    <cellStyle name="Normal 13 2 4 3" xfId="2403"/>
    <cellStyle name="Normal 13 2 4 3 2" xfId="5188"/>
    <cellStyle name="Normal 13 2 4 3 2 2" xfId="16686"/>
    <cellStyle name="Normal 13 2 4 3 3" xfId="11385"/>
    <cellStyle name="Normal 13 2 4 3 4" xfId="11386"/>
    <cellStyle name="Normal 13 2 4 4" xfId="2404"/>
    <cellStyle name="Normal 13 2 4 4 2" xfId="5189"/>
    <cellStyle name="Normal 13 2 4 4 2 2" xfId="16687"/>
    <cellStyle name="Normal 13 2 4 4 3" xfId="11387"/>
    <cellStyle name="Normal 13 2 4 4 4" xfId="11388"/>
    <cellStyle name="Normal 13 2 4 5" xfId="5186"/>
    <cellStyle name="Normal 13 2 4 5 2" xfId="16688"/>
    <cellStyle name="Normal 13 2 4 6" xfId="11389"/>
    <cellStyle name="Normal 13 2 4 7" xfId="11390"/>
    <cellStyle name="Normal 13 2 5" xfId="2405"/>
    <cellStyle name="Normal 13 2 5 2" xfId="2406"/>
    <cellStyle name="Normal 13 2 5 2 2" xfId="5191"/>
    <cellStyle name="Normal 13 2 5 2 2 2" xfId="16689"/>
    <cellStyle name="Normal 13 2 5 2 3" xfId="11391"/>
    <cellStyle name="Normal 13 2 5 2 4" xfId="11392"/>
    <cellStyle name="Normal 13 2 5 3" xfId="2407"/>
    <cellStyle name="Normal 13 2 5 3 2" xfId="5192"/>
    <cellStyle name="Normal 13 2 5 3 2 2" xfId="16690"/>
    <cellStyle name="Normal 13 2 5 3 3" xfId="11393"/>
    <cellStyle name="Normal 13 2 5 3 4" xfId="11394"/>
    <cellStyle name="Normal 13 2 5 4" xfId="2408"/>
    <cellStyle name="Normal 13 2 5 4 2" xfId="5193"/>
    <cellStyle name="Normal 13 2 5 4 2 2" xfId="16691"/>
    <cellStyle name="Normal 13 2 5 4 3" xfId="11395"/>
    <cellStyle name="Normal 13 2 5 4 4" xfId="11396"/>
    <cellStyle name="Normal 13 2 5 5" xfId="5190"/>
    <cellStyle name="Normal 13 2 5 5 2" xfId="16692"/>
    <cellStyle name="Normal 13 2 5 6" xfId="11397"/>
    <cellStyle name="Normal 13 2 5 7" xfId="11398"/>
    <cellStyle name="Normal 13 2 6" xfId="2409"/>
    <cellStyle name="Normal 13 2 6 2" xfId="5194"/>
    <cellStyle name="Normal 13 2 6 2 2" xfId="16693"/>
    <cellStyle name="Normal 13 2 6 3" xfId="11399"/>
    <cellStyle name="Normal 13 2 6 4" xfId="11400"/>
    <cellStyle name="Normal 13 2 7" xfId="2410"/>
    <cellStyle name="Normal 13 2 7 2" xfId="5195"/>
    <cellStyle name="Normal 13 2 7 2 2" xfId="16694"/>
    <cellStyle name="Normal 13 2 7 3" xfId="11401"/>
    <cellStyle name="Normal 13 2 7 4" xfId="11402"/>
    <cellStyle name="Normal 13 2 8" xfId="2411"/>
    <cellStyle name="Normal 13 2 8 2" xfId="5196"/>
    <cellStyle name="Normal 13 2 8 2 2" xfId="16695"/>
    <cellStyle name="Normal 13 2 8 3" xfId="11403"/>
    <cellStyle name="Normal 13 2 8 4" xfId="11404"/>
    <cellStyle name="Normal 13 2 9" xfId="5169"/>
    <cellStyle name="Normal 13 2 9 2" xfId="16696"/>
    <cellStyle name="Normal 13 3" xfId="2412"/>
    <cellStyle name="Normal 13 3 2" xfId="11405"/>
    <cellStyle name="Normal 13 3 2 2" xfId="16697"/>
    <cellStyle name="Normal 13 3 3" xfId="11406"/>
    <cellStyle name="Normal 13 4" xfId="2413"/>
    <cellStyle name="Normal 13 4 2" xfId="5197"/>
    <cellStyle name="Normal 13 4 2 2" xfId="16698"/>
    <cellStyle name="Normal 13 4 3" xfId="11407"/>
    <cellStyle name="Normal 13 4 4" xfId="11408"/>
    <cellStyle name="Normal 13 5" xfId="2414"/>
    <cellStyle name="Normal 13 5 2" xfId="5198"/>
    <cellStyle name="Normal 13 5 2 2" xfId="16699"/>
    <cellStyle name="Normal 13 5 3" xfId="11409"/>
    <cellStyle name="Normal 13 5 4" xfId="11410"/>
    <cellStyle name="Normal 13 6" xfId="2415"/>
    <cellStyle name="Normal 13 6 2" xfId="5199"/>
    <cellStyle name="Normal 13 6 2 2" xfId="16700"/>
    <cellStyle name="Normal 13 6 3" xfId="11411"/>
    <cellStyle name="Normal 13 6 4" xfId="11412"/>
    <cellStyle name="Normal 13 7" xfId="2416"/>
    <cellStyle name="Normal 13 8" xfId="11413"/>
    <cellStyle name="Normal 13 8 2" xfId="16701"/>
    <cellStyle name="Normal 13 9" xfId="11414"/>
    <cellStyle name="Normal 130" xfId="6239"/>
    <cellStyle name="Normal 130 2" xfId="16702"/>
    <cellStyle name="Normal 130 2 2" xfId="19295"/>
    <cellStyle name="Normal 130 3" xfId="19293"/>
    <cellStyle name="Normal 131" xfId="6243"/>
    <cellStyle name="Normal 131 2" xfId="14230"/>
    <cellStyle name="Normal 131 2 2" xfId="14231"/>
    <cellStyle name="Normal 131 3" xfId="19283"/>
    <cellStyle name="Normal 131 4" xfId="19291"/>
    <cellStyle name="Normal 132" xfId="11415"/>
    <cellStyle name="Normal 132 2" xfId="11416"/>
    <cellStyle name="Normal 132 3" xfId="16703"/>
    <cellStyle name="Normal 133" xfId="11417"/>
    <cellStyle name="Normal 133 2" xfId="11418"/>
    <cellStyle name="Normal 133 3" xfId="16704"/>
    <cellStyle name="Normal 134" xfId="11419"/>
    <cellStyle name="Normal 134 2" xfId="11420"/>
    <cellStyle name="Normal 134 2 2" xfId="14263"/>
    <cellStyle name="Normal 134 3" xfId="14256"/>
    <cellStyle name="Normal 134 4" xfId="19403"/>
    <cellStyle name="Normal 135" xfId="14108"/>
    <cellStyle name="Normal 136" xfId="14134"/>
    <cellStyle name="Normal 136 2" xfId="14261"/>
    <cellStyle name="Normal 137" xfId="14138"/>
    <cellStyle name="Normal 137 2" xfId="14262"/>
    <cellStyle name="Normal 138" xfId="16705"/>
    <cellStyle name="Normal 138 2" xfId="14265"/>
    <cellStyle name="Normal 139" xfId="14140"/>
    <cellStyle name="Normal 14" xfId="348"/>
    <cellStyle name="Normal 14 2" xfId="349"/>
    <cellStyle name="Normal 14 2 2" xfId="2417"/>
    <cellStyle name="Normal 14 2 2 2" xfId="2418"/>
    <cellStyle name="Normal 14 2 2 2 2" xfId="2419"/>
    <cellStyle name="Normal 14 2 2 2 2 2" xfId="5202"/>
    <cellStyle name="Normal 14 2 2 2 2 2 2" xfId="16706"/>
    <cellStyle name="Normal 14 2 2 2 2 3" xfId="11421"/>
    <cellStyle name="Normal 14 2 2 2 2 4" xfId="11422"/>
    <cellStyle name="Normal 14 2 2 2 3" xfId="2420"/>
    <cellStyle name="Normal 14 2 2 2 3 2" xfId="5203"/>
    <cellStyle name="Normal 14 2 2 2 3 2 2" xfId="16707"/>
    <cellStyle name="Normal 14 2 2 2 3 3" xfId="11423"/>
    <cellStyle name="Normal 14 2 2 2 3 4" xfId="11424"/>
    <cellStyle name="Normal 14 2 2 2 4" xfId="2421"/>
    <cellStyle name="Normal 14 2 2 2 4 2" xfId="5204"/>
    <cellStyle name="Normal 14 2 2 2 4 2 2" xfId="16708"/>
    <cellStyle name="Normal 14 2 2 2 4 3" xfId="11425"/>
    <cellStyle name="Normal 14 2 2 2 4 4" xfId="11426"/>
    <cellStyle name="Normal 14 2 2 2 5" xfId="5201"/>
    <cellStyle name="Normal 14 2 2 2 5 2" xfId="16709"/>
    <cellStyle name="Normal 14 2 2 2 6" xfId="11427"/>
    <cellStyle name="Normal 14 2 2 2 7" xfId="11428"/>
    <cellStyle name="Normal 14 2 2 3" xfId="2422"/>
    <cellStyle name="Normal 14 2 2 3 2" xfId="5205"/>
    <cellStyle name="Normal 14 2 2 3 2 2" xfId="16710"/>
    <cellStyle name="Normal 14 2 2 3 3" xfId="11429"/>
    <cellStyle name="Normal 14 2 2 3 4" xfId="11430"/>
    <cellStyle name="Normal 14 2 2 4" xfId="2423"/>
    <cellStyle name="Normal 14 2 2 4 2" xfId="5206"/>
    <cellStyle name="Normal 14 2 2 4 2 2" xfId="16711"/>
    <cellStyle name="Normal 14 2 2 4 3" xfId="11431"/>
    <cellStyle name="Normal 14 2 2 4 4" xfId="11432"/>
    <cellStyle name="Normal 14 2 2 5" xfId="2424"/>
    <cellStyle name="Normal 14 2 2 5 2" xfId="5207"/>
    <cellStyle name="Normal 14 2 2 5 2 2" xfId="16712"/>
    <cellStyle name="Normal 14 2 2 5 3" xfId="11433"/>
    <cellStyle name="Normal 14 2 2 5 4" xfId="11434"/>
    <cellStyle name="Normal 14 2 2 6" xfId="5200"/>
    <cellStyle name="Normal 14 2 2 6 2" xfId="16713"/>
    <cellStyle name="Normal 14 2 2 7" xfId="11435"/>
    <cellStyle name="Normal 14 2 2 8" xfId="11436"/>
    <cellStyle name="Normal 14 2 3" xfId="2425"/>
    <cellStyle name="Normal 14 2 3 2" xfId="2426"/>
    <cellStyle name="Normal 14 2 3 2 2" xfId="2427"/>
    <cellStyle name="Normal 14 2 3 2 2 2" xfId="5210"/>
    <cellStyle name="Normal 14 2 3 2 2 2 2" xfId="16714"/>
    <cellStyle name="Normal 14 2 3 2 2 3" xfId="11437"/>
    <cellStyle name="Normal 14 2 3 2 2 4" xfId="11438"/>
    <cellStyle name="Normal 14 2 3 2 3" xfId="2428"/>
    <cellStyle name="Normal 14 2 3 2 3 2" xfId="5211"/>
    <cellStyle name="Normal 14 2 3 2 3 2 2" xfId="16715"/>
    <cellStyle name="Normal 14 2 3 2 3 3" xfId="11439"/>
    <cellStyle name="Normal 14 2 3 2 3 4" xfId="11440"/>
    <cellStyle name="Normal 14 2 3 2 4" xfId="2429"/>
    <cellStyle name="Normal 14 2 3 2 4 2" xfId="5212"/>
    <cellStyle name="Normal 14 2 3 2 4 2 2" xfId="16716"/>
    <cellStyle name="Normal 14 2 3 2 4 3" xfId="11441"/>
    <cellStyle name="Normal 14 2 3 2 4 4" xfId="11442"/>
    <cellStyle name="Normal 14 2 3 2 5" xfId="5209"/>
    <cellStyle name="Normal 14 2 3 2 5 2" xfId="16717"/>
    <cellStyle name="Normal 14 2 3 2 6" xfId="11443"/>
    <cellStyle name="Normal 14 2 3 2 7" xfId="11444"/>
    <cellStyle name="Normal 14 2 3 3" xfId="2430"/>
    <cellStyle name="Normal 14 2 3 3 2" xfId="5213"/>
    <cellStyle name="Normal 14 2 3 3 2 2" xfId="16718"/>
    <cellStyle name="Normal 14 2 3 3 3" xfId="11445"/>
    <cellStyle name="Normal 14 2 3 3 4" xfId="11446"/>
    <cellStyle name="Normal 14 2 3 4" xfId="2431"/>
    <cellStyle name="Normal 14 2 3 4 2" xfId="5214"/>
    <cellStyle name="Normal 14 2 3 4 2 2" xfId="16719"/>
    <cellStyle name="Normal 14 2 3 4 3" xfId="11447"/>
    <cellStyle name="Normal 14 2 3 4 4" xfId="11448"/>
    <cellStyle name="Normal 14 2 3 5" xfId="2432"/>
    <cellStyle name="Normal 14 2 3 5 2" xfId="5215"/>
    <cellStyle name="Normal 14 2 3 5 2 2" xfId="16720"/>
    <cellStyle name="Normal 14 2 3 5 3" xfId="11449"/>
    <cellStyle name="Normal 14 2 3 5 4" xfId="11450"/>
    <cellStyle name="Normal 14 2 3 6" xfId="5208"/>
    <cellStyle name="Normal 14 2 3 6 2" xfId="16721"/>
    <cellStyle name="Normal 14 2 3 7" xfId="11451"/>
    <cellStyle name="Normal 14 2 3 8" xfId="11452"/>
    <cellStyle name="Normal 14 2 4" xfId="2433"/>
    <cellStyle name="Normal 14 2 4 2" xfId="2434"/>
    <cellStyle name="Normal 14 2 4 2 2" xfId="5217"/>
    <cellStyle name="Normal 14 2 4 2 2 2" xfId="16722"/>
    <cellStyle name="Normal 14 2 4 2 3" xfId="11453"/>
    <cellStyle name="Normal 14 2 4 2 4" xfId="11454"/>
    <cellStyle name="Normal 14 2 4 3" xfId="2435"/>
    <cellStyle name="Normal 14 2 4 3 2" xfId="5218"/>
    <cellStyle name="Normal 14 2 4 3 2 2" xfId="16723"/>
    <cellStyle name="Normal 14 2 4 3 3" xfId="11455"/>
    <cellStyle name="Normal 14 2 4 3 4" xfId="11456"/>
    <cellStyle name="Normal 14 2 4 4" xfId="2436"/>
    <cellStyle name="Normal 14 2 4 4 2" xfId="5219"/>
    <cellStyle name="Normal 14 2 4 4 2 2" xfId="16724"/>
    <cellStyle name="Normal 14 2 4 4 3" xfId="11457"/>
    <cellStyle name="Normal 14 2 4 4 4" xfId="11458"/>
    <cellStyle name="Normal 14 2 4 5" xfId="5216"/>
    <cellStyle name="Normal 14 2 4 5 2" xfId="16725"/>
    <cellStyle name="Normal 14 2 4 6" xfId="11459"/>
    <cellStyle name="Normal 14 2 4 7" xfId="11460"/>
    <cellStyle name="Normal 14 2 5" xfId="2437"/>
    <cellStyle name="Normal 14 2 5 2" xfId="5220"/>
    <cellStyle name="Normal 14 2 5 2 2" xfId="16726"/>
    <cellStyle name="Normal 14 2 5 3" xfId="11461"/>
    <cellStyle name="Normal 14 2 5 4" xfId="11462"/>
    <cellStyle name="Normal 14 2 6" xfId="2438"/>
    <cellStyle name="Normal 14 2 6 2" xfId="5221"/>
    <cellStyle name="Normal 14 2 6 2 2" xfId="16727"/>
    <cellStyle name="Normal 14 2 6 3" xfId="11463"/>
    <cellStyle name="Normal 14 2 6 4" xfId="11464"/>
    <cellStyle name="Normal 14 2 7" xfId="2439"/>
    <cellStyle name="Normal 14 2 7 2" xfId="5222"/>
    <cellStyle name="Normal 14 2 7 2 2" xfId="16728"/>
    <cellStyle name="Normal 14 2 7 3" xfId="11465"/>
    <cellStyle name="Normal 14 2 7 4" xfId="11466"/>
    <cellStyle name="Normal 14 2 8" xfId="11467"/>
    <cellStyle name="Normal 14 3" xfId="2440"/>
    <cellStyle name="Normal 14 3 2" xfId="11468"/>
    <cellStyle name="Normal 14 3 3" xfId="11469"/>
    <cellStyle name="Normal 14 4" xfId="2441"/>
    <cellStyle name="Normal 14 4 2" xfId="5223"/>
    <cellStyle name="Normal 14 4 2 2" xfId="16729"/>
    <cellStyle name="Normal 14 4 3" xfId="11470"/>
    <cellStyle name="Normal 14 4 4" xfId="11471"/>
    <cellStyle name="Normal 14 5" xfId="2442"/>
    <cellStyle name="Normal 14 5 2" xfId="2443"/>
    <cellStyle name="Normal 14 5 2 2" xfId="5225"/>
    <cellStyle name="Normal 14 5 2 2 2" xfId="16730"/>
    <cellStyle name="Normal 14 5 2 3" xfId="11472"/>
    <cellStyle name="Normal 14 5 2 4" xfId="11473"/>
    <cellStyle name="Normal 14 5 3" xfId="5224"/>
    <cellStyle name="Normal 14 5 3 2" xfId="16731"/>
    <cellStyle name="Normal 14 5 4" xfId="11474"/>
    <cellStyle name="Normal 14 5 5" xfId="11475"/>
    <cellStyle name="Normal 14 6" xfId="2444"/>
    <cellStyle name="Normal 14 6 2" xfId="5226"/>
    <cellStyle name="Normal 14 6 2 2" xfId="16732"/>
    <cellStyle name="Normal 14 6 3" xfId="11476"/>
    <cellStyle name="Normal 14 6 4" xfId="11477"/>
    <cellStyle name="Normal 14 7" xfId="2445"/>
    <cellStyle name="Normal 14 8" xfId="11478"/>
    <cellStyle name="Normal 14 8 2" xfId="16733"/>
    <cellStyle name="Normal 14 9" xfId="11479"/>
    <cellStyle name="Normal 15" xfId="350"/>
    <cellStyle name="Normal 15 2" xfId="2446"/>
    <cellStyle name="Normal 15 3" xfId="2447"/>
    <cellStyle name="Normal 15 3 2" xfId="6185"/>
    <cellStyle name="Normal 15 3 2 2" xfId="16734"/>
    <cellStyle name="Normal 15 3 3" xfId="6186"/>
    <cellStyle name="Normal 15 3 3 2" xfId="16735"/>
    <cellStyle name="Normal 15 3 4" xfId="14232"/>
    <cellStyle name="Normal 15 3 5" xfId="14233"/>
    <cellStyle name="Normal 15 4" xfId="2448"/>
    <cellStyle name="Normal 15 5" xfId="11480"/>
    <cellStyle name="Normal 15 5 2" xfId="16736"/>
    <cellStyle name="Normal 15 6" xfId="11481"/>
    <cellStyle name="Normal 16" xfId="351"/>
    <cellStyle name="Normal 16 2" xfId="2449"/>
    <cellStyle name="Normal 16 2 2" xfId="3884"/>
    <cellStyle name="Normal 16 2 2 2" xfId="16737"/>
    <cellStyle name="Normal 16 3" xfId="2450"/>
    <cellStyle name="Normal 16 4" xfId="2451"/>
    <cellStyle name="Normal 16 5" xfId="11482"/>
    <cellStyle name="Normal 16 5 2" xfId="16738"/>
    <cellStyle name="Normal 16 6" xfId="11483"/>
    <cellStyle name="Normal 16 7" xfId="16739"/>
    <cellStyle name="Normal 17" xfId="352"/>
    <cellStyle name="Normal 17 2" xfId="2452"/>
    <cellStyle name="Normal 17 2 10" xfId="11484"/>
    <cellStyle name="Normal 17 2 2" xfId="2453"/>
    <cellStyle name="Normal 17 2 2 2" xfId="2454"/>
    <cellStyle name="Normal 17 2 2 2 2" xfId="2455"/>
    <cellStyle name="Normal 17 2 2 2 2 2" xfId="5230"/>
    <cellStyle name="Normal 17 2 2 2 2 2 2" xfId="16740"/>
    <cellStyle name="Normal 17 2 2 2 2 3" xfId="11485"/>
    <cellStyle name="Normal 17 2 2 2 2 4" xfId="11486"/>
    <cellStyle name="Normal 17 2 2 2 3" xfId="2456"/>
    <cellStyle name="Normal 17 2 2 2 3 2" xfId="5231"/>
    <cellStyle name="Normal 17 2 2 2 3 2 2" xfId="16741"/>
    <cellStyle name="Normal 17 2 2 2 3 3" xfId="11487"/>
    <cellStyle name="Normal 17 2 2 2 3 4" xfId="11488"/>
    <cellStyle name="Normal 17 2 2 2 4" xfId="2457"/>
    <cellStyle name="Normal 17 2 2 2 4 2" xfId="5232"/>
    <cellStyle name="Normal 17 2 2 2 4 2 2" xfId="16742"/>
    <cellStyle name="Normal 17 2 2 2 4 3" xfId="11489"/>
    <cellStyle name="Normal 17 2 2 2 4 4" xfId="11490"/>
    <cellStyle name="Normal 17 2 2 2 5" xfId="5229"/>
    <cellStyle name="Normal 17 2 2 2 5 2" xfId="16743"/>
    <cellStyle name="Normal 17 2 2 2 6" xfId="11491"/>
    <cellStyle name="Normal 17 2 2 2 7" xfId="11492"/>
    <cellStyle name="Normal 17 2 2 3" xfId="2458"/>
    <cellStyle name="Normal 17 2 2 3 2" xfId="5233"/>
    <cellStyle name="Normal 17 2 2 3 2 2" xfId="16744"/>
    <cellStyle name="Normal 17 2 2 3 3" xfId="11493"/>
    <cellStyle name="Normal 17 2 2 3 4" xfId="11494"/>
    <cellStyle name="Normal 17 2 2 4" xfId="2459"/>
    <cellStyle name="Normal 17 2 2 4 2" xfId="5234"/>
    <cellStyle name="Normal 17 2 2 4 2 2" xfId="16745"/>
    <cellStyle name="Normal 17 2 2 4 3" xfId="11495"/>
    <cellStyle name="Normal 17 2 2 4 4" xfId="11496"/>
    <cellStyle name="Normal 17 2 2 5" xfId="2460"/>
    <cellStyle name="Normal 17 2 2 5 2" xfId="5235"/>
    <cellStyle name="Normal 17 2 2 5 2 2" xfId="16746"/>
    <cellStyle name="Normal 17 2 2 5 3" xfId="11497"/>
    <cellStyle name="Normal 17 2 2 5 4" xfId="11498"/>
    <cellStyle name="Normal 17 2 2 6" xfId="5228"/>
    <cellStyle name="Normal 17 2 2 6 2" xfId="16747"/>
    <cellStyle name="Normal 17 2 2 7" xfId="11499"/>
    <cellStyle name="Normal 17 2 2 8" xfId="11500"/>
    <cellStyle name="Normal 17 2 3" xfId="2461"/>
    <cellStyle name="Normal 17 2 3 2" xfId="2462"/>
    <cellStyle name="Normal 17 2 3 2 2" xfId="2463"/>
    <cellStyle name="Normal 17 2 3 2 2 2" xfId="5238"/>
    <cellStyle name="Normal 17 2 3 2 2 2 2" xfId="16748"/>
    <cellStyle name="Normal 17 2 3 2 2 3" xfId="11501"/>
    <cellStyle name="Normal 17 2 3 2 2 4" xfId="11502"/>
    <cellStyle name="Normal 17 2 3 2 3" xfId="2464"/>
    <cellStyle name="Normal 17 2 3 2 3 2" xfId="5239"/>
    <cellStyle name="Normal 17 2 3 2 3 2 2" xfId="16749"/>
    <cellStyle name="Normal 17 2 3 2 3 3" xfId="11503"/>
    <cellStyle name="Normal 17 2 3 2 3 4" xfId="11504"/>
    <cellStyle name="Normal 17 2 3 2 4" xfId="2465"/>
    <cellStyle name="Normal 17 2 3 2 4 2" xfId="5240"/>
    <cellStyle name="Normal 17 2 3 2 4 2 2" xfId="16750"/>
    <cellStyle name="Normal 17 2 3 2 4 3" xfId="11505"/>
    <cellStyle name="Normal 17 2 3 2 4 4" xfId="11506"/>
    <cellStyle name="Normal 17 2 3 2 5" xfId="5237"/>
    <cellStyle name="Normal 17 2 3 2 5 2" xfId="16751"/>
    <cellStyle name="Normal 17 2 3 2 6" xfId="11507"/>
    <cellStyle name="Normal 17 2 3 2 7" xfId="11508"/>
    <cellStyle name="Normal 17 2 3 3" xfId="2466"/>
    <cellStyle name="Normal 17 2 3 3 2" xfId="5241"/>
    <cellStyle name="Normal 17 2 3 3 2 2" xfId="16752"/>
    <cellStyle name="Normal 17 2 3 3 3" xfId="11509"/>
    <cellStyle name="Normal 17 2 3 3 4" xfId="11510"/>
    <cellStyle name="Normal 17 2 3 4" xfId="2467"/>
    <cellStyle name="Normal 17 2 3 4 2" xfId="5242"/>
    <cellStyle name="Normal 17 2 3 4 2 2" xfId="16753"/>
    <cellStyle name="Normal 17 2 3 4 3" xfId="11511"/>
    <cellStyle name="Normal 17 2 3 4 4" xfId="11512"/>
    <cellStyle name="Normal 17 2 3 5" xfId="2468"/>
    <cellStyle name="Normal 17 2 3 5 2" xfId="5243"/>
    <cellStyle name="Normal 17 2 3 5 2 2" xfId="16754"/>
    <cellStyle name="Normal 17 2 3 5 3" xfId="11513"/>
    <cellStyle name="Normal 17 2 3 5 4" xfId="11514"/>
    <cellStyle name="Normal 17 2 3 6" xfId="5236"/>
    <cellStyle name="Normal 17 2 3 6 2" xfId="16755"/>
    <cellStyle name="Normal 17 2 3 7" xfId="11515"/>
    <cellStyle name="Normal 17 2 3 8" xfId="11516"/>
    <cellStyle name="Normal 17 2 4" xfId="2469"/>
    <cellStyle name="Normal 17 2 4 2" xfId="2470"/>
    <cellStyle name="Normal 17 2 4 2 2" xfId="5245"/>
    <cellStyle name="Normal 17 2 4 2 2 2" xfId="16756"/>
    <cellStyle name="Normal 17 2 4 2 3" xfId="11517"/>
    <cellStyle name="Normal 17 2 4 2 4" xfId="11518"/>
    <cellStyle name="Normal 17 2 4 3" xfId="2471"/>
    <cellStyle name="Normal 17 2 4 3 2" xfId="5246"/>
    <cellStyle name="Normal 17 2 4 3 2 2" xfId="16757"/>
    <cellStyle name="Normal 17 2 4 3 3" xfId="11519"/>
    <cellStyle name="Normal 17 2 4 3 4" xfId="11520"/>
    <cellStyle name="Normal 17 2 4 4" xfId="2472"/>
    <cellStyle name="Normal 17 2 4 4 2" xfId="5247"/>
    <cellStyle name="Normal 17 2 4 4 2 2" xfId="16758"/>
    <cellStyle name="Normal 17 2 4 4 3" xfId="11521"/>
    <cellStyle name="Normal 17 2 4 4 4" xfId="11522"/>
    <cellStyle name="Normal 17 2 4 5" xfId="5244"/>
    <cellStyle name="Normal 17 2 4 5 2" xfId="16759"/>
    <cellStyle name="Normal 17 2 4 6" xfId="11523"/>
    <cellStyle name="Normal 17 2 4 7" xfId="11524"/>
    <cellStyle name="Normal 17 2 5" xfId="2473"/>
    <cellStyle name="Normal 17 2 5 2" xfId="5248"/>
    <cellStyle name="Normal 17 2 5 2 2" xfId="16760"/>
    <cellStyle name="Normal 17 2 5 3" xfId="11525"/>
    <cellStyle name="Normal 17 2 5 4" xfId="11526"/>
    <cellStyle name="Normal 17 2 6" xfId="2474"/>
    <cellStyle name="Normal 17 2 6 2" xfId="5249"/>
    <cellStyle name="Normal 17 2 6 2 2" xfId="16761"/>
    <cellStyle name="Normal 17 2 6 3" xfId="11527"/>
    <cellStyle name="Normal 17 2 6 4" xfId="11528"/>
    <cellStyle name="Normal 17 2 7" xfId="2475"/>
    <cellStyle name="Normal 17 2 7 2" xfId="5250"/>
    <cellStyle name="Normal 17 2 7 2 2" xfId="16762"/>
    <cellStyle name="Normal 17 2 7 3" xfId="11529"/>
    <cellStyle name="Normal 17 2 7 4" xfId="11530"/>
    <cellStyle name="Normal 17 2 8" xfId="5227"/>
    <cellStyle name="Normal 17 2 8 2" xfId="16763"/>
    <cellStyle name="Normal 17 2 9" xfId="11531"/>
    <cellStyle name="Normal 17 2 9 2" xfId="16764"/>
    <cellStyle name="Normal 17 3" xfId="2476"/>
    <cellStyle name="Normal 17 4" xfId="2477"/>
    <cellStyle name="Normal 17 5" xfId="11532"/>
    <cellStyle name="Normal 17 5 2" xfId="16765"/>
    <cellStyle name="Normal 17 6" xfId="11533"/>
    <cellStyle name="Normal 17 7" xfId="16766"/>
    <cellStyle name="Normal 18" xfId="353"/>
    <cellStyle name="Normal 18 2" xfId="2478"/>
    <cellStyle name="Normal 18 2 10" xfId="11534"/>
    <cellStyle name="Normal 18 2 2" xfId="2479"/>
    <cellStyle name="Normal 18 2 2 2" xfId="2480"/>
    <cellStyle name="Normal 18 2 2 2 2" xfId="2481"/>
    <cellStyle name="Normal 18 2 2 2 2 2" xfId="5254"/>
    <cellStyle name="Normal 18 2 2 2 2 2 2" xfId="16767"/>
    <cellStyle name="Normal 18 2 2 2 2 3" xfId="11535"/>
    <cellStyle name="Normal 18 2 2 2 2 4" xfId="11536"/>
    <cellStyle name="Normal 18 2 2 2 3" xfId="2482"/>
    <cellStyle name="Normal 18 2 2 2 3 2" xfId="5255"/>
    <cellStyle name="Normal 18 2 2 2 3 2 2" xfId="16768"/>
    <cellStyle name="Normal 18 2 2 2 3 3" xfId="11537"/>
    <cellStyle name="Normal 18 2 2 2 3 4" xfId="11538"/>
    <cellStyle name="Normal 18 2 2 2 4" xfId="2483"/>
    <cellStyle name="Normal 18 2 2 2 4 2" xfId="5256"/>
    <cellStyle name="Normal 18 2 2 2 4 2 2" xfId="16769"/>
    <cellStyle name="Normal 18 2 2 2 4 3" xfId="11539"/>
    <cellStyle name="Normal 18 2 2 2 4 4" xfId="11540"/>
    <cellStyle name="Normal 18 2 2 2 5" xfId="5253"/>
    <cellStyle name="Normal 18 2 2 2 5 2" xfId="16770"/>
    <cellStyle name="Normal 18 2 2 2 6" xfId="11541"/>
    <cellStyle name="Normal 18 2 2 2 7" xfId="11542"/>
    <cellStyle name="Normal 18 2 2 3" xfId="2484"/>
    <cellStyle name="Normal 18 2 2 3 2" xfId="5257"/>
    <cellStyle name="Normal 18 2 2 3 2 2" xfId="16771"/>
    <cellStyle name="Normal 18 2 2 3 3" xfId="11543"/>
    <cellStyle name="Normal 18 2 2 3 4" xfId="11544"/>
    <cellStyle name="Normal 18 2 2 4" xfId="2485"/>
    <cellStyle name="Normal 18 2 2 4 2" xfId="5258"/>
    <cellStyle name="Normal 18 2 2 4 2 2" xfId="16772"/>
    <cellStyle name="Normal 18 2 2 4 3" xfId="11545"/>
    <cellStyle name="Normal 18 2 2 4 4" xfId="11546"/>
    <cellStyle name="Normal 18 2 2 5" xfId="2486"/>
    <cellStyle name="Normal 18 2 2 5 2" xfId="5259"/>
    <cellStyle name="Normal 18 2 2 5 2 2" xfId="16773"/>
    <cellStyle name="Normal 18 2 2 5 3" xfId="11547"/>
    <cellStyle name="Normal 18 2 2 5 4" xfId="11548"/>
    <cellStyle name="Normal 18 2 2 6" xfId="5252"/>
    <cellStyle name="Normal 18 2 2 6 2" xfId="16774"/>
    <cellStyle name="Normal 18 2 2 7" xfId="11549"/>
    <cellStyle name="Normal 18 2 2 8" xfId="11550"/>
    <cellStyle name="Normal 18 2 3" xfId="2487"/>
    <cellStyle name="Normal 18 2 3 2" xfId="2488"/>
    <cellStyle name="Normal 18 2 3 2 2" xfId="2489"/>
    <cellStyle name="Normal 18 2 3 2 2 2" xfId="5262"/>
    <cellStyle name="Normal 18 2 3 2 2 2 2" xfId="16775"/>
    <cellStyle name="Normal 18 2 3 2 2 3" xfId="11551"/>
    <cellStyle name="Normal 18 2 3 2 2 4" xfId="11552"/>
    <cellStyle name="Normal 18 2 3 2 3" xfId="2490"/>
    <cellStyle name="Normal 18 2 3 2 3 2" xfId="5263"/>
    <cellStyle name="Normal 18 2 3 2 3 2 2" xfId="16776"/>
    <cellStyle name="Normal 18 2 3 2 3 3" xfId="11553"/>
    <cellStyle name="Normal 18 2 3 2 3 4" xfId="11554"/>
    <cellStyle name="Normal 18 2 3 2 4" xfId="2491"/>
    <cellStyle name="Normal 18 2 3 2 4 2" xfId="5264"/>
    <cellStyle name="Normal 18 2 3 2 4 2 2" xfId="16777"/>
    <cellStyle name="Normal 18 2 3 2 4 3" xfId="11555"/>
    <cellStyle name="Normal 18 2 3 2 4 4" xfId="11556"/>
    <cellStyle name="Normal 18 2 3 2 5" xfId="5261"/>
    <cellStyle name="Normal 18 2 3 2 5 2" xfId="16778"/>
    <cellStyle name="Normal 18 2 3 2 6" xfId="11557"/>
    <cellStyle name="Normal 18 2 3 2 7" xfId="11558"/>
    <cellStyle name="Normal 18 2 3 3" xfId="2492"/>
    <cellStyle name="Normal 18 2 3 3 2" xfId="5265"/>
    <cellStyle name="Normal 18 2 3 3 2 2" xfId="16779"/>
    <cellStyle name="Normal 18 2 3 3 3" xfId="11559"/>
    <cellStyle name="Normal 18 2 3 3 4" xfId="11560"/>
    <cellStyle name="Normal 18 2 3 4" xfId="2493"/>
    <cellStyle name="Normal 18 2 3 4 2" xfId="5266"/>
    <cellStyle name="Normal 18 2 3 4 2 2" xfId="16780"/>
    <cellStyle name="Normal 18 2 3 4 3" xfId="11561"/>
    <cellStyle name="Normal 18 2 3 4 4" xfId="11562"/>
    <cellStyle name="Normal 18 2 3 5" xfId="2494"/>
    <cellStyle name="Normal 18 2 3 5 2" xfId="5267"/>
    <cellStyle name="Normal 18 2 3 5 2 2" xfId="16781"/>
    <cellStyle name="Normal 18 2 3 5 3" xfId="11563"/>
    <cellStyle name="Normal 18 2 3 5 4" xfId="11564"/>
    <cellStyle name="Normal 18 2 3 6" xfId="5260"/>
    <cellStyle name="Normal 18 2 3 6 2" xfId="16782"/>
    <cellStyle name="Normal 18 2 3 7" xfId="11565"/>
    <cellStyle name="Normal 18 2 3 8" xfId="11566"/>
    <cellStyle name="Normal 18 2 4" xfId="2495"/>
    <cellStyle name="Normal 18 2 4 2" xfId="2496"/>
    <cellStyle name="Normal 18 2 4 2 2" xfId="5269"/>
    <cellStyle name="Normal 18 2 4 2 2 2" xfId="16783"/>
    <cellStyle name="Normal 18 2 4 2 3" xfId="11567"/>
    <cellStyle name="Normal 18 2 4 2 4" xfId="11568"/>
    <cellStyle name="Normal 18 2 4 3" xfId="2497"/>
    <cellStyle name="Normal 18 2 4 3 2" xfId="5270"/>
    <cellStyle name="Normal 18 2 4 3 2 2" xfId="16784"/>
    <cellStyle name="Normal 18 2 4 3 3" xfId="11569"/>
    <cellStyle name="Normal 18 2 4 3 4" xfId="11570"/>
    <cellStyle name="Normal 18 2 4 4" xfId="2498"/>
    <cellStyle name="Normal 18 2 4 4 2" xfId="5271"/>
    <cellStyle name="Normal 18 2 4 4 2 2" xfId="16785"/>
    <cellStyle name="Normal 18 2 4 4 3" xfId="11571"/>
    <cellStyle name="Normal 18 2 4 4 4" xfId="11572"/>
    <cellStyle name="Normal 18 2 4 5" xfId="5268"/>
    <cellStyle name="Normal 18 2 4 5 2" xfId="16786"/>
    <cellStyle name="Normal 18 2 4 6" xfId="11573"/>
    <cellStyle name="Normal 18 2 4 7" xfId="11574"/>
    <cellStyle name="Normal 18 2 5" xfId="2499"/>
    <cellStyle name="Normal 18 2 5 2" xfId="5272"/>
    <cellStyle name="Normal 18 2 5 2 2" xfId="16787"/>
    <cellStyle name="Normal 18 2 5 3" xfId="11575"/>
    <cellStyle name="Normal 18 2 5 4" xfId="11576"/>
    <cellStyle name="Normal 18 2 6" xfId="2500"/>
    <cellStyle name="Normal 18 2 6 2" xfId="5273"/>
    <cellStyle name="Normal 18 2 6 2 2" xfId="16788"/>
    <cellStyle name="Normal 18 2 6 3" xfId="11577"/>
    <cellStyle name="Normal 18 2 6 4" xfId="11578"/>
    <cellStyle name="Normal 18 2 7" xfId="2501"/>
    <cellStyle name="Normal 18 2 7 2" xfId="5274"/>
    <cellStyle name="Normal 18 2 7 2 2" xfId="16789"/>
    <cellStyle name="Normal 18 2 7 3" xfId="11579"/>
    <cellStyle name="Normal 18 2 7 4" xfId="11580"/>
    <cellStyle name="Normal 18 2 8" xfId="5251"/>
    <cellStyle name="Normal 18 2 8 2" xfId="16790"/>
    <cellStyle name="Normal 18 2 9" xfId="11581"/>
    <cellStyle name="Normal 18 2 9 2" xfId="16791"/>
    <cellStyle name="Normal 18 3" xfId="2502"/>
    <cellStyle name="Normal 18 3 2" xfId="16792"/>
    <cellStyle name="Normal 18 4" xfId="2503"/>
    <cellStyle name="Normal 18 5" xfId="11582"/>
    <cellStyle name="Normal 18 5 2" xfId="16793"/>
    <cellStyle name="Normal 18 6" xfId="11583"/>
    <cellStyle name="Normal 18 7" xfId="16794"/>
    <cellStyle name="Normal 19" xfId="354"/>
    <cellStyle name="Normal 19 2" xfId="2504"/>
    <cellStyle name="Normal 19 2 10" xfId="11584"/>
    <cellStyle name="Normal 19 2 10 2" xfId="16795"/>
    <cellStyle name="Normal 19 2 11" xfId="11585"/>
    <cellStyle name="Normal 19 2 2" xfId="2505"/>
    <cellStyle name="Normal 19 2 2 2" xfId="2506"/>
    <cellStyle name="Normal 19 2 2 2 2" xfId="2507"/>
    <cellStyle name="Normal 19 2 2 2 2 2" xfId="5278"/>
    <cellStyle name="Normal 19 2 2 2 2 2 2" xfId="16796"/>
    <cellStyle name="Normal 19 2 2 2 2 3" xfId="11586"/>
    <cellStyle name="Normal 19 2 2 2 2 4" xfId="11587"/>
    <cellStyle name="Normal 19 2 2 2 3" xfId="2508"/>
    <cellStyle name="Normal 19 2 2 2 3 2" xfId="5279"/>
    <cellStyle name="Normal 19 2 2 2 3 2 2" xfId="16797"/>
    <cellStyle name="Normal 19 2 2 2 3 3" xfId="11588"/>
    <cellStyle name="Normal 19 2 2 2 3 4" xfId="11589"/>
    <cellStyle name="Normal 19 2 2 2 4" xfId="2509"/>
    <cellStyle name="Normal 19 2 2 2 4 2" xfId="5280"/>
    <cellStyle name="Normal 19 2 2 2 4 2 2" xfId="16798"/>
    <cellStyle name="Normal 19 2 2 2 4 3" xfId="11590"/>
    <cellStyle name="Normal 19 2 2 2 4 4" xfId="11591"/>
    <cellStyle name="Normal 19 2 2 2 5" xfId="5277"/>
    <cellStyle name="Normal 19 2 2 2 5 2" xfId="16799"/>
    <cellStyle name="Normal 19 2 2 2 6" xfId="11592"/>
    <cellStyle name="Normal 19 2 2 2 7" xfId="11593"/>
    <cellStyle name="Normal 19 2 2 3" xfId="2510"/>
    <cellStyle name="Normal 19 2 2 3 2" xfId="5281"/>
    <cellStyle name="Normal 19 2 2 3 2 2" xfId="16800"/>
    <cellStyle name="Normal 19 2 2 3 3" xfId="11594"/>
    <cellStyle name="Normal 19 2 2 3 4" xfId="11595"/>
    <cellStyle name="Normal 19 2 2 4" xfId="2511"/>
    <cellStyle name="Normal 19 2 2 4 2" xfId="5282"/>
    <cellStyle name="Normal 19 2 2 4 2 2" xfId="16801"/>
    <cellStyle name="Normal 19 2 2 4 3" xfId="11596"/>
    <cellStyle name="Normal 19 2 2 4 4" xfId="11597"/>
    <cellStyle name="Normal 19 2 2 5" xfId="2512"/>
    <cellStyle name="Normal 19 2 2 5 2" xfId="5283"/>
    <cellStyle name="Normal 19 2 2 5 2 2" xfId="16802"/>
    <cellStyle name="Normal 19 2 2 5 3" xfId="11598"/>
    <cellStyle name="Normal 19 2 2 5 4" xfId="11599"/>
    <cellStyle name="Normal 19 2 2 6" xfId="5276"/>
    <cellStyle name="Normal 19 2 2 6 2" xfId="16803"/>
    <cellStyle name="Normal 19 2 2 7" xfId="11600"/>
    <cellStyle name="Normal 19 2 2 8" xfId="11601"/>
    <cellStyle name="Normal 19 2 3" xfId="2513"/>
    <cellStyle name="Normal 19 2 3 2" xfId="2514"/>
    <cellStyle name="Normal 19 2 3 2 2" xfId="2515"/>
    <cellStyle name="Normal 19 2 3 2 2 2" xfId="5286"/>
    <cellStyle name="Normal 19 2 3 2 2 2 2" xfId="16804"/>
    <cellStyle name="Normal 19 2 3 2 2 3" xfId="11602"/>
    <cellStyle name="Normal 19 2 3 2 2 4" xfId="11603"/>
    <cellStyle name="Normal 19 2 3 2 3" xfId="2516"/>
    <cellStyle name="Normal 19 2 3 2 3 2" xfId="5287"/>
    <cellStyle name="Normal 19 2 3 2 3 2 2" xfId="16805"/>
    <cellStyle name="Normal 19 2 3 2 3 3" xfId="11604"/>
    <cellStyle name="Normal 19 2 3 2 3 4" xfId="11605"/>
    <cellStyle name="Normal 19 2 3 2 4" xfId="2517"/>
    <cellStyle name="Normal 19 2 3 2 4 2" xfId="5288"/>
    <cellStyle name="Normal 19 2 3 2 4 2 2" xfId="16806"/>
    <cellStyle name="Normal 19 2 3 2 4 3" xfId="11606"/>
    <cellStyle name="Normal 19 2 3 2 4 4" xfId="11607"/>
    <cellStyle name="Normal 19 2 3 2 5" xfId="5285"/>
    <cellStyle name="Normal 19 2 3 2 5 2" xfId="16807"/>
    <cellStyle name="Normal 19 2 3 2 6" xfId="11608"/>
    <cellStyle name="Normal 19 2 3 2 7" xfId="11609"/>
    <cellStyle name="Normal 19 2 3 3" xfId="2518"/>
    <cellStyle name="Normal 19 2 3 3 2" xfId="5289"/>
    <cellStyle name="Normal 19 2 3 3 2 2" xfId="16808"/>
    <cellStyle name="Normal 19 2 3 3 3" xfId="11610"/>
    <cellStyle name="Normal 19 2 3 3 4" xfId="11611"/>
    <cellStyle name="Normal 19 2 3 4" xfId="2519"/>
    <cellStyle name="Normal 19 2 3 4 2" xfId="5290"/>
    <cellStyle name="Normal 19 2 3 4 2 2" xfId="16809"/>
    <cellStyle name="Normal 19 2 3 4 3" xfId="11612"/>
    <cellStyle name="Normal 19 2 3 4 4" xfId="11613"/>
    <cellStyle name="Normal 19 2 3 5" xfId="2520"/>
    <cellStyle name="Normal 19 2 3 5 2" xfId="5291"/>
    <cellStyle name="Normal 19 2 3 5 2 2" xfId="16810"/>
    <cellStyle name="Normal 19 2 3 5 3" xfId="11614"/>
    <cellStyle name="Normal 19 2 3 5 4" xfId="11615"/>
    <cellStyle name="Normal 19 2 3 6" xfId="5284"/>
    <cellStyle name="Normal 19 2 3 6 2" xfId="16811"/>
    <cellStyle name="Normal 19 2 3 7" xfId="11616"/>
    <cellStyle name="Normal 19 2 3 8" xfId="11617"/>
    <cellStyle name="Normal 19 2 4" xfId="2521"/>
    <cellStyle name="Normal 19 2 4 2" xfId="2522"/>
    <cellStyle name="Normal 19 2 4 2 2" xfId="5293"/>
    <cellStyle name="Normal 19 2 4 2 2 2" xfId="16812"/>
    <cellStyle name="Normal 19 2 4 2 3" xfId="11618"/>
    <cellStyle name="Normal 19 2 4 2 4" xfId="11619"/>
    <cellStyle name="Normal 19 2 4 3" xfId="2523"/>
    <cellStyle name="Normal 19 2 4 3 2" xfId="5294"/>
    <cellStyle name="Normal 19 2 4 3 2 2" xfId="16813"/>
    <cellStyle name="Normal 19 2 4 3 3" xfId="11620"/>
    <cellStyle name="Normal 19 2 4 3 4" xfId="11621"/>
    <cellStyle name="Normal 19 2 4 4" xfId="2524"/>
    <cellStyle name="Normal 19 2 4 4 2" xfId="5295"/>
    <cellStyle name="Normal 19 2 4 4 2 2" xfId="16814"/>
    <cellStyle name="Normal 19 2 4 4 3" xfId="11622"/>
    <cellStyle name="Normal 19 2 4 4 4" xfId="11623"/>
    <cellStyle name="Normal 19 2 4 5" xfId="5292"/>
    <cellStyle name="Normal 19 2 4 5 2" xfId="16815"/>
    <cellStyle name="Normal 19 2 4 6" xfId="11624"/>
    <cellStyle name="Normal 19 2 4 7" xfId="11625"/>
    <cellStyle name="Normal 19 2 5" xfId="2525"/>
    <cellStyle name="Normal 19 2 5 2" xfId="5296"/>
    <cellStyle name="Normal 19 2 5 2 2" xfId="16816"/>
    <cellStyle name="Normal 19 2 5 3" xfId="11626"/>
    <cellStyle name="Normal 19 2 5 4" xfId="11627"/>
    <cellStyle name="Normal 19 2 6" xfId="2526"/>
    <cellStyle name="Normal 19 2 6 2" xfId="5297"/>
    <cellStyle name="Normal 19 2 6 2 2" xfId="16817"/>
    <cellStyle name="Normal 19 2 6 3" xfId="11628"/>
    <cellStyle name="Normal 19 2 6 4" xfId="11629"/>
    <cellStyle name="Normal 19 2 7" xfId="2527"/>
    <cellStyle name="Normal 19 2 7 2" xfId="5298"/>
    <cellStyle name="Normal 19 2 7 2 2" xfId="16818"/>
    <cellStyle name="Normal 19 2 7 3" xfId="11630"/>
    <cellStyle name="Normal 19 2 7 4" xfId="11631"/>
    <cellStyle name="Normal 19 2 8" xfId="2528"/>
    <cellStyle name="Normal 19 2 8 2" xfId="5299"/>
    <cellStyle name="Normal 19 2 8 2 2" xfId="16819"/>
    <cellStyle name="Normal 19 2 8 3" xfId="16820"/>
    <cellStyle name="Normal 19 2 9" xfId="5275"/>
    <cellStyle name="Normal 19 2 9 2" xfId="16821"/>
    <cellStyle name="Normal 19 3" xfId="2529"/>
    <cellStyle name="Normal 19 3 2" xfId="5300"/>
    <cellStyle name="Normal 19 3 2 2" xfId="16822"/>
    <cellStyle name="Normal 19 3 3" xfId="11632"/>
    <cellStyle name="Normal 19 3 4" xfId="11633"/>
    <cellStyle name="Normal 19 4" xfId="2530"/>
    <cellStyle name="Normal 19 5" xfId="2531"/>
    <cellStyle name="Normal 19 5 2" xfId="5301"/>
    <cellStyle name="Normal 19 5 2 2" xfId="16823"/>
    <cellStyle name="Normal 19 5 3" xfId="16824"/>
    <cellStyle name="Normal 19 6" xfId="11634"/>
    <cellStyle name="Normal 19 6 2" xfId="16825"/>
    <cellStyle name="Normal 19 7" xfId="11635"/>
    <cellStyle name="Normal 19 8" xfId="16826"/>
    <cellStyle name="Normal 2" xfId="355"/>
    <cellStyle name="Normal 2 10" xfId="3830"/>
    <cellStyle name="Normal 2 10 2" xfId="11636"/>
    <cellStyle name="Normal 2 10 2 2" xfId="14107"/>
    <cellStyle name="Normal 2 10 3" xfId="11637"/>
    <cellStyle name="Normal 2 11" xfId="11638"/>
    <cellStyle name="Normal 2 11 2" xfId="11639"/>
    <cellStyle name="Normal 2 11 3" xfId="11640"/>
    <cellStyle name="Normal 2 12" xfId="11641"/>
    <cellStyle name="Normal 2 13" xfId="11642"/>
    <cellStyle name="Normal 2 14" xfId="11643"/>
    <cellStyle name="Normal 2 15" xfId="11644"/>
    <cellStyle name="Normal 2 16" xfId="11645"/>
    <cellStyle name="Normal 2 17" xfId="590"/>
    <cellStyle name="Normal 2 18" xfId="11646"/>
    <cellStyle name="Normal 2 19" xfId="11647"/>
    <cellStyle name="Normal 2 2" xfId="356"/>
    <cellStyle name="Normal 2 2 10" xfId="11648"/>
    <cellStyle name="Normal 2 2 2" xfId="357"/>
    <cellStyle name="Normal 2 2 2 2" xfId="358"/>
    <cellStyle name="Normal 2 2 2 2 2" xfId="576"/>
    <cellStyle name="Normal 2 2 2 2 2 2" xfId="3885"/>
    <cellStyle name="Normal 2 2 2 2 2 2 2" xfId="11649"/>
    <cellStyle name="Normal 2 2 2 2 2 2 2 2" xfId="11650"/>
    <cellStyle name="Normal 2 2 2 2 2 2 3" xfId="11651"/>
    <cellStyle name="Normal 2 2 2 2 2 3" xfId="5302"/>
    <cellStyle name="Normal 2 2 2 2 2 4" xfId="11652"/>
    <cellStyle name="Normal 2 2 2 2 2 4 2" xfId="11653"/>
    <cellStyle name="Normal 2 2 2 2 2 4 3" xfId="11654"/>
    <cellStyle name="Normal 2 2 2 2 2 4 4" xfId="16827"/>
    <cellStyle name="Normal 2 2 2 2 2 5" xfId="11655"/>
    <cellStyle name="Normal 2 2 2 2 3" xfId="3886"/>
    <cellStyle name="Normal 2 2 2 2 3 2" xfId="11656"/>
    <cellStyle name="Normal 2 2 2 2 3 2 2" xfId="16828"/>
    <cellStyle name="Normal 2 2 2 2 3 3" xfId="11657"/>
    <cellStyle name="Normal 2 2 2 2 4" xfId="4007"/>
    <cellStyle name="Normal 2 2 2 2 4 2" xfId="11658"/>
    <cellStyle name="Normal 2 2 2 2 4 3" xfId="11659"/>
    <cellStyle name="Normal 2 2 2 2 5" xfId="11660"/>
    <cellStyle name="Normal 2 2 2 2 5 2" xfId="11661"/>
    <cellStyle name="Normal 2 2 2 2 5 3" xfId="11662"/>
    <cellStyle name="Normal 2 2 2 2 6" xfId="11663"/>
    <cellStyle name="Normal 2 2 2 3" xfId="512"/>
    <cellStyle name="Normal 2 2 2 3 2" xfId="3887"/>
    <cellStyle name="Normal 2 2 2 3 2 2" xfId="4199"/>
    <cellStyle name="Normal 2 2 2 3 2 3" xfId="4052"/>
    <cellStyle name="Normal 2 2 2 3 2 4" xfId="11664"/>
    <cellStyle name="Normal 2 2 2 3 2 4 2" xfId="16829"/>
    <cellStyle name="Normal 2 2 2 3 2 5" xfId="11665"/>
    <cellStyle name="Normal 2 2 2 3 2 6" xfId="16830"/>
    <cellStyle name="Normal 2 2 2 4" xfId="2532"/>
    <cellStyle name="Normal 2 2 2 4 2" xfId="4008"/>
    <cellStyle name="Normal 2 2 2 4 3" xfId="11666"/>
    <cellStyle name="Normal 2 2 2 4 4" xfId="11667"/>
    <cellStyle name="Normal 2 2 2 5" xfId="3888"/>
    <cellStyle name="Normal 2 2 2 5 2" xfId="11668"/>
    <cellStyle name="Normal 2 2 2 5 2 2" xfId="16831"/>
    <cellStyle name="Normal 2 2 2 5 3" xfId="11669"/>
    <cellStyle name="Normal 2 2 2 6" xfId="3889"/>
    <cellStyle name="Normal 2 2 2 6 2" xfId="16832"/>
    <cellStyle name="Normal 2 2 2 7" xfId="11670"/>
    <cellStyle name="Normal 2 2 2 8" xfId="11671"/>
    <cellStyle name="Normal 2 2 3" xfId="359"/>
    <cellStyle name="Normal 2 2 3 2" xfId="2533"/>
    <cellStyle name="Normal 2 2 3 3" xfId="2534"/>
    <cellStyle name="Normal 2 2 4" xfId="360"/>
    <cellStyle name="Normal 2 2 4 2" xfId="4159"/>
    <cellStyle name="Normal 2 2 4 3" xfId="11672"/>
    <cellStyle name="Normal 2 2 4 4" xfId="11673"/>
    <cellStyle name="Normal 2 2 5" xfId="361"/>
    <cellStyle name="Normal 2 2 5 2" xfId="5303"/>
    <cellStyle name="Normal 2 2 5 3" xfId="11674"/>
    <cellStyle name="Normal 2 2 5 3 2" xfId="16833"/>
    <cellStyle name="Normal 2 2 5 4" xfId="11675"/>
    <cellStyle name="Normal 2 2 6" xfId="2535"/>
    <cellStyle name="Normal 2 2 6 2" xfId="5304"/>
    <cellStyle name="Normal 2 2 6 2 2" xfId="16834"/>
    <cellStyle name="Normal 2 2 6 3" xfId="11676"/>
    <cellStyle name="Normal 2 2 6 3 2" xfId="16835"/>
    <cellStyle name="Normal 2 2 6 4" xfId="11677"/>
    <cellStyle name="Normal 2 2 7" xfId="3890"/>
    <cellStyle name="Normal 2 2 7 2" xfId="11678"/>
    <cellStyle name="Normal 2 2 7 2 2" xfId="16836"/>
    <cellStyle name="Normal 2 2 7 3" xfId="11679"/>
    <cellStyle name="Normal 2 2 8" xfId="3891"/>
    <cellStyle name="Normal 2 2 8 2" xfId="3892"/>
    <cellStyle name="Normal 2 2 8 3" xfId="16837"/>
    <cellStyle name="Normal 2 2 9" xfId="11680"/>
    <cellStyle name="Normal 2 2_001- PRESUPUESTO AILA  (26 DE JULIO DEL 2010)" xfId="11681"/>
    <cellStyle name="Normal 2 20" xfId="11682"/>
    <cellStyle name="Normal 2 21" xfId="11683"/>
    <cellStyle name="Normal 2 22" xfId="11684"/>
    <cellStyle name="Normal 2 23" xfId="11685"/>
    <cellStyle name="Normal 2 24" xfId="11686"/>
    <cellStyle name="Normal 2 25" xfId="11687"/>
    <cellStyle name="Normal 2 26" xfId="11688"/>
    <cellStyle name="Normal 2 27" xfId="11689"/>
    <cellStyle name="Normal 2 28" xfId="11690"/>
    <cellStyle name="Normal 2 29" xfId="11691"/>
    <cellStyle name="Normal 2 3" xfId="362"/>
    <cellStyle name="Normal 2 3 2" xfId="363"/>
    <cellStyle name="Normal 2 3 2 2" xfId="2536"/>
    <cellStyle name="Normal 2 3 2 2 2" xfId="4160"/>
    <cellStyle name="Normal 2 3 2 2 2 2" xfId="16838"/>
    <cellStyle name="Normal 2 3 2 2 3" xfId="6187"/>
    <cellStyle name="Normal 2 3 2 2 4" xfId="11692"/>
    <cellStyle name="Normal 2 3 2 2 5" xfId="11693"/>
    <cellStyle name="Normal 2 3 2 3" xfId="11694"/>
    <cellStyle name="Normal 2 3 3" xfId="608"/>
    <cellStyle name="Normal 2 3 3 2" xfId="2537"/>
    <cellStyle name="Normal 2 3 3 2 2" xfId="2538"/>
    <cellStyle name="Normal 2 3 3 2 2 2" xfId="5306"/>
    <cellStyle name="Normal 2 3 3 2 2 2 2" xfId="16839"/>
    <cellStyle name="Normal 2 3 3 2 2 3" xfId="11695"/>
    <cellStyle name="Normal 2 3 3 2 2 4" xfId="11696"/>
    <cellStyle name="Normal 2 3 3 2 3" xfId="2539"/>
    <cellStyle name="Normal 2 3 3 2 3 2" xfId="5307"/>
    <cellStyle name="Normal 2 3 3 2 3 2 2" xfId="16840"/>
    <cellStyle name="Normal 2 3 3 2 3 3" xfId="11697"/>
    <cellStyle name="Normal 2 3 3 2 3 4" xfId="11698"/>
    <cellStyle name="Normal 2 3 3 2 4" xfId="2540"/>
    <cellStyle name="Normal 2 3 3 2 4 2" xfId="5308"/>
    <cellStyle name="Normal 2 3 3 2 4 2 2" xfId="16841"/>
    <cellStyle name="Normal 2 3 3 2 4 3" xfId="11699"/>
    <cellStyle name="Normal 2 3 3 2 4 4" xfId="11700"/>
    <cellStyle name="Normal 2 3 3 2 5" xfId="5305"/>
    <cellStyle name="Normal 2 3 3 2 5 2" xfId="16842"/>
    <cellStyle name="Normal 2 3 3 2 6" xfId="11701"/>
    <cellStyle name="Normal 2 3 3 2 7" xfId="11702"/>
    <cellStyle name="Normal 2 3 3 3" xfId="2541"/>
    <cellStyle name="Normal 2 3 3 3 2" xfId="5309"/>
    <cellStyle name="Normal 2 3 3 3 2 2" xfId="16843"/>
    <cellStyle name="Normal 2 3 3 3 3" xfId="11703"/>
    <cellStyle name="Normal 2 3 3 3 4" xfId="11704"/>
    <cellStyle name="Normal 2 3 3 4" xfId="2542"/>
    <cellStyle name="Normal 2 3 3 4 2" xfId="5310"/>
    <cellStyle name="Normal 2 3 3 4 2 2" xfId="16844"/>
    <cellStyle name="Normal 2 3 3 4 3" xfId="11705"/>
    <cellStyle name="Normal 2 3 3 4 4" xfId="11706"/>
    <cellStyle name="Normal 2 3 3 5" xfId="2543"/>
    <cellStyle name="Normal 2 3 3 5 2" xfId="5311"/>
    <cellStyle name="Normal 2 3 3 5 2 2" xfId="16845"/>
    <cellStyle name="Normal 2 3 3 5 3" xfId="11707"/>
    <cellStyle name="Normal 2 3 3 5 4" xfId="11708"/>
    <cellStyle name="Normal 2 3 3 6" xfId="11709"/>
    <cellStyle name="Normal 2 3 4" xfId="2544"/>
    <cellStyle name="Normal 2 3 4 2" xfId="2545"/>
    <cellStyle name="Normal 2 3 4 2 2" xfId="2546"/>
    <cellStyle name="Normal 2 3 4 2 2 2" xfId="5313"/>
    <cellStyle name="Normal 2 3 4 2 2 2 2" xfId="16846"/>
    <cellStyle name="Normal 2 3 4 2 2 3" xfId="11710"/>
    <cellStyle name="Normal 2 3 4 2 2 4" xfId="11711"/>
    <cellStyle name="Normal 2 3 4 2 3" xfId="2547"/>
    <cellStyle name="Normal 2 3 4 2 3 2" xfId="5314"/>
    <cellStyle name="Normal 2 3 4 2 3 2 2" xfId="16847"/>
    <cellStyle name="Normal 2 3 4 2 3 3" xfId="11712"/>
    <cellStyle name="Normal 2 3 4 2 3 4" xfId="11713"/>
    <cellStyle name="Normal 2 3 4 2 4" xfId="2548"/>
    <cellStyle name="Normal 2 3 4 2 4 2" xfId="5315"/>
    <cellStyle name="Normal 2 3 4 2 4 2 2" xfId="16848"/>
    <cellStyle name="Normal 2 3 4 2 4 3" xfId="11714"/>
    <cellStyle name="Normal 2 3 4 2 4 4" xfId="11715"/>
    <cellStyle name="Normal 2 3 4 2 5" xfId="5312"/>
    <cellStyle name="Normal 2 3 4 2 5 2" xfId="16849"/>
    <cellStyle name="Normal 2 3 4 2 6" xfId="11716"/>
    <cellStyle name="Normal 2 3 4 2 7" xfId="11717"/>
    <cellStyle name="Normal 2 3 4 3" xfId="2549"/>
    <cellStyle name="Normal 2 3 4 3 2" xfId="5316"/>
    <cellStyle name="Normal 2 3 4 3 2 2" xfId="16850"/>
    <cellStyle name="Normal 2 3 4 3 3" xfId="11718"/>
    <cellStyle name="Normal 2 3 4 3 4" xfId="11719"/>
    <cellStyle name="Normal 2 3 4 4" xfId="2550"/>
    <cellStyle name="Normal 2 3 4 4 2" xfId="5317"/>
    <cellStyle name="Normal 2 3 4 4 2 2" xfId="16851"/>
    <cellStyle name="Normal 2 3 4 4 3" xfId="11720"/>
    <cellStyle name="Normal 2 3 4 4 4" xfId="11721"/>
    <cellStyle name="Normal 2 3 4 5" xfId="2551"/>
    <cellStyle name="Normal 2 3 4 5 2" xfId="5318"/>
    <cellStyle name="Normal 2 3 4 5 2 2" xfId="16852"/>
    <cellStyle name="Normal 2 3 4 5 3" xfId="11722"/>
    <cellStyle name="Normal 2 3 4 5 4" xfId="11723"/>
    <cellStyle name="Normal 2 3 4 6" xfId="4161"/>
    <cellStyle name="Normal 2 3 4 6 2" xfId="11724"/>
    <cellStyle name="Normal 2 3 4 6 3" xfId="11725"/>
    <cellStyle name="Normal 2 3 4 7" xfId="11726"/>
    <cellStyle name="Normal 2 3 4 7 2" xfId="16853"/>
    <cellStyle name="Normal 2 3 4 8" xfId="11727"/>
    <cellStyle name="Normal 2 3 5" xfId="2552"/>
    <cellStyle name="Normal 2 3 5 2" xfId="2553"/>
    <cellStyle name="Normal 2 3 5 2 2" xfId="5320"/>
    <cellStyle name="Normal 2 3 5 2 2 2" xfId="16854"/>
    <cellStyle name="Normal 2 3 5 2 3" xfId="11728"/>
    <cellStyle name="Normal 2 3 5 2 4" xfId="11729"/>
    <cellStyle name="Normal 2 3 5 3" xfId="2554"/>
    <cellStyle name="Normal 2 3 5 3 2" xfId="5321"/>
    <cellStyle name="Normal 2 3 5 3 2 2" xfId="16855"/>
    <cellStyle name="Normal 2 3 5 3 3" xfId="11730"/>
    <cellStyle name="Normal 2 3 5 3 4" xfId="11731"/>
    <cellStyle name="Normal 2 3 5 4" xfId="2555"/>
    <cellStyle name="Normal 2 3 5 4 2" xfId="5322"/>
    <cellStyle name="Normal 2 3 5 4 2 2" xfId="16856"/>
    <cellStyle name="Normal 2 3 5 4 3" xfId="11732"/>
    <cellStyle name="Normal 2 3 5 4 4" xfId="11733"/>
    <cellStyle name="Normal 2 3 5 5" xfId="5319"/>
    <cellStyle name="Normal 2 3 5 5 2" xfId="16857"/>
    <cellStyle name="Normal 2 3 5 6" xfId="11734"/>
    <cellStyle name="Normal 2 3 5 7" xfId="11735"/>
    <cellStyle name="Normal 2 3 6" xfId="2556"/>
    <cellStyle name="Normal 2 3 6 2" xfId="2557"/>
    <cellStyle name="Normal 2 3 6 2 2" xfId="5324"/>
    <cellStyle name="Normal 2 3 6 2 2 2" xfId="16858"/>
    <cellStyle name="Normal 2 3 6 2 3" xfId="11736"/>
    <cellStyle name="Normal 2 3 6 2 4" xfId="11737"/>
    <cellStyle name="Normal 2 3 6 3" xfId="2558"/>
    <cellStyle name="Normal 2 3 6 3 2" xfId="5325"/>
    <cellStyle name="Normal 2 3 6 3 2 2" xfId="16859"/>
    <cellStyle name="Normal 2 3 6 3 3" xfId="11738"/>
    <cellStyle name="Normal 2 3 6 3 4" xfId="11739"/>
    <cellStyle name="Normal 2 3 6 4" xfId="2559"/>
    <cellStyle name="Normal 2 3 6 4 2" xfId="5326"/>
    <cellStyle name="Normal 2 3 6 4 2 2" xfId="16860"/>
    <cellStyle name="Normal 2 3 6 4 3" xfId="11740"/>
    <cellStyle name="Normal 2 3 6 4 4" xfId="11741"/>
    <cellStyle name="Normal 2 3 6 5" xfId="5323"/>
    <cellStyle name="Normal 2 3 6 5 2" xfId="16861"/>
    <cellStyle name="Normal 2 3 6 6" xfId="11742"/>
    <cellStyle name="Normal 2 3 6 7" xfId="11743"/>
    <cellStyle name="Normal 2 3 7" xfId="2560"/>
    <cellStyle name="Normal 2 3 7 2" xfId="2561"/>
    <cellStyle name="Normal 2 3 7 3" xfId="2562"/>
    <cellStyle name="Normal 2 3 7 4" xfId="11744"/>
    <cellStyle name="Normal 2 3 7 5" xfId="11745"/>
    <cellStyle name="Normal 2 3 8" xfId="19404"/>
    <cellStyle name="Normal 2 30" xfId="11746"/>
    <cellStyle name="Normal 2 31" xfId="11747"/>
    <cellStyle name="Normal 2 32" xfId="11748"/>
    <cellStyle name="Normal 2 33" xfId="11749"/>
    <cellStyle name="Normal 2 34" xfId="11750"/>
    <cellStyle name="Normal 2 35" xfId="11751"/>
    <cellStyle name="Normal 2 36" xfId="14126"/>
    <cellStyle name="Normal 2 37" xfId="14110"/>
    <cellStyle name="Normal 2 4" xfId="364"/>
    <cellStyle name="Normal 2 4 2" xfId="2563"/>
    <cellStyle name="Normal 2 4 3" xfId="2564"/>
    <cellStyle name="Normal 2 4 3 2" xfId="11752"/>
    <cellStyle name="Normal 2 4 4" xfId="2565"/>
    <cellStyle name="Normal 2 4 5" xfId="4009"/>
    <cellStyle name="Normal 2 4 6" xfId="11753"/>
    <cellStyle name="Normal 2 4 6 2" xfId="16862"/>
    <cellStyle name="Normal 2 4 7" xfId="11754"/>
    <cellStyle name="Normal 2 5" xfId="365"/>
    <cellStyle name="Normal 2 5 2" xfId="366"/>
    <cellStyle name="Normal 2 5 2 2" xfId="4162"/>
    <cellStyle name="Normal 2 5 2 3" xfId="11755"/>
    <cellStyle name="Normal 2 5 2 4" xfId="11756"/>
    <cellStyle name="Normal 2 5 3" xfId="367"/>
    <cellStyle name="Normal 2 5 3 2" xfId="5327"/>
    <cellStyle name="Normal 2 5 3 3" xfId="11757"/>
    <cellStyle name="Normal 2 5 3 4" xfId="11758"/>
    <cellStyle name="Normal 2 5 4" xfId="521"/>
    <cellStyle name="Normal 2 5 5" xfId="11759"/>
    <cellStyle name="Normal 2 5 5 2" xfId="16863"/>
    <cellStyle name="Normal 2 5 6" xfId="11760"/>
    <cellStyle name="Normal 2 6" xfId="506"/>
    <cellStyle name="Normal 2 6 2" xfId="11761"/>
    <cellStyle name="Normal 2 6 3" xfId="11762"/>
    <cellStyle name="Normal 2 7" xfId="563"/>
    <cellStyle name="Normal 2 7 2" xfId="14234"/>
    <cellStyle name="Normal 2 8" xfId="564"/>
    <cellStyle name="Normal 2 9" xfId="565"/>
    <cellStyle name="Normal 2 9 2" xfId="4163"/>
    <cellStyle name="Normal 2_001- PRESUPUESTO AILA  (26 DE JULIO DEL 2010)" xfId="11763"/>
    <cellStyle name="Normal 20" xfId="368"/>
    <cellStyle name="Normal 20 2" xfId="2566"/>
    <cellStyle name="Normal 20 2 10" xfId="11764"/>
    <cellStyle name="Normal 20 2 10 2" xfId="16864"/>
    <cellStyle name="Normal 20 2 11" xfId="11765"/>
    <cellStyle name="Normal 20 2 2" xfId="2567"/>
    <cellStyle name="Normal 20 2 2 2" xfId="2568"/>
    <cellStyle name="Normal 20 2 2 2 2" xfId="2569"/>
    <cellStyle name="Normal 20 2 2 2 2 2" xfId="5331"/>
    <cellStyle name="Normal 20 2 2 2 2 2 2" xfId="16865"/>
    <cellStyle name="Normal 20 2 2 2 2 3" xfId="11766"/>
    <cellStyle name="Normal 20 2 2 2 2 4" xfId="11767"/>
    <cellStyle name="Normal 20 2 2 2 3" xfId="2570"/>
    <cellStyle name="Normal 20 2 2 2 3 2" xfId="5332"/>
    <cellStyle name="Normal 20 2 2 2 3 2 2" xfId="16866"/>
    <cellStyle name="Normal 20 2 2 2 3 3" xfId="11768"/>
    <cellStyle name="Normal 20 2 2 2 3 4" xfId="11769"/>
    <cellStyle name="Normal 20 2 2 2 4" xfId="2571"/>
    <cellStyle name="Normal 20 2 2 2 4 2" xfId="5333"/>
    <cellStyle name="Normal 20 2 2 2 4 2 2" xfId="16867"/>
    <cellStyle name="Normal 20 2 2 2 4 3" xfId="11770"/>
    <cellStyle name="Normal 20 2 2 2 4 4" xfId="11771"/>
    <cellStyle name="Normal 20 2 2 2 5" xfId="5330"/>
    <cellStyle name="Normal 20 2 2 2 5 2" xfId="16868"/>
    <cellStyle name="Normal 20 2 2 2 6" xfId="11772"/>
    <cellStyle name="Normal 20 2 2 2 7" xfId="11773"/>
    <cellStyle name="Normal 20 2 2 3" xfId="2572"/>
    <cellStyle name="Normal 20 2 2 3 2" xfId="5334"/>
    <cellStyle name="Normal 20 2 2 3 2 2" xfId="16869"/>
    <cellStyle name="Normal 20 2 2 3 3" xfId="11774"/>
    <cellStyle name="Normal 20 2 2 3 4" xfId="11775"/>
    <cellStyle name="Normal 20 2 2 4" xfId="2573"/>
    <cellStyle name="Normal 20 2 2 4 2" xfId="5335"/>
    <cellStyle name="Normal 20 2 2 4 2 2" xfId="16870"/>
    <cellStyle name="Normal 20 2 2 4 3" xfId="11776"/>
    <cellStyle name="Normal 20 2 2 4 4" xfId="11777"/>
    <cellStyle name="Normal 20 2 2 5" xfId="2574"/>
    <cellStyle name="Normal 20 2 2 5 2" xfId="5336"/>
    <cellStyle name="Normal 20 2 2 5 2 2" xfId="16871"/>
    <cellStyle name="Normal 20 2 2 5 3" xfId="11778"/>
    <cellStyle name="Normal 20 2 2 5 4" xfId="11779"/>
    <cellStyle name="Normal 20 2 2 6" xfId="5329"/>
    <cellStyle name="Normal 20 2 2 6 2" xfId="16872"/>
    <cellStyle name="Normal 20 2 2 7" xfId="11780"/>
    <cellStyle name="Normal 20 2 2 8" xfId="11781"/>
    <cellStyle name="Normal 20 2 3" xfId="2575"/>
    <cellStyle name="Normal 20 2 3 2" xfId="2576"/>
    <cellStyle name="Normal 20 2 3 2 2" xfId="2577"/>
    <cellStyle name="Normal 20 2 3 2 2 2" xfId="5339"/>
    <cellStyle name="Normal 20 2 3 2 2 2 2" xfId="16873"/>
    <cellStyle name="Normal 20 2 3 2 2 3" xfId="11782"/>
    <cellStyle name="Normal 20 2 3 2 2 4" xfId="11783"/>
    <cellStyle name="Normal 20 2 3 2 3" xfId="2578"/>
    <cellStyle name="Normal 20 2 3 2 3 2" xfId="5340"/>
    <cellStyle name="Normal 20 2 3 2 3 2 2" xfId="16874"/>
    <cellStyle name="Normal 20 2 3 2 3 3" xfId="11784"/>
    <cellStyle name="Normal 20 2 3 2 3 4" xfId="11785"/>
    <cellStyle name="Normal 20 2 3 2 4" xfId="2579"/>
    <cellStyle name="Normal 20 2 3 2 4 2" xfId="5341"/>
    <cellStyle name="Normal 20 2 3 2 4 2 2" xfId="16875"/>
    <cellStyle name="Normal 20 2 3 2 4 3" xfId="11786"/>
    <cellStyle name="Normal 20 2 3 2 4 4" xfId="11787"/>
    <cellStyle name="Normal 20 2 3 2 5" xfId="5338"/>
    <cellStyle name="Normal 20 2 3 2 5 2" xfId="16876"/>
    <cellStyle name="Normal 20 2 3 2 6" xfId="11788"/>
    <cellStyle name="Normal 20 2 3 2 7" xfId="11789"/>
    <cellStyle name="Normal 20 2 3 3" xfId="2580"/>
    <cellStyle name="Normal 20 2 3 3 2" xfId="5342"/>
    <cellStyle name="Normal 20 2 3 3 2 2" xfId="16877"/>
    <cellStyle name="Normal 20 2 3 3 3" xfId="11790"/>
    <cellStyle name="Normal 20 2 3 3 4" xfId="11791"/>
    <cellStyle name="Normal 20 2 3 4" xfId="2581"/>
    <cellStyle name="Normal 20 2 3 4 2" xfId="5343"/>
    <cellStyle name="Normal 20 2 3 4 2 2" xfId="16878"/>
    <cellStyle name="Normal 20 2 3 4 3" xfId="11792"/>
    <cellStyle name="Normal 20 2 3 4 4" xfId="11793"/>
    <cellStyle name="Normal 20 2 3 5" xfId="2582"/>
    <cellStyle name="Normal 20 2 3 5 2" xfId="5344"/>
    <cellStyle name="Normal 20 2 3 5 2 2" xfId="16879"/>
    <cellStyle name="Normal 20 2 3 5 3" xfId="11794"/>
    <cellStyle name="Normal 20 2 3 5 4" xfId="11795"/>
    <cellStyle name="Normal 20 2 3 6" xfId="5337"/>
    <cellStyle name="Normal 20 2 3 6 2" xfId="16880"/>
    <cellStyle name="Normal 20 2 3 7" xfId="11796"/>
    <cellStyle name="Normal 20 2 3 8" xfId="11797"/>
    <cellStyle name="Normal 20 2 4" xfId="2583"/>
    <cellStyle name="Normal 20 2 4 2" xfId="2584"/>
    <cellStyle name="Normal 20 2 4 2 2" xfId="5346"/>
    <cellStyle name="Normal 20 2 4 2 2 2" xfId="16881"/>
    <cellStyle name="Normal 20 2 4 2 3" xfId="11798"/>
    <cellStyle name="Normal 20 2 4 2 4" xfId="11799"/>
    <cellStyle name="Normal 20 2 4 3" xfId="2585"/>
    <cellStyle name="Normal 20 2 4 3 2" xfId="5347"/>
    <cellStyle name="Normal 20 2 4 3 2 2" xfId="16882"/>
    <cellStyle name="Normal 20 2 4 3 3" xfId="11800"/>
    <cellStyle name="Normal 20 2 4 3 4" xfId="11801"/>
    <cellStyle name="Normal 20 2 4 4" xfId="2586"/>
    <cellStyle name="Normal 20 2 4 4 2" xfId="5348"/>
    <cellStyle name="Normal 20 2 4 4 2 2" xfId="16883"/>
    <cellStyle name="Normal 20 2 4 4 3" xfId="11802"/>
    <cellStyle name="Normal 20 2 4 4 4" xfId="11803"/>
    <cellStyle name="Normal 20 2 4 5" xfId="5345"/>
    <cellStyle name="Normal 20 2 4 5 2" xfId="16884"/>
    <cellStyle name="Normal 20 2 4 6" xfId="11804"/>
    <cellStyle name="Normal 20 2 4 7" xfId="11805"/>
    <cellStyle name="Normal 20 2 5" xfId="2587"/>
    <cellStyle name="Normal 20 2 5 2" xfId="5349"/>
    <cellStyle name="Normal 20 2 5 2 2" xfId="16885"/>
    <cellStyle name="Normal 20 2 5 3" xfId="11806"/>
    <cellStyle name="Normal 20 2 5 4" xfId="11807"/>
    <cellStyle name="Normal 20 2 6" xfId="2588"/>
    <cellStyle name="Normal 20 2 6 2" xfId="5350"/>
    <cellStyle name="Normal 20 2 6 2 2" xfId="16886"/>
    <cellStyle name="Normal 20 2 6 3" xfId="11808"/>
    <cellStyle name="Normal 20 2 6 4" xfId="11809"/>
    <cellStyle name="Normal 20 2 7" xfId="2589"/>
    <cellStyle name="Normal 20 2 7 2" xfId="5351"/>
    <cellStyle name="Normal 20 2 7 2 2" xfId="16887"/>
    <cellStyle name="Normal 20 2 7 3" xfId="11810"/>
    <cellStyle name="Normal 20 2 7 4" xfId="11811"/>
    <cellStyle name="Normal 20 2 8" xfId="2590"/>
    <cellStyle name="Normal 20 2 8 2" xfId="5352"/>
    <cellStyle name="Normal 20 2 8 2 2" xfId="16888"/>
    <cellStyle name="Normal 20 2 8 3" xfId="16889"/>
    <cellStyle name="Normal 20 2 9" xfId="5328"/>
    <cellStyle name="Normal 20 2 9 2" xfId="16890"/>
    <cellStyle name="Normal 20 3" xfId="2591"/>
    <cellStyle name="Normal 20 3 2" xfId="5353"/>
    <cellStyle name="Normal 20 3 2 2" xfId="16891"/>
    <cellStyle name="Normal 20 3 3" xfId="11812"/>
    <cellStyle name="Normal 20 3 4" xfId="11813"/>
    <cellStyle name="Normal 20 4" xfId="2592"/>
    <cellStyle name="Normal 20 5" xfId="2593"/>
    <cellStyle name="Normal 20 5 2" xfId="5354"/>
    <cellStyle name="Normal 20 5 2 2" xfId="16892"/>
    <cellStyle name="Normal 20 5 3" xfId="16893"/>
    <cellStyle name="Normal 20 6" xfId="11814"/>
    <cellStyle name="Normal 20 7" xfId="11815"/>
    <cellStyle name="Normal 21" xfId="369"/>
    <cellStyle name="Normal 21 2" xfId="2594"/>
    <cellStyle name="Normal 21 2 2" xfId="2595"/>
    <cellStyle name="Normal 21 2 2 2" xfId="2596"/>
    <cellStyle name="Normal 21 2 2 2 2" xfId="2597"/>
    <cellStyle name="Normal 21 2 2 2 2 2" xfId="5357"/>
    <cellStyle name="Normal 21 2 2 2 2 2 2" xfId="16894"/>
    <cellStyle name="Normal 21 2 2 2 2 3" xfId="11816"/>
    <cellStyle name="Normal 21 2 2 2 2 4" xfId="11817"/>
    <cellStyle name="Normal 21 2 2 2 3" xfId="2598"/>
    <cellStyle name="Normal 21 2 2 2 3 2" xfId="5358"/>
    <cellStyle name="Normal 21 2 2 2 3 2 2" xfId="16895"/>
    <cellStyle name="Normal 21 2 2 2 3 3" xfId="11818"/>
    <cellStyle name="Normal 21 2 2 2 3 4" xfId="11819"/>
    <cellStyle name="Normal 21 2 2 2 4" xfId="2599"/>
    <cellStyle name="Normal 21 2 2 2 4 2" xfId="5359"/>
    <cellStyle name="Normal 21 2 2 2 4 2 2" xfId="16896"/>
    <cellStyle name="Normal 21 2 2 2 4 3" xfId="11820"/>
    <cellStyle name="Normal 21 2 2 2 4 4" xfId="11821"/>
    <cellStyle name="Normal 21 2 2 2 5" xfId="5356"/>
    <cellStyle name="Normal 21 2 2 2 5 2" xfId="16897"/>
    <cellStyle name="Normal 21 2 2 2 6" xfId="11822"/>
    <cellStyle name="Normal 21 2 2 2 7" xfId="11823"/>
    <cellStyle name="Normal 21 2 2 3" xfId="2600"/>
    <cellStyle name="Normal 21 2 2 3 2" xfId="5360"/>
    <cellStyle name="Normal 21 2 2 3 2 2" xfId="16898"/>
    <cellStyle name="Normal 21 2 2 3 3" xfId="11824"/>
    <cellStyle name="Normal 21 2 2 3 4" xfId="11825"/>
    <cellStyle name="Normal 21 2 2 4" xfId="2601"/>
    <cellStyle name="Normal 21 2 2 4 2" xfId="5361"/>
    <cellStyle name="Normal 21 2 2 4 2 2" xfId="16899"/>
    <cellStyle name="Normal 21 2 2 4 3" xfId="11826"/>
    <cellStyle name="Normal 21 2 2 4 4" xfId="11827"/>
    <cellStyle name="Normal 21 2 2 5" xfId="2602"/>
    <cellStyle name="Normal 21 2 2 5 2" xfId="5362"/>
    <cellStyle name="Normal 21 2 2 5 2 2" xfId="16900"/>
    <cellStyle name="Normal 21 2 2 5 3" xfId="11828"/>
    <cellStyle name="Normal 21 2 2 5 4" xfId="11829"/>
    <cellStyle name="Normal 21 2 2 6" xfId="5355"/>
    <cellStyle name="Normal 21 2 2 6 2" xfId="16901"/>
    <cellStyle name="Normal 21 2 2 7" xfId="11830"/>
    <cellStyle name="Normal 21 2 2 8" xfId="11831"/>
    <cellStyle name="Normal 21 2 3" xfId="2603"/>
    <cellStyle name="Normal 21 2 3 2" xfId="2604"/>
    <cellStyle name="Normal 21 2 3 2 2" xfId="2605"/>
    <cellStyle name="Normal 21 2 3 2 2 2" xfId="5365"/>
    <cellStyle name="Normal 21 2 3 2 2 2 2" xfId="16902"/>
    <cellStyle name="Normal 21 2 3 2 2 3" xfId="11832"/>
    <cellStyle name="Normal 21 2 3 2 2 4" xfId="11833"/>
    <cellStyle name="Normal 21 2 3 2 3" xfId="2606"/>
    <cellStyle name="Normal 21 2 3 2 3 2" xfId="5366"/>
    <cellStyle name="Normal 21 2 3 2 3 2 2" xfId="16903"/>
    <cellStyle name="Normal 21 2 3 2 3 3" xfId="11834"/>
    <cellStyle name="Normal 21 2 3 2 3 4" xfId="11835"/>
    <cellStyle name="Normal 21 2 3 2 4" xfId="2607"/>
    <cellStyle name="Normal 21 2 3 2 4 2" xfId="5367"/>
    <cellStyle name="Normal 21 2 3 2 4 2 2" xfId="16904"/>
    <cellStyle name="Normal 21 2 3 2 4 3" xfId="11836"/>
    <cellStyle name="Normal 21 2 3 2 4 4" xfId="11837"/>
    <cellStyle name="Normal 21 2 3 2 5" xfId="5364"/>
    <cellStyle name="Normal 21 2 3 2 5 2" xfId="16905"/>
    <cellStyle name="Normal 21 2 3 2 6" xfId="11838"/>
    <cellStyle name="Normal 21 2 3 2 7" xfId="11839"/>
    <cellStyle name="Normal 21 2 3 3" xfId="2608"/>
    <cellStyle name="Normal 21 2 3 3 2" xfId="5368"/>
    <cellStyle name="Normal 21 2 3 3 2 2" xfId="16906"/>
    <cellStyle name="Normal 21 2 3 3 3" xfId="11840"/>
    <cellStyle name="Normal 21 2 3 3 4" xfId="11841"/>
    <cellStyle name="Normal 21 2 3 4" xfId="2609"/>
    <cellStyle name="Normal 21 2 3 4 2" xfId="5369"/>
    <cellStyle name="Normal 21 2 3 4 2 2" xfId="16907"/>
    <cellStyle name="Normal 21 2 3 4 3" xfId="11842"/>
    <cellStyle name="Normal 21 2 3 4 4" xfId="11843"/>
    <cellStyle name="Normal 21 2 3 5" xfId="2610"/>
    <cellStyle name="Normal 21 2 3 5 2" xfId="5370"/>
    <cellStyle name="Normal 21 2 3 5 2 2" xfId="16908"/>
    <cellStyle name="Normal 21 2 3 5 3" xfId="11844"/>
    <cellStyle name="Normal 21 2 3 5 4" xfId="11845"/>
    <cellStyle name="Normal 21 2 3 6" xfId="5363"/>
    <cellStyle name="Normal 21 2 3 6 2" xfId="16909"/>
    <cellStyle name="Normal 21 2 3 7" xfId="11846"/>
    <cellStyle name="Normal 21 2 3 8" xfId="11847"/>
    <cellStyle name="Normal 21 2 4" xfId="2611"/>
    <cellStyle name="Normal 21 2 4 2" xfId="2612"/>
    <cellStyle name="Normal 21 2 4 2 2" xfId="5372"/>
    <cellStyle name="Normal 21 2 4 2 2 2" xfId="16910"/>
    <cellStyle name="Normal 21 2 4 2 3" xfId="11848"/>
    <cellStyle name="Normal 21 2 4 2 4" xfId="11849"/>
    <cellStyle name="Normal 21 2 4 3" xfId="2613"/>
    <cellStyle name="Normal 21 2 4 3 2" xfId="5373"/>
    <cellStyle name="Normal 21 2 4 3 2 2" xfId="16911"/>
    <cellStyle name="Normal 21 2 4 3 3" xfId="11850"/>
    <cellStyle name="Normal 21 2 4 3 4" xfId="11851"/>
    <cellStyle name="Normal 21 2 4 4" xfId="2614"/>
    <cellStyle name="Normal 21 2 4 4 2" xfId="5374"/>
    <cellStyle name="Normal 21 2 4 4 2 2" xfId="16912"/>
    <cellStyle name="Normal 21 2 4 4 3" xfId="11852"/>
    <cellStyle name="Normal 21 2 4 4 4" xfId="11853"/>
    <cellStyle name="Normal 21 2 4 5" xfId="5371"/>
    <cellStyle name="Normal 21 2 4 5 2" xfId="16913"/>
    <cellStyle name="Normal 21 2 4 6" xfId="11854"/>
    <cellStyle name="Normal 21 2 4 7" xfId="11855"/>
    <cellStyle name="Normal 21 2 5" xfId="2615"/>
    <cellStyle name="Normal 21 2 5 2" xfId="5375"/>
    <cellStyle name="Normal 21 2 5 2 2" xfId="16914"/>
    <cellStyle name="Normal 21 2 5 3" xfId="11856"/>
    <cellStyle name="Normal 21 2 5 4" xfId="11857"/>
    <cellStyle name="Normal 21 2 6" xfId="2616"/>
    <cellStyle name="Normal 21 2 6 2" xfId="5376"/>
    <cellStyle name="Normal 21 2 6 2 2" xfId="16915"/>
    <cellStyle name="Normal 21 2 6 3" xfId="11858"/>
    <cellStyle name="Normal 21 2 6 4" xfId="11859"/>
    <cellStyle name="Normal 21 2 7" xfId="2617"/>
    <cellStyle name="Normal 21 2 7 2" xfId="5377"/>
    <cellStyle name="Normal 21 2 7 2 2" xfId="16916"/>
    <cellStyle name="Normal 21 2 7 3" xfId="11860"/>
    <cellStyle name="Normal 21 2 7 4" xfId="11861"/>
    <cellStyle name="Normal 21 2 8" xfId="2618"/>
    <cellStyle name="Normal 21 3" xfId="2619"/>
    <cellStyle name="Normal 21 4" xfId="2620"/>
    <cellStyle name="Normal 21 5" xfId="11862"/>
    <cellStyle name="Normal 21 5 2" xfId="16917"/>
    <cellStyle name="Normal 21 5 3" xfId="16918"/>
    <cellStyle name="Normal 21 6" xfId="11863"/>
    <cellStyle name="Normal 21 6 2" xfId="16919"/>
    <cellStyle name="Normal 22" xfId="370"/>
    <cellStyle name="Normal 22 2" xfId="585"/>
    <cellStyle name="Normal 22 2 10" xfId="11864"/>
    <cellStyle name="Normal 22 2 11" xfId="16920"/>
    <cellStyle name="Normal 22 2 2" xfId="2621"/>
    <cellStyle name="Normal 22 2 2 2" xfId="2622"/>
    <cellStyle name="Normal 22 2 2 2 2" xfId="2623"/>
    <cellStyle name="Normal 22 2 2 2 2 2" xfId="5380"/>
    <cellStyle name="Normal 22 2 2 2 2 2 2" xfId="16921"/>
    <cellStyle name="Normal 22 2 2 2 2 3" xfId="11865"/>
    <cellStyle name="Normal 22 2 2 2 2 4" xfId="11866"/>
    <cellStyle name="Normal 22 2 2 2 3" xfId="2624"/>
    <cellStyle name="Normal 22 2 2 2 3 2" xfId="5381"/>
    <cellStyle name="Normal 22 2 2 2 3 2 2" xfId="16922"/>
    <cellStyle name="Normal 22 2 2 2 3 3" xfId="11867"/>
    <cellStyle name="Normal 22 2 2 2 3 4" xfId="11868"/>
    <cellStyle name="Normal 22 2 2 2 4" xfId="2625"/>
    <cellStyle name="Normal 22 2 2 2 4 2" xfId="5382"/>
    <cellStyle name="Normal 22 2 2 2 4 2 2" xfId="16923"/>
    <cellStyle name="Normal 22 2 2 2 4 3" xfId="11869"/>
    <cellStyle name="Normal 22 2 2 2 4 4" xfId="11870"/>
    <cellStyle name="Normal 22 2 2 2 5" xfId="5379"/>
    <cellStyle name="Normal 22 2 2 2 5 2" xfId="16924"/>
    <cellStyle name="Normal 22 2 2 2 6" xfId="11871"/>
    <cellStyle name="Normal 22 2 2 2 7" xfId="11872"/>
    <cellStyle name="Normal 22 2 2 3" xfId="2626"/>
    <cellStyle name="Normal 22 2 2 3 2" xfId="5383"/>
    <cellStyle name="Normal 22 2 2 3 2 2" xfId="16925"/>
    <cellStyle name="Normal 22 2 2 3 3" xfId="11873"/>
    <cellStyle name="Normal 22 2 2 3 4" xfId="11874"/>
    <cellStyle name="Normal 22 2 2 4" xfId="2627"/>
    <cellStyle name="Normal 22 2 2 4 2" xfId="5384"/>
    <cellStyle name="Normal 22 2 2 4 2 2" xfId="16926"/>
    <cellStyle name="Normal 22 2 2 4 3" xfId="11875"/>
    <cellStyle name="Normal 22 2 2 4 4" xfId="11876"/>
    <cellStyle name="Normal 22 2 2 5" xfId="2628"/>
    <cellStyle name="Normal 22 2 2 5 2" xfId="5385"/>
    <cellStyle name="Normal 22 2 2 5 2 2" xfId="16927"/>
    <cellStyle name="Normal 22 2 2 5 3" xfId="11877"/>
    <cellStyle name="Normal 22 2 2 5 4" xfId="11878"/>
    <cellStyle name="Normal 22 2 2 6" xfId="5378"/>
    <cellStyle name="Normal 22 2 2 6 2" xfId="16928"/>
    <cellStyle name="Normal 22 2 2 7" xfId="11879"/>
    <cellStyle name="Normal 22 2 2 8" xfId="11880"/>
    <cellStyle name="Normal 22 2 3" xfId="2629"/>
    <cellStyle name="Normal 22 2 3 2" xfId="2630"/>
    <cellStyle name="Normal 22 2 3 2 2" xfId="2631"/>
    <cellStyle name="Normal 22 2 3 2 2 2" xfId="5388"/>
    <cellStyle name="Normal 22 2 3 2 2 2 2" xfId="16929"/>
    <cellStyle name="Normal 22 2 3 2 2 3" xfId="11881"/>
    <cellStyle name="Normal 22 2 3 2 2 4" xfId="11882"/>
    <cellStyle name="Normal 22 2 3 2 3" xfId="2632"/>
    <cellStyle name="Normal 22 2 3 2 3 2" xfId="5389"/>
    <cellStyle name="Normal 22 2 3 2 3 2 2" xfId="16930"/>
    <cellStyle name="Normal 22 2 3 2 3 3" xfId="11883"/>
    <cellStyle name="Normal 22 2 3 2 3 4" xfId="11884"/>
    <cellStyle name="Normal 22 2 3 2 4" xfId="2633"/>
    <cellStyle name="Normal 22 2 3 2 4 2" xfId="5390"/>
    <cellStyle name="Normal 22 2 3 2 4 2 2" xfId="16931"/>
    <cellStyle name="Normal 22 2 3 2 4 3" xfId="11885"/>
    <cellStyle name="Normal 22 2 3 2 4 4" xfId="11886"/>
    <cellStyle name="Normal 22 2 3 2 5" xfId="5387"/>
    <cellStyle name="Normal 22 2 3 2 5 2" xfId="16932"/>
    <cellStyle name="Normal 22 2 3 2 6" xfId="11887"/>
    <cellStyle name="Normal 22 2 3 2 7" xfId="11888"/>
    <cellStyle name="Normal 22 2 3 3" xfId="2634"/>
    <cellStyle name="Normal 22 2 3 3 2" xfId="5391"/>
    <cellStyle name="Normal 22 2 3 3 2 2" xfId="16933"/>
    <cellStyle name="Normal 22 2 3 3 3" xfId="11889"/>
    <cellStyle name="Normal 22 2 3 3 4" xfId="11890"/>
    <cellStyle name="Normal 22 2 3 4" xfId="2635"/>
    <cellStyle name="Normal 22 2 3 4 2" xfId="5392"/>
    <cellStyle name="Normal 22 2 3 4 2 2" xfId="16934"/>
    <cellStyle name="Normal 22 2 3 4 3" xfId="11891"/>
    <cellStyle name="Normal 22 2 3 4 4" xfId="11892"/>
    <cellStyle name="Normal 22 2 3 5" xfId="2636"/>
    <cellStyle name="Normal 22 2 3 5 2" xfId="5393"/>
    <cellStyle name="Normal 22 2 3 5 2 2" xfId="16935"/>
    <cellStyle name="Normal 22 2 3 5 3" xfId="11893"/>
    <cellStyle name="Normal 22 2 3 5 4" xfId="11894"/>
    <cellStyle name="Normal 22 2 3 6" xfId="5386"/>
    <cellStyle name="Normal 22 2 3 6 2" xfId="16936"/>
    <cellStyle name="Normal 22 2 3 7" xfId="11895"/>
    <cellStyle name="Normal 22 2 3 8" xfId="11896"/>
    <cellStyle name="Normal 22 2 4" xfId="2637"/>
    <cellStyle name="Normal 22 2 4 2" xfId="2638"/>
    <cellStyle name="Normal 22 2 4 2 2" xfId="5395"/>
    <cellStyle name="Normal 22 2 4 2 2 2" xfId="16937"/>
    <cellStyle name="Normal 22 2 4 2 3" xfId="11897"/>
    <cellStyle name="Normal 22 2 4 2 4" xfId="11898"/>
    <cellStyle name="Normal 22 2 4 3" xfId="2639"/>
    <cellStyle name="Normal 22 2 4 3 2" xfId="5396"/>
    <cellStyle name="Normal 22 2 4 3 2 2" xfId="16938"/>
    <cellStyle name="Normal 22 2 4 3 3" xfId="11899"/>
    <cellStyle name="Normal 22 2 4 3 4" xfId="11900"/>
    <cellStyle name="Normal 22 2 4 4" xfId="2640"/>
    <cellStyle name="Normal 22 2 4 4 2" xfId="5397"/>
    <cellStyle name="Normal 22 2 4 4 2 2" xfId="16939"/>
    <cellStyle name="Normal 22 2 4 4 3" xfId="11901"/>
    <cellStyle name="Normal 22 2 4 4 4" xfId="11902"/>
    <cellStyle name="Normal 22 2 4 5" xfId="5394"/>
    <cellStyle name="Normal 22 2 4 5 2" xfId="16940"/>
    <cellStyle name="Normal 22 2 4 6" xfId="11903"/>
    <cellStyle name="Normal 22 2 4 7" xfId="11904"/>
    <cellStyle name="Normal 22 2 5" xfId="2641"/>
    <cellStyle name="Normal 22 2 5 2" xfId="5398"/>
    <cellStyle name="Normal 22 2 5 2 2" xfId="16941"/>
    <cellStyle name="Normal 22 2 5 3" xfId="11905"/>
    <cellStyle name="Normal 22 2 5 4" xfId="11906"/>
    <cellStyle name="Normal 22 2 6" xfId="2642"/>
    <cellStyle name="Normal 22 2 6 2" xfId="5399"/>
    <cellStyle name="Normal 22 2 6 2 2" xfId="16942"/>
    <cellStyle name="Normal 22 2 6 3" xfId="11907"/>
    <cellStyle name="Normal 22 2 6 4" xfId="11908"/>
    <cellStyle name="Normal 22 2 7" xfId="2643"/>
    <cellStyle name="Normal 22 2 7 2" xfId="5400"/>
    <cellStyle name="Normal 22 2 7 2 2" xfId="16943"/>
    <cellStyle name="Normal 22 2 7 3" xfId="11909"/>
    <cellStyle name="Normal 22 2 7 4" xfId="11910"/>
    <cellStyle name="Normal 22 2 8" xfId="2644"/>
    <cellStyle name="Normal 22 2 9" xfId="11911"/>
    <cellStyle name="Normal 22 3" xfId="2645"/>
    <cellStyle name="Normal 22 3 2" xfId="4164"/>
    <cellStyle name="Normal 22 4" xfId="11912"/>
    <cellStyle name="Normal 22 4 2" xfId="16944"/>
    <cellStyle name="Normal 22 5" xfId="11913"/>
    <cellStyle name="Normal 23" xfId="371"/>
    <cellStyle name="Normal 23 2" xfId="516"/>
    <cellStyle name="Normal 23 2 2" xfId="2646"/>
    <cellStyle name="Normal 23 2 2 2" xfId="2647"/>
    <cellStyle name="Normal 23 2 2 2 2" xfId="2648"/>
    <cellStyle name="Normal 23 2 2 2 2 2" xfId="5403"/>
    <cellStyle name="Normal 23 2 2 2 2 2 2" xfId="16945"/>
    <cellStyle name="Normal 23 2 2 2 2 3" xfId="11914"/>
    <cellStyle name="Normal 23 2 2 2 2 4" xfId="11915"/>
    <cellStyle name="Normal 23 2 2 2 3" xfId="2649"/>
    <cellStyle name="Normal 23 2 2 2 3 2" xfId="5404"/>
    <cellStyle name="Normal 23 2 2 2 3 2 2" xfId="16946"/>
    <cellStyle name="Normal 23 2 2 2 3 3" xfId="11916"/>
    <cellStyle name="Normal 23 2 2 2 3 4" xfId="11917"/>
    <cellStyle name="Normal 23 2 2 2 4" xfId="2650"/>
    <cellStyle name="Normal 23 2 2 2 4 2" xfId="5405"/>
    <cellStyle name="Normal 23 2 2 2 4 2 2" xfId="16947"/>
    <cellStyle name="Normal 23 2 2 2 4 3" xfId="11918"/>
    <cellStyle name="Normal 23 2 2 2 4 4" xfId="11919"/>
    <cellStyle name="Normal 23 2 2 2 5" xfId="5402"/>
    <cellStyle name="Normal 23 2 2 2 5 2" xfId="16948"/>
    <cellStyle name="Normal 23 2 2 2 6" xfId="11920"/>
    <cellStyle name="Normal 23 2 2 2 7" xfId="11921"/>
    <cellStyle name="Normal 23 2 2 3" xfId="2651"/>
    <cellStyle name="Normal 23 2 2 3 2" xfId="5406"/>
    <cellStyle name="Normal 23 2 2 3 2 2" xfId="16949"/>
    <cellStyle name="Normal 23 2 2 3 3" xfId="11922"/>
    <cellStyle name="Normal 23 2 2 3 4" xfId="11923"/>
    <cellStyle name="Normal 23 2 2 4" xfId="2652"/>
    <cellStyle name="Normal 23 2 2 4 2" xfId="5407"/>
    <cellStyle name="Normal 23 2 2 4 2 2" xfId="16950"/>
    <cellStyle name="Normal 23 2 2 4 3" xfId="11924"/>
    <cellStyle name="Normal 23 2 2 4 4" xfId="11925"/>
    <cellStyle name="Normal 23 2 2 5" xfId="2653"/>
    <cellStyle name="Normal 23 2 2 5 2" xfId="5408"/>
    <cellStyle name="Normal 23 2 2 5 2 2" xfId="16951"/>
    <cellStyle name="Normal 23 2 2 5 3" xfId="11926"/>
    <cellStyle name="Normal 23 2 2 5 4" xfId="11927"/>
    <cellStyle name="Normal 23 2 2 6" xfId="5401"/>
    <cellStyle name="Normal 23 2 2 6 2" xfId="16952"/>
    <cellStyle name="Normal 23 2 2 7" xfId="11928"/>
    <cellStyle name="Normal 23 2 2 8" xfId="11929"/>
    <cellStyle name="Normal 23 2 3" xfId="2654"/>
    <cellStyle name="Normal 23 2 3 2" xfId="2655"/>
    <cellStyle name="Normal 23 2 3 2 2" xfId="2656"/>
    <cellStyle name="Normal 23 2 3 2 2 2" xfId="5411"/>
    <cellStyle name="Normal 23 2 3 2 2 2 2" xfId="16953"/>
    <cellStyle name="Normal 23 2 3 2 2 3" xfId="11930"/>
    <cellStyle name="Normal 23 2 3 2 2 4" xfId="11931"/>
    <cellStyle name="Normal 23 2 3 2 3" xfId="2657"/>
    <cellStyle name="Normal 23 2 3 2 3 2" xfId="5412"/>
    <cellStyle name="Normal 23 2 3 2 3 2 2" xfId="16954"/>
    <cellStyle name="Normal 23 2 3 2 3 3" xfId="11932"/>
    <cellStyle name="Normal 23 2 3 2 3 4" xfId="11933"/>
    <cellStyle name="Normal 23 2 3 2 4" xfId="2658"/>
    <cellStyle name="Normal 23 2 3 2 4 2" xfId="5413"/>
    <cellStyle name="Normal 23 2 3 2 4 2 2" xfId="16955"/>
    <cellStyle name="Normal 23 2 3 2 4 3" xfId="11934"/>
    <cellStyle name="Normal 23 2 3 2 4 4" xfId="11935"/>
    <cellStyle name="Normal 23 2 3 2 5" xfId="5410"/>
    <cellStyle name="Normal 23 2 3 2 5 2" xfId="16956"/>
    <cellStyle name="Normal 23 2 3 2 6" xfId="11936"/>
    <cellStyle name="Normal 23 2 3 2 7" xfId="11937"/>
    <cellStyle name="Normal 23 2 3 3" xfId="2659"/>
    <cellStyle name="Normal 23 2 3 3 2" xfId="5414"/>
    <cellStyle name="Normal 23 2 3 3 2 2" xfId="16957"/>
    <cellStyle name="Normal 23 2 3 3 3" xfId="11938"/>
    <cellStyle name="Normal 23 2 3 3 4" xfId="11939"/>
    <cellStyle name="Normal 23 2 3 4" xfId="2660"/>
    <cellStyle name="Normal 23 2 3 4 2" xfId="5415"/>
    <cellStyle name="Normal 23 2 3 4 2 2" xfId="16958"/>
    <cellStyle name="Normal 23 2 3 4 3" xfId="11940"/>
    <cellStyle name="Normal 23 2 3 4 4" xfId="11941"/>
    <cellStyle name="Normal 23 2 3 5" xfId="2661"/>
    <cellStyle name="Normal 23 2 3 5 2" xfId="5416"/>
    <cellStyle name="Normal 23 2 3 5 2 2" xfId="16959"/>
    <cellStyle name="Normal 23 2 3 5 3" xfId="11942"/>
    <cellStyle name="Normal 23 2 3 5 4" xfId="11943"/>
    <cellStyle name="Normal 23 2 3 6" xfId="5409"/>
    <cellStyle name="Normal 23 2 3 6 2" xfId="16960"/>
    <cellStyle name="Normal 23 2 3 7" xfId="11944"/>
    <cellStyle name="Normal 23 2 3 8" xfId="11945"/>
    <cellStyle name="Normal 23 2 4" xfId="2662"/>
    <cellStyle name="Normal 23 2 4 2" xfId="2663"/>
    <cellStyle name="Normal 23 2 4 2 2" xfId="5418"/>
    <cellStyle name="Normal 23 2 4 2 2 2" xfId="16961"/>
    <cellStyle name="Normal 23 2 4 2 3" xfId="11946"/>
    <cellStyle name="Normal 23 2 4 2 4" xfId="11947"/>
    <cellStyle name="Normal 23 2 4 3" xfId="2664"/>
    <cellStyle name="Normal 23 2 4 3 2" xfId="5419"/>
    <cellStyle name="Normal 23 2 4 3 2 2" xfId="16962"/>
    <cellStyle name="Normal 23 2 4 3 3" xfId="11948"/>
    <cellStyle name="Normal 23 2 4 3 4" xfId="11949"/>
    <cellStyle name="Normal 23 2 4 4" xfId="2665"/>
    <cellStyle name="Normal 23 2 4 4 2" xfId="5420"/>
    <cellStyle name="Normal 23 2 4 4 2 2" xfId="16963"/>
    <cellStyle name="Normal 23 2 4 4 3" xfId="11950"/>
    <cellStyle name="Normal 23 2 4 4 4" xfId="11951"/>
    <cellStyle name="Normal 23 2 4 5" xfId="5417"/>
    <cellStyle name="Normal 23 2 4 5 2" xfId="16964"/>
    <cellStyle name="Normal 23 2 4 6" xfId="11952"/>
    <cellStyle name="Normal 23 2 4 7" xfId="11953"/>
    <cellStyle name="Normal 23 2 5" xfId="2666"/>
    <cellStyle name="Normal 23 2 5 2" xfId="5421"/>
    <cellStyle name="Normal 23 2 5 2 2" xfId="16965"/>
    <cellStyle name="Normal 23 2 5 3" xfId="11954"/>
    <cellStyle name="Normal 23 2 5 4" xfId="11955"/>
    <cellStyle name="Normal 23 2 6" xfId="2667"/>
    <cellStyle name="Normal 23 2 6 2" xfId="5422"/>
    <cellStyle name="Normal 23 2 6 2 2" xfId="16966"/>
    <cellStyle name="Normal 23 2 6 3" xfId="11956"/>
    <cellStyle name="Normal 23 2 6 4" xfId="11957"/>
    <cellStyle name="Normal 23 2 7" xfId="2668"/>
    <cellStyle name="Normal 23 2 7 2" xfId="5423"/>
    <cellStyle name="Normal 23 2 7 2 2" xfId="16967"/>
    <cellStyle name="Normal 23 2 7 3" xfId="11958"/>
    <cellStyle name="Normal 23 2 7 4" xfId="11959"/>
    <cellStyle name="Normal 23 2 8" xfId="2669"/>
    <cellStyle name="Normal 23 3" xfId="2670"/>
    <cellStyle name="Normal 23 4" xfId="11960"/>
    <cellStyle name="Normal 23 5" xfId="11961"/>
    <cellStyle name="Normal 24" xfId="372"/>
    <cellStyle name="Normal 24 10" xfId="11962"/>
    <cellStyle name="Normal 24 10 2" xfId="16968"/>
    <cellStyle name="Normal 24 11" xfId="11963"/>
    <cellStyle name="Normal 24 2" xfId="2671"/>
    <cellStyle name="Normal 24 2 2" xfId="2672"/>
    <cellStyle name="Normal 24 2 2 2" xfId="2673"/>
    <cellStyle name="Normal 24 2 2 2 2" xfId="5425"/>
    <cellStyle name="Normal 24 2 2 2 2 2" xfId="16969"/>
    <cellStyle name="Normal 24 2 2 2 3" xfId="11964"/>
    <cellStyle name="Normal 24 2 2 2 4" xfId="11965"/>
    <cellStyle name="Normal 24 2 2 3" xfId="2674"/>
    <cellStyle name="Normal 24 2 2 3 2" xfId="5426"/>
    <cellStyle name="Normal 24 2 2 3 2 2" xfId="16970"/>
    <cellStyle name="Normal 24 2 2 3 3" xfId="11966"/>
    <cellStyle name="Normal 24 2 2 3 4" xfId="11967"/>
    <cellStyle name="Normal 24 2 2 4" xfId="2675"/>
    <cellStyle name="Normal 24 2 2 4 2" xfId="5427"/>
    <cellStyle name="Normal 24 2 2 4 2 2" xfId="16971"/>
    <cellStyle name="Normal 24 2 2 4 3" xfId="11968"/>
    <cellStyle name="Normal 24 2 2 4 4" xfId="11969"/>
    <cellStyle name="Normal 24 2 2 5" xfId="5424"/>
    <cellStyle name="Normal 24 2 2 5 2" xfId="16972"/>
    <cellStyle name="Normal 24 2 2 6" xfId="11970"/>
    <cellStyle name="Normal 24 2 2 7" xfId="11971"/>
    <cellStyle name="Normal 24 2 3" xfId="2676"/>
    <cellStyle name="Normal 24 2 3 2" xfId="5428"/>
    <cellStyle name="Normal 24 2 3 2 2" xfId="16973"/>
    <cellStyle name="Normal 24 2 3 3" xfId="11972"/>
    <cellStyle name="Normal 24 2 3 4" xfId="11973"/>
    <cellStyle name="Normal 24 2 4" xfId="2677"/>
    <cellStyle name="Normal 24 2 4 2" xfId="5429"/>
    <cellStyle name="Normal 24 2 4 2 2" xfId="16974"/>
    <cellStyle name="Normal 24 2 4 3" xfId="11974"/>
    <cellStyle name="Normal 24 2 4 4" xfId="11975"/>
    <cellStyle name="Normal 24 2 5" xfId="2678"/>
    <cellStyle name="Normal 24 2 5 2" xfId="5430"/>
    <cellStyle name="Normal 24 2 5 2 2" xfId="16975"/>
    <cellStyle name="Normal 24 2 5 3" xfId="11976"/>
    <cellStyle name="Normal 24 2 5 4" xfId="11977"/>
    <cellStyle name="Normal 24 2 6" xfId="4011"/>
    <cellStyle name="Normal 24 2 6 2" xfId="11978"/>
    <cellStyle name="Normal 24 2 6 3" xfId="11979"/>
    <cellStyle name="Normal 24 2 7" xfId="11980"/>
    <cellStyle name="Normal 24 2 7 2" xfId="16976"/>
    <cellStyle name="Normal 24 2 8" xfId="11981"/>
    <cellStyle name="Normal 24 3" xfId="2679"/>
    <cellStyle name="Normal 24 3 2" xfId="2680"/>
    <cellStyle name="Normal 24 3 2 2" xfId="2681"/>
    <cellStyle name="Normal 24 3 2 2 2" xfId="5432"/>
    <cellStyle name="Normal 24 3 2 2 2 2" xfId="16977"/>
    <cellStyle name="Normal 24 3 2 2 3" xfId="11982"/>
    <cellStyle name="Normal 24 3 2 2 4" xfId="11983"/>
    <cellStyle name="Normal 24 3 2 3" xfId="2682"/>
    <cellStyle name="Normal 24 3 2 3 2" xfId="5433"/>
    <cellStyle name="Normal 24 3 2 3 2 2" xfId="16978"/>
    <cellStyle name="Normal 24 3 2 3 3" xfId="11984"/>
    <cellStyle name="Normal 24 3 2 3 4" xfId="11985"/>
    <cellStyle name="Normal 24 3 2 4" xfId="2683"/>
    <cellStyle name="Normal 24 3 2 4 2" xfId="5434"/>
    <cellStyle name="Normal 24 3 2 4 2 2" xfId="16979"/>
    <cellStyle name="Normal 24 3 2 4 3" xfId="11986"/>
    <cellStyle name="Normal 24 3 2 4 4" xfId="11987"/>
    <cellStyle name="Normal 24 3 2 5" xfId="5431"/>
    <cellStyle name="Normal 24 3 2 5 2" xfId="16980"/>
    <cellStyle name="Normal 24 3 2 6" xfId="11988"/>
    <cellStyle name="Normal 24 3 2 7" xfId="11989"/>
    <cellStyle name="Normal 24 3 3" xfId="2684"/>
    <cellStyle name="Normal 24 3 3 2" xfId="5435"/>
    <cellStyle name="Normal 24 3 3 2 2" xfId="16981"/>
    <cellStyle name="Normal 24 3 3 3" xfId="11990"/>
    <cellStyle name="Normal 24 3 3 4" xfId="11991"/>
    <cellStyle name="Normal 24 3 4" xfId="2685"/>
    <cellStyle name="Normal 24 3 4 2" xfId="5436"/>
    <cellStyle name="Normal 24 3 4 2 2" xfId="16982"/>
    <cellStyle name="Normal 24 3 4 3" xfId="11992"/>
    <cellStyle name="Normal 24 3 4 4" xfId="11993"/>
    <cellStyle name="Normal 24 3 5" xfId="2686"/>
    <cellStyle name="Normal 24 3 5 2" xfId="5437"/>
    <cellStyle name="Normal 24 3 5 2 2" xfId="16983"/>
    <cellStyle name="Normal 24 3 5 3" xfId="11994"/>
    <cellStyle name="Normal 24 3 5 4" xfId="11995"/>
    <cellStyle name="Normal 24 3 6" xfId="4165"/>
    <cellStyle name="Normal 24 3 7" xfId="11996"/>
    <cellStyle name="Normal 24 3 8" xfId="11997"/>
    <cellStyle name="Normal 24 4" xfId="2687"/>
    <cellStyle name="Normal 24 4 2" xfId="2688"/>
    <cellStyle name="Normal 24 4 2 2" xfId="5439"/>
    <cellStyle name="Normal 24 4 2 2 2" xfId="16984"/>
    <cellStyle name="Normal 24 4 2 3" xfId="11998"/>
    <cellStyle name="Normal 24 4 2 4" xfId="11999"/>
    <cellStyle name="Normal 24 4 3" xfId="2689"/>
    <cellStyle name="Normal 24 4 3 2" xfId="5440"/>
    <cellStyle name="Normal 24 4 3 2 2" xfId="16985"/>
    <cellStyle name="Normal 24 4 3 3" xfId="12000"/>
    <cellStyle name="Normal 24 4 3 4" xfId="12001"/>
    <cellStyle name="Normal 24 4 4" xfId="2690"/>
    <cellStyle name="Normal 24 4 4 2" xfId="5441"/>
    <cellStyle name="Normal 24 4 4 2 2" xfId="16986"/>
    <cellStyle name="Normal 24 4 4 3" xfId="12002"/>
    <cellStyle name="Normal 24 4 4 4" xfId="12003"/>
    <cellStyle name="Normal 24 4 5" xfId="5438"/>
    <cellStyle name="Normal 24 4 5 2" xfId="16987"/>
    <cellStyle name="Normal 24 4 6" xfId="12004"/>
    <cellStyle name="Normal 24 4 7" xfId="12005"/>
    <cellStyle name="Normal 24 5" xfId="2691"/>
    <cellStyle name="Normal 24 5 2" xfId="5442"/>
    <cellStyle name="Normal 24 5 2 2" xfId="16988"/>
    <cellStyle name="Normal 24 5 3" xfId="12006"/>
    <cellStyle name="Normal 24 5 4" xfId="12007"/>
    <cellStyle name="Normal 24 6" xfId="2692"/>
    <cellStyle name="Normal 24 6 2" xfId="5443"/>
    <cellStyle name="Normal 24 6 2 2" xfId="16989"/>
    <cellStyle name="Normal 24 6 3" xfId="12008"/>
    <cellStyle name="Normal 24 6 4" xfId="12009"/>
    <cellStyle name="Normal 24 7" xfId="2693"/>
    <cellStyle name="Normal 24 7 2" xfId="5444"/>
    <cellStyle name="Normal 24 7 2 2" xfId="16990"/>
    <cellStyle name="Normal 24 7 3" xfId="12010"/>
    <cellStyle name="Normal 24 7 4" xfId="12011"/>
    <cellStyle name="Normal 24 8" xfId="2694"/>
    <cellStyle name="Normal 24 9" xfId="4010"/>
    <cellStyle name="Normal 25" xfId="373"/>
    <cellStyle name="Normal 25 10" xfId="12012"/>
    <cellStyle name="Normal 25 10 2" xfId="16991"/>
    <cellStyle name="Normal 25 2" xfId="2695"/>
    <cellStyle name="Normal 25 2 2" xfId="2696"/>
    <cellStyle name="Normal 25 2 2 2" xfId="2697"/>
    <cellStyle name="Normal 25 2 2 2 2" xfId="5447"/>
    <cellStyle name="Normal 25 2 2 2 2 2" xfId="16992"/>
    <cellStyle name="Normal 25 2 2 2 3" xfId="12013"/>
    <cellStyle name="Normal 25 2 2 2 4" xfId="12014"/>
    <cellStyle name="Normal 25 2 2 3" xfId="2698"/>
    <cellStyle name="Normal 25 2 2 3 2" xfId="5448"/>
    <cellStyle name="Normal 25 2 2 3 2 2" xfId="16993"/>
    <cellStyle name="Normal 25 2 2 3 3" xfId="12015"/>
    <cellStyle name="Normal 25 2 2 3 4" xfId="12016"/>
    <cellStyle name="Normal 25 2 2 4" xfId="2699"/>
    <cellStyle name="Normal 25 2 2 4 2" xfId="5449"/>
    <cellStyle name="Normal 25 2 2 4 2 2" xfId="16994"/>
    <cellStyle name="Normal 25 2 2 4 3" xfId="12017"/>
    <cellStyle name="Normal 25 2 2 4 4" xfId="12018"/>
    <cellStyle name="Normal 25 2 2 5" xfId="5446"/>
    <cellStyle name="Normal 25 2 2 5 2" xfId="16995"/>
    <cellStyle name="Normal 25 2 2 6" xfId="12019"/>
    <cellStyle name="Normal 25 2 2 7" xfId="12020"/>
    <cellStyle name="Normal 25 2 3" xfId="2700"/>
    <cellStyle name="Normal 25 2 3 2" xfId="5450"/>
    <cellStyle name="Normal 25 2 3 2 2" xfId="16996"/>
    <cellStyle name="Normal 25 2 3 3" xfId="12021"/>
    <cellStyle name="Normal 25 2 3 4" xfId="12022"/>
    <cellStyle name="Normal 25 2 4" xfId="2701"/>
    <cellStyle name="Normal 25 2 4 2" xfId="5451"/>
    <cellStyle name="Normal 25 2 4 2 2" xfId="16997"/>
    <cellStyle name="Normal 25 2 4 3" xfId="12023"/>
    <cellStyle name="Normal 25 2 4 4" xfId="12024"/>
    <cellStyle name="Normal 25 2 5" xfId="2702"/>
    <cellStyle name="Normal 25 2 5 2" xfId="5452"/>
    <cellStyle name="Normal 25 2 5 2 2" xfId="16998"/>
    <cellStyle name="Normal 25 2 5 3" xfId="12025"/>
    <cellStyle name="Normal 25 2 5 4" xfId="12026"/>
    <cellStyle name="Normal 25 2 6" xfId="5445"/>
    <cellStyle name="Normal 25 2 6 2" xfId="16999"/>
    <cellStyle name="Normal 25 2 7" xfId="12027"/>
    <cellStyle name="Normal 25 2 8" xfId="12028"/>
    <cellStyle name="Normal 25 3" xfId="2703"/>
    <cellStyle name="Normal 25 3 2" xfId="2704"/>
    <cellStyle name="Normal 25 3 2 2" xfId="2705"/>
    <cellStyle name="Normal 25 3 2 2 2" xfId="5455"/>
    <cellStyle name="Normal 25 3 2 2 2 2" xfId="17000"/>
    <cellStyle name="Normal 25 3 2 2 3" xfId="12029"/>
    <cellStyle name="Normal 25 3 2 2 4" xfId="12030"/>
    <cellStyle name="Normal 25 3 2 3" xfId="2706"/>
    <cellStyle name="Normal 25 3 2 3 2" xfId="5456"/>
    <cellStyle name="Normal 25 3 2 3 2 2" xfId="17001"/>
    <cellStyle name="Normal 25 3 2 3 3" xfId="12031"/>
    <cellStyle name="Normal 25 3 2 3 4" xfId="12032"/>
    <cellStyle name="Normal 25 3 2 4" xfId="2707"/>
    <cellStyle name="Normal 25 3 2 4 2" xfId="5457"/>
    <cellStyle name="Normal 25 3 2 4 2 2" xfId="17002"/>
    <cellStyle name="Normal 25 3 2 4 3" xfId="12033"/>
    <cellStyle name="Normal 25 3 2 4 4" xfId="12034"/>
    <cellStyle name="Normal 25 3 2 5" xfId="5454"/>
    <cellStyle name="Normal 25 3 2 5 2" xfId="17003"/>
    <cellStyle name="Normal 25 3 2 6" xfId="12035"/>
    <cellStyle name="Normal 25 3 2 7" xfId="12036"/>
    <cellStyle name="Normal 25 3 3" xfId="2708"/>
    <cellStyle name="Normal 25 3 3 2" xfId="5458"/>
    <cellStyle name="Normal 25 3 3 2 2" xfId="17004"/>
    <cellStyle name="Normal 25 3 3 3" xfId="12037"/>
    <cellStyle name="Normal 25 3 3 4" xfId="12038"/>
    <cellStyle name="Normal 25 3 4" xfId="2709"/>
    <cellStyle name="Normal 25 3 4 2" xfId="5459"/>
    <cellStyle name="Normal 25 3 4 2 2" xfId="17005"/>
    <cellStyle name="Normal 25 3 4 3" xfId="12039"/>
    <cellStyle name="Normal 25 3 4 4" xfId="12040"/>
    <cellStyle name="Normal 25 3 5" xfId="2710"/>
    <cellStyle name="Normal 25 3 5 2" xfId="5460"/>
    <cellStyle name="Normal 25 3 5 2 2" xfId="17006"/>
    <cellStyle name="Normal 25 3 5 3" xfId="12041"/>
    <cellStyle name="Normal 25 3 5 4" xfId="12042"/>
    <cellStyle name="Normal 25 3 6" xfId="5453"/>
    <cellStyle name="Normal 25 3 6 2" xfId="17007"/>
    <cellStyle name="Normal 25 3 7" xfId="12043"/>
    <cellStyle name="Normal 25 3 8" xfId="12044"/>
    <cellStyle name="Normal 25 4" xfId="2711"/>
    <cellStyle name="Normal 25 4 2" xfId="2712"/>
    <cellStyle name="Normal 25 4 2 2" xfId="5462"/>
    <cellStyle name="Normal 25 4 2 2 2" xfId="17008"/>
    <cellStyle name="Normal 25 4 2 3" xfId="12045"/>
    <cellStyle name="Normal 25 4 2 4" xfId="12046"/>
    <cellStyle name="Normal 25 4 3" xfId="2713"/>
    <cellStyle name="Normal 25 4 3 2" xfId="5463"/>
    <cellStyle name="Normal 25 4 3 2 2" xfId="17009"/>
    <cellStyle name="Normal 25 4 3 3" xfId="12047"/>
    <cellStyle name="Normal 25 4 3 4" xfId="12048"/>
    <cellStyle name="Normal 25 4 4" xfId="2714"/>
    <cellStyle name="Normal 25 4 4 2" xfId="5464"/>
    <cellStyle name="Normal 25 4 4 2 2" xfId="17010"/>
    <cellStyle name="Normal 25 4 4 3" xfId="12049"/>
    <cellStyle name="Normal 25 4 4 4" xfId="12050"/>
    <cellStyle name="Normal 25 4 5" xfId="5461"/>
    <cellStyle name="Normal 25 4 5 2" xfId="17011"/>
    <cellStyle name="Normal 25 4 6" xfId="12051"/>
    <cellStyle name="Normal 25 4 7" xfId="12052"/>
    <cellStyle name="Normal 25 5" xfId="2715"/>
    <cellStyle name="Normal 25 5 2" xfId="5465"/>
    <cellStyle name="Normal 25 5 2 2" xfId="17012"/>
    <cellStyle name="Normal 25 5 3" xfId="12053"/>
    <cellStyle name="Normal 25 5 4" xfId="12054"/>
    <cellStyle name="Normal 25 6" xfId="2716"/>
    <cellStyle name="Normal 25 6 2" xfId="5466"/>
    <cellStyle name="Normal 25 6 2 2" xfId="17013"/>
    <cellStyle name="Normal 25 6 3" xfId="12055"/>
    <cellStyle name="Normal 25 6 4" xfId="12056"/>
    <cellStyle name="Normal 25 7" xfId="2717"/>
    <cellStyle name="Normal 25 7 2" xfId="5467"/>
    <cellStyle name="Normal 25 7 2 2" xfId="17014"/>
    <cellStyle name="Normal 25 7 3" xfId="12057"/>
    <cellStyle name="Normal 25 7 4" xfId="12058"/>
    <cellStyle name="Normal 25 8" xfId="4012"/>
    <cellStyle name="Normal 25 8 2" xfId="12059"/>
    <cellStyle name="Normal 25 8 3" xfId="12060"/>
    <cellStyle name="Normal 25 9" xfId="12061"/>
    <cellStyle name="Normal 258" xfId="17015"/>
    <cellStyle name="Normal 259" xfId="17016"/>
    <cellStyle name="Normal 26" xfId="374"/>
    <cellStyle name="Normal 26 2" xfId="2718"/>
    <cellStyle name="Normal 26 2 2" xfId="4166"/>
    <cellStyle name="Normal 26 2 2 2" xfId="17017"/>
    <cellStyle name="Normal 26 2 3" xfId="12062"/>
    <cellStyle name="Normal 26 2 4" xfId="12063"/>
    <cellStyle name="Normal 26 3" xfId="4013"/>
    <cellStyle name="Normal 26 4" xfId="12064"/>
    <cellStyle name="Normal 26 4 2" xfId="17018"/>
    <cellStyle name="Normal 26 5" xfId="12065"/>
    <cellStyle name="Normal 27" xfId="566"/>
    <cellStyle name="Normal 27 2" xfId="567"/>
    <cellStyle name="Normal 27 2 2" xfId="2719"/>
    <cellStyle name="Normal 27 2 2 2" xfId="4167"/>
    <cellStyle name="Normal 27 2 2 2 2" xfId="17019"/>
    <cellStyle name="Normal 27 2 2 3" xfId="12066"/>
    <cellStyle name="Normal 27 2 2 4" xfId="12067"/>
    <cellStyle name="Normal 27 3" xfId="2720"/>
    <cellStyle name="Normal 27 3 2" xfId="4168"/>
    <cellStyle name="Normal 27 3 2 2" xfId="17020"/>
    <cellStyle name="Normal 27 3 3" xfId="12068"/>
    <cellStyle name="Normal 27 3 4" xfId="12069"/>
    <cellStyle name="Normal 27 4" xfId="12070"/>
    <cellStyle name="Normal 27 5" xfId="12071"/>
    <cellStyle name="Normal 28" xfId="375"/>
    <cellStyle name="Normal 28 2" xfId="509"/>
    <cellStyle name="Normal 28 2 2" xfId="2721"/>
    <cellStyle name="Normal 28 2 2 2" xfId="2722"/>
    <cellStyle name="Normal 28 2 2 2 2" xfId="5469"/>
    <cellStyle name="Normal 28 2 2 2 2 2" xfId="17021"/>
    <cellStyle name="Normal 28 2 2 2 3" xfId="12072"/>
    <cellStyle name="Normal 28 2 2 2 4" xfId="12073"/>
    <cellStyle name="Normal 28 2 2 3" xfId="2723"/>
    <cellStyle name="Normal 28 2 2 3 2" xfId="5470"/>
    <cellStyle name="Normal 28 2 2 3 2 2" xfId="17022"/>
    <cellStyle name="Normal 28 2 2 3 3" xfId="12074"/>
    <cellStyle name="Normal 28 2 2 3 4" xfId="12075"/>
    <cellStyle name="Normal 28 2 2 4" xfId="2724"/>
    <cellStyle name="Normal 28 2 2 4 2" xfId="5471"/>
    <cellStyle name="Normal 28 2 2 4 2 2" xfId="17023"/>
    <cellStyle name="Normal 28 2 2 4 3" xfId="12076"/>
    <cellStyle name="Normal 28 2 2 4 4" xfId="12077"/>
    <cellStyle name="Normal 28 2 2 5" xfId="5468"/>
    <cellStyle name="Normal 28 2 2 5 2" xfId="17024"/>
    <cellStyle name="Normal 28 2 2 6" xfId="12078"/>
    <cellStyle name="Normal 28 2 2 7" xfId="12079"/>
    <cellStyle name="Normal 28 2 3" xfId="2725"/>
    <cellStyle name="Normal 28 2 3 2" xfId="5472"/>
    <cellStyle name="Normal 28 2 3 2 2" xfId="17025"/>
    <cellStyle name="Normal 28 2 3 3" xfId="12080"/>
    <cellStyle name="Normal 28 2 3 4" xfId="12081"/>
    <cellStyle name="Normal 28 2 4" xfId="2726"/>
    <cellStyle name="Normal 28 2 4 2" xfId="5473"/>
    <cellStyle name="Normal 28 2 4 2 2" xfId="17026"/>
    <cellStyle name="Normal 28 2 4 3" xfId="12082"/>
    <cellStyle name="Normal 28 2 4 4" xfId="12083"/>
    <cellStyle name="Normal 28 2 5" xfId="2727"/>
    <cellStyle name="Normal 28 2 5 2" xfId="5474"/>
    <cellStyle name="Normal 28 2 5 2 2" xfId="17027"/>
    <cellStyle name="Normal 28 2 5 3" xfId="12084"/>
    <cellStyle name="Normal 28 2 5 4" xfId="12085"/>
    <cellStyle name="Normal 28 2 6" xfId="12086"/>
    <cellStyle name="Normal 28 2 7" xfId="12087"/>
    <cellStyle name="Normal 28 3" xfId="2728"/>
    <cellStyle name="Normal 28 3 2" xfId="2729"/>
    <cellStyle name="Normal 28 3 2 2" xfId="2730"/>
    <cellStyle name="Normal 28 3 2 2 2" xfId="5477"/>
    <cellStyle name="Normal 28 3 2 2 2 2" xfId="17028"/>
    <cellStyle name="Normal 28 3 2 2 3" xfId="12088"/>
    <cellStyle name="Normal 28 3 2 2 4" xfId="12089"/>
    <cellStyle name="Normal 28 3 2 3" xfId="2731"/>
    <cellStyle name="Normal 28 3 2 3 2" xfId="5478"/>
    <cellStyle name="Normal 28 3 2 3 2 2" xfId="17029"/>
    <cellStyle name="Normal 28 3 2 3 3" xfId="12090"/>
    <cellStyle name="Normal 28 3 2 3 4" xfId="12091"/>
    <cellStyle name="Normal 28 3 2 4" xfId="2732"/>
    <cellStyle name="Normal 28 3 2 4 2" xfId="5479"/>
    <cellStyle name="Normal 28 3 2 4 2 2" xfId="17030"/>
    <cellStyle name="Normal 28 3 2 4 3" xfId="12092"/>
    <cellStyle name="Normal 28 3 2 4 4" xfId="12093"/>
    <cellStyle name="Normal 28 3 2 5" xfId="5476"/>
    <cellStyle name="Normal 28 3 2 5 2" xfId="17031"/>
    <cellStyle name="Normal 28 3 2 6" xfId="12094"/>
    <cellStyle name="Normal 28 3 2 7" xfId="12095"/>
    <cellStyle name="Normal 28 3 3" xfId="2733"/>
    <cellStyle name="Normal 28 3 3 2" xfId="5480"/>
    <cellStyle name="Normal 28 3 3 2 2" xfId="17032"/>
    <cellStyle name="Normal 28 3 3 3" xfId="12096"/>
    <cellStyle name="Normal 28 3 3 4" xfId="12097"/>
    <cellStyle name="Normal 28 3 4" xfId="2734"/>
    <cellStyle name="Normal 28 3 4 2" xfId="5481"/>
    <cellStyle name="Normal 28 3 4 2 2" xfId="17033"/>
    <cellStyle name="Normal 28 3 4 3" xfId="12098"/>
    <cellStyle name="Normal 28 3 4 4" xfId="12099"/>
    <cellStyle name="Normal 28 3 5" xfId="2735"/>
    <cellStyle name="Normal 28 3 5 2" xfId="5482"/>
    <cellStyle name="Normal 28 3 5 2 2" xfId="17034"/>
    <cellStyle name="Normal 28 3 5 3" xfId="12100"/>
    <cellStyle name="Normal 28 3 5 4" xfId="12101"/>
    <cellStyle name="Normal 28 3 6" xfId="5475"/>
    <cellStyle name="Normal 28 3 6 2" xfId="17035"/>
    <cellStyle name="Normal 28 3 7" xfId="12102"/>
    <cellStyle name="Normal 28 3 8" xfId="12103"/>
    <cellStyle name="Normal 28 4" xfId="2736"/>
    <cellStyle name="Normal 28 4 2" xfId="2737"/>
    <cellStyle name="Normal 28 4 2 2" xfId="5484"/>
    <cellStyle name="Normal 28 4 2 2 2" xfId="17036"/>
    <cellStyle name="Normal 28 4 2 3" xfId="12104"/>
    <cellStyle name="Normal 28 4 2 4" xfId="12105"/>
    <cellStyle name="Normal 28 4 3" xfId="2738"/>
    <cellStyle name="Normal 28 4 3 2" xfId="5485"/>
    <cellStyle name="Normal 28 4 3 2 2" xfId="17037"/>
    <cellStyle name="Normal 28 4 3 3" xfId="12106"/>
    <cellStyle name="Normal 28 4 3 4" xfId="12107"/>
    <cellStyle name="Normal 28 4 4" xfId="2739"/>
    <cellStyle name="Normal 28 4 4 2" xfId="5486"/>
    <cellStyle name="Normal 28 4 4 2 2" xfId="17038"/>
    <cellStyle name="Normal 28 4 4 3" xfId="12108"/>
    <cellStyle name="Normal 28 4 4 4" xfId="12109"/>
    <cellStyle name="Normal 28 4 5" xfId="5483"/>
    <cellStyle name="Normal 28 4 5 2" xfId="17039"/>
    <cellStyle name="Normal 28 4 6" xfId="12110"/>
    <cellStyle name="Normal 28 4 7" xfId="12111"/>
    <cellStyle name="Normal 28 5" xfId="2740"/>
    <cellStyle name="Normal 28 5 2" xfId="5487"/>
    <cellStyle name="Normal 28 5 2 2" xfId="17040"/>
    <cellStyle name="Normal 28 5 3" xfId="12112"/>
    <cellStyle name="Normal 28 5 4" xfId="12113"/>
    <cellStyle name="Normal 28 6" xfId="2741"/>
    <cellStyle name="Normal 28 6 2" xfId="5488"/>
    <cellStyle name="Normal 28 6 2 2" xfId="17041"/>
    <cellStyle name="Normal 28 6 3" xfId="12114"/>
    <cellStyle name="Normal 28 6 4" xfId="12115"/>
    <cellStyle name="Normal 28 7" xfId="2742"/>
    <cellStyle name="Normal 28 7 2" xfId="5489"/>
    <cellStyle name="Normal 28 7 2 2" xfId="17042"/>
    <cellStyle name="Normal 28 7 3" xfId="12116"/>
    <cellStyle name="Normal 28 7 4" xfId="12117"/>
    <cellStyle name="Normal 28 8" xfId="12118"/>
    <cellStyle name="Normal 28 9" xfId="12119"/>
    <cellStyle name="Normal 29" xfId="376"/>
    <cellStyle name="Normal 29 10" xfId="12120"/>
    <cellStyle name="Normal 29 2" xfId="510"/>
    <cellStyle name="Normal 29 2 2" xfId="2743"/>
    <cellStyle name="Normal 29 2 2 2" xfId="2744"/>
    <cellStyle name="Normal 29 2 2 2 2" xfId="5492"/>
    <cellStyle name="Normal 29 2 2 2 2 2" xfId="17043"/>
    <cellStyle name="Normal 29 2 2 2 3" xfId="12121"/>
    <cellStyle name="Normal 29 2 2 2 4" xfId="12122"/>
    <cellStyle name="Normal 29 2 2 3" xfId="2745"/>
    <cellStyle name="Normal 29 2 2 3 2" xfId="5493"/>
    <cellStyle name="Normal 29 2 2 3 2 2" xfId="17044"/>
    <cellStyle name="Normal 29 2 2 3 3" xfId="12123"/>
    <cellStyle name="Normal 29 2 2 3 4" xfId="12124"/>
    <cellStyle name="Normal 29 2 2 4" xfId="2746"/>
    <cellStyle name="Normal 29 2 2 4 2" xfId="5494"/>
    <cellStyle name="Normal 29 2 2 4 2 2" xfId="17045"/>
    <cellStyle name="Normal 29 2 2 4 3" xfId="12125"/>
    <cellStyle name="Normal 29 2 2 4 4" xfId="12126"/>
    <cellStyle name="Normal 29 2 2 5" xfId="5491"/>
    <cellStyle name="Normal 29 2 2 5 2" xfId="17046"/>
    <cellStyle name="Normal 29 2 2 6" xfId="12127"/>
    <cellStyle name="Normal 29 2 2 7" xfId="12128"/>
    <cellStyle name="Normal 29 2 3" xfId="2747"/>
    <cellStyle name="Normal 29 2 3 2" xfId="5495"/>
    <cellStyle name="Normal 29 2 3 2 2" xfId="17047"/>
    <cellStyle name="Normal 29 2 3 3" xfId="12129"/>
    <cellStyle name="Normal 29 2 3 4" xfId="12130"/>
    <cellStyle name="Normal 29 2 4" xfId="2748"/>
    <cellStyle name="Normal 29 2 4 2" xfId="5496"/>
    <cellStyle name="Normal 29 2 4 2 2" xfId="17048"/>
    <cellStyle name="Normal 29 2 4 3" xfId="12131"/>
    <cellStyle name="Normal 29 2 4 4" xfId="12132"/>
    <cellStyle name="Normal 29 2 5" xfId="2749"/>
    <cellStyle name="Normal 29 2 5 2" xfId="5497"/>
    <cellStyle name="Normal 29 2 5 2 2" xfId="17049"/>
    <cellStyle name="Normal 29 2 5 3" xfId="12133"/>
    <cellStyle name="Normal 29 2 5 4" xfId="12134"/>
    <cellStyle name="Normal 29 2 6" xfId="5490"/>
    <cellStyle name="Normal 29 2 6 2" xfId="17050"/>
    <cellStyle name="Normal 29 2 7" xfId="12135"/>
    <cellStyle name="Normal 29 2 8" xfId="12136"/>
    <cellStyle name="Normal 29 2 9" xfId="17051"/>
    <cellStyle name="Normal 29 3" xfId="2750"/>
    <cellStyle name="Normal 29 3 2" xfId="2751"/>
    <cellStyle name="Normal 29 3 2 2" xfId="2752"/>
    <cellStyle name="Normal 29 3 2 2 2" xfId="5500"/>
    <cellStyle name="Normal 29 3 2 2 2 2" xfId="17052"/>
    <cellStyle name="Normal 29 3 2 2 3" xfId="12137"/>
    <cellStyle name="Normal 29 3 2 2 4" xfId="12138"/>
    <cellStyle name="Normal 29 3 2 3" xfId="2753"/>
    <cellStyle name="Normal 29 3 2 3 2" xfId="5501"/>
    <cellStyle name="Normal 29 3 2 3 2 2" xfId="17053"/>
    <cellStyle name="Normal 29 3 2 3 3" xfId="12139"/>
    <cellStyle name="Normal 29 3 2 3 4" xfId="12140"/>
    <cellStyle name="Normal 29 3 2 4" xfId="2754"/>
    <cellStyle name="Normal 29 3 2 4 2" xfId="5502"/>
    <cellStyle name="Normal 29 3 2 4 2 2" xfId="17054"/>
    <cellStyle name="Normal 29 3 2 4 3" xfId="12141"/>
    <cellStyle name="Normal 29 3 2 4 4" xfId="12142"/>
    <cellStyle name="Normal 29 3 2 5" xfId="5499"/>
    <cellStyle name="Normal 29 3 2 5 2" xfId="17055"/>
    <cellStyle name="Normal 29 3 2 6" xfId="12143"/>
    <cellStyle name="Normal 29 3 2 7" xfId="12144"/>
    <cellStyle name="Normal 29 3 3" xfId="2755"/>
    <cellStyle name="Normal 29 3 3 2" xfId="5503"/>
    <cellStyle name="Normal 29 3 3 2 2" xfId="17056"/>
    <cellStyle name="Normal 29 3 3 3" xfId="12145"/>
    <cellStyle name="Normal 29 3 3 4" xfId="12146"/>
    <cellStyle name="Normal 29 3 4" xfId="2756"/>
    <cellStyle name="Normal 29 3 4 2" xfId="5504"/>
    <cellStyle name="Normal 29 3 4 2 2" xfId="17057"/>
    <cellStyle name="Normal 29 3 4 3" xfId="12147"/>
    <cellStyle name="Normal 29 3 4 4" xfId="12148"/>
    <cellStyle name="Normal 29 3 5" xfId="2757"/>
    <cellStyle name="Normal 29 3 5 2" xfId="5505"/>
    <cellStyle name="Normal 29 3 5 2 2" xfId="17058"/>
    <cellStyle name="Normal 29 3 5 3" xfId="12149"/>
    <cellStyle name="Normal 29 3 5 4" xfId="12150"/>
    <cellStyle name="Normal 29 3 6" xfId="5498"/>
    <cellStyle name="Normal 29 3 6 2" xfId="17059"/>
    <cellStyle name="Normal 29 3 7" xfId="12151"/>
    <cellStyle name="Normal 29 3 8" xfId="12152"/>
    <cellStyle name="Normal 29 4" xfId="2758"/>
    <cellStyle name="Normal 29 4 2" xfId="2759"/>
    <cellStyle name="Normal 29 4 2 2" xfId="5507"/>
    <cellStyle name="Normal 29 4 2 2 2" xfId="17060"/>
    <cellStyle name="Normal 29 4 2 3" xfId="12153"/>
    <cellStyle name="Normal 29 4 2 4" xfId="12154"/>
    <cellStyle name="Normal 29 4 3" xfId="2760"/>
    <cellStyle name="Normal 29 4 3 2" xfId="5508"/>
    <cellStyle name="Normal 29 4 3 2 2" xfId="17061"/>
    <cellStyle name="Normal 29 4 3 3" xfId="12155"/>
    <cellStyle name="Normal 29 4 3 4" xfId="12156"/>
    <cellStyle name="Normal 29 4 4" xfId="2761"/>
    <cellStyle name="Normal 29 4 4 2" xfId="5509"/>
    <cellStyle name="Normal 29 4 4 2 2" xfId="17062"/>
    <cellStyle name="Normal 29 4 4 3" xfId="12157"/>
    <cellStyle name="Normal 29 4 4 4" xfId="12158"/>
    <cellStyle name="Normal 29 4 5" xfId="5506"/>
    <cellStyle name="Normal 29 4 5 2" xfId="17063"/>
    <cellStyle name="Normal 29 4 6" xfId="12159"/>
    <cellStyle name="Normal 29 4 7" xfId="12160"/>
    <cellStyle name="Normal 29 5" xfId="2762"/>
    <cellStyle name="Normal 29 5 2" xfId="5510"/>
    <cellStyle name="Normal 29 5 2 2" xfId="17064"/>
    <cellStyle name="Normal 29 5 3" xfId="12161"/>
    <cellStyle name="Normal 29 5 4" xfId="12162"/>
    <cellStyle name="Normal 29 6" xfId="2763"/>
    <cellStyle name="Normal 29 6 2" xfId="5511"/>
    <cellStyle name="Normal 29 6 2 2" xfId="17065"/>
    <cellStyle name="Normal 29 6 3" xfId="12163"/>
    <cellStyle name="Normal 29 6 4" xfId="12164"/>
    <cellStyle name="Normal 29 7" xfId="2764"/>
    <cellStyle name="Normal 29 7 2" xfId="5512"/>
    <cellStyle name="Normal 29 7 2 2" xfId="17066"/>
    <cellStyle name="Normal 29 7 3" xfId="12165"/>
    <cellStyle name="Normal 29 7 4" xfId="12166"/>
    <cellStyle name="Normal 29 8" xfId="2765"/>
    <cellStyle name="Normal 29 8 2" xfId="12167"/>
    <cellStyle name="Normal 29 8 3" xfId="12168"/>
    <cellStyle name="Normal 29 9" xfId="12169"/>
    <cellStyle name="Normal 3" xfId="377"/>
    <cellStyle name="Normal 3 10" xfId="17067"/>
    <cellStyle name="Normal 3 2" xfId="378"/>
    <cellStyle name="Normal 3 2 2" xfId="379"/>
    <cellStyle name="Normal 3 2 2 2" xfId="514"/>
    <cellStyle name="Normal 3 2 2 2 2" xfId="2766"/>
    <cellStyle name="Normal 3 2 2 2 3" xfId="2767"/>
    <cellStyle name="Normal 3 2 2 2 4" xfId="12170"/>
    <cellStyle name="Normal 3 2 2 2 5" xfId="12171"/>
    <cellStyle name="Normal 3 2 2 3" xfId="2768"/>
    <cellStyle name="Normal 3 2 2 3 2" xfId="4169"/>
    <cellStyle name="Normal 3 2 2 3 3" xfId="14235"/>
    <cellStyle name="Normal 3 2 2 3 4" xfId="14236"/>
    <cellStyle name="Normal 3 2 2 3 5" xfId="17068"/>
    <cellStyle name="Normal 3 2 2 4" xfId="4014"/>
    <cellStyle name="Normal 3 2 2 5" xfId="12172"/>
    <cellStyle name="Normal 3 2 2 6" xfId="12173"/>
    <cellStyle name="Normal 3 2 3" xfId="380"/>
    <cellStyle name="Normal 3 2 3 2" xfId="2769"/>
    <cellStyle name="Normal 3 2 3 3" xfId="4015"/>
    <cellStyle name="Normal 3 2 3 3 2" xfId="17069"/>
    <cellStyle name="Normal 3 2 3 4" xfId="14237"/>
    <cellStyle name="Normal 3 2 4" xfId="568"/>
    <cellStyle name="Normal 3 2 4 2" xfId="609"/>
    <cellStyle name="Normal 3 2 4 2 2" xfId="14238"/>
    <cellStyle name="Normal 3 2 4 3" xfId="4194"/>
    <cellStyle name="Normal 3 2 5" xfId="2770"/>
    <cellStyle name="Normal 3 2 5 2" xfId="12174"/>
    <cellStyle name="Normal 3 2 5 3" xfId="12175"/>
    <cellStyle name="Normal 3 2 6" xfId="6188"/>
    <cellStyle name="Normal 3 2 6 2" xfId="17070"/>
    <cellStyle name="Normal 3 2 7" xfId="12176"/>
    <cellStyle name="Normal 3 2 8" xfId="12177"/>
    <cellStyle name="Normal 3 2_001- PRESUPUESTO AILA  (26 DE JULIO DEL 2010)" xfId="12178"/>
    <cellStyle name="Normal 3 3" xfId="381"/>
    <cellStyle name="Normal 3 3 10" xfId="6197"/>
    <cellStyle name="Normal 3 3 10 2" xfId="12179"/>
    <cellStyle name="Normal 3 3 10 2 2" xfId="17071"/>
    <cellStyle name="Normal 3 3 10 3" xfId="12180"/>
    <cellStyle name="Normal 3 3 11" xfId="12181"/>
    <cellStyle name="Normal 3 3 11 2" xfId="17072"/>
    <cellStyle name="Normal 3 3 12" xfId="14127"/>
    <cellStyle name="Normal 3 3 2" xfId="382"/>
    <cellStyle name="Normal 3 3 2 2" xfId="2771"/>
    <cellStyle name="Normal 3 3 2 2 2" xfId="2772"/>
    <cellStyle name="Normal 3 3 2 2 2 2" xfId="5514"/>
    <cellStyle name="Normal 3 3 2 2 2 2 2" xfId="17073"/>
    <cellStyle name="Normal 3 3 2 2 2 3" xfId="12182"/>
    <cellStyle name="Normal 3 3 2 2 2 4" xfId="12183"/>
    <cellStyle name="Normal 3 3 2 2 3" xfId="2773"/>
    <cellStyle name="Normal 3 3 2 2 3 2" xfId="5515"/>
    <cellStyle name="Normal 3 3 2 2 3 2 2" xfId="17074"/>
    <cellStyle name="Normal 3 3 2 2 3 3" xfId="12184"/>
    <cellStyle name="Normal 3 3 2 2 3 4" xfId="12185"/>
    <cellStyle name="Normal 3 3 2 2 4" xfId="2774"/>
    <cellStyle name="Normal 3 3 2 2 4 2" xfId="5516"/>
    <cellStyle name="Normal 3 3 2 2 4 2 2" xfId="17075"/>
    <cellStyle name="Normal 3 3 2 2 4 3" xfId="12186"/>
    <cellStyle name="Normal 3 3 2 2 4 4" xfId="12187"/>
    <cellStyle name="Normal 3 3 2 2 5" xfId="5513"/>
    <cellStyle name="Normal 3 3 2 2 5 2" xfId="17076"/>
    <cellStyle name="Normal 3 3 2 2 6" xfId="12188"/>
    <cellStyle name="Normal 3 3 2 2 7" xfId="12189"/>
    <cellStyle name="Normal 3 3 2 3" xfId="2775"/>
    <cellStyle name="Normal 3 3 2 3 2" xfId="5517"/>
    <cellStyle name="Normal 3 3 2 3 2 2" xfId="17077"/>
    <cellStyle name="Normal 3 3 2 3 3" xfId="12190"/>
    <cellStyle name="Normal 3 3 2 3 4" xfId="12191"/>
    <cellStyle name="Normal 3 3 2 4" xfId="2776"/>
    <cellStyle name="Normal 3 3 2 4 2" xfId="5518"/>
    <cellStyle name="Normal 3 3 2 4 2 2" xfId="17078"/>
    <cellStyle name="Normal 3 3 2 4 3" xfId="12192"/>
    <cellStyle name="Normal 3 3 2 4 4" xfId="12193"/>
    <cellStyle name="Normal 3 3 2 5" xfId="2777"/>
    <cellStyle name="Normal 3 3 2 5 2" xfId="5519"/>
    <cellStyle name="Normal 3 3 2 5 2 2" xfId="17079"/>
    <cellStyle name="Normal 3 3 2 5 3" xfId="12194"/>
    <cellStyle name="Normal 3 3 2 5 4" xfId="12195"/>
    <cellStyle name="Normal 3 3 2 6" xfId="4170"/>
    <cellStyle name="Normal 3 3 2 6 2" xfId="12196"/>
    <cellStyle name="Normal 3 3 2 6 3" xfId="12197"/>
    <cellStyle name="Normal 3 3 2 7" xfId="12198"/>
    <cellStyle name="Normal 3 3 2 8" xfId="12199"/>
    <cellStyle name="Normal 3 3 3" xfId="2778"/>
    <cellStyle name="Normal 3 3 3 2" xfId="2779"/>
    <cellStyle name="Normal 3 3 3 2 2" xfId="2780"/>
    <cellStyle name="Normal 3 3 3 2 2 2" xfId="5522"/>
    <cellStyle name="Normal 3 3 3 2 2 2 2" xfId="17080"/>
    <cellStyle name="Normal 3 3 3 2 2 3" xfId="12200"/>
    <cellStyle name="Normal 3 3 3 2 2 4" xfId="12201"/>
    <cellStyle name="Normal 3 3 3 2 3" xfId="2781"/>
    <cellStyle name="Normal 3 3 3 2 3 2" xfId="5523"/>
    <cellStyle name="Normal 3 3 3 2 3 2 2" xfId="17081"/>
    <cellStyle name="Normal 3 3 3 2 3 3" xfId="12202"/>
    <cellStyle name="Normal 3 3 3 2 3 4" xfId="12203"/>
    <cellStyle name="Normal 3 3 3 2 4" xfId="2782"/>
    <cellStyle name="Normal 3 3 3 2 4 2" xfId="5524"/>
    <cellStyle name="Normal 3 3 3 2 4 2 2" xfId="17082"/>
    <cellStyle name="Normal 3 3 3 2 4 3" xfId="12204"/>
    <cellStyle name="Normal 3 3 3 2 4 4" xfId="12205"/>
    <cellStyle name="Normal 3 3 3 2 5" xfId="5521"/>
    <cellStyle name="Normal 3 3 3 2 5 2" xfId="17083"/>
    <cellStyle name="Normal 3 3 3 2 6" xfId="12206"/>
    <cellStyle name="Normal 3 3 3 2 7" xfId="12207"/>
    <cellStyle name="Normal 3 3 3 3" xfId="2783"/>
    <cellStyle name="Normal 3 3 3 3 2" xfId="5525"/>
    <cellStyle name="Normal 3 3 3 3 2 2" xfId="17084"/>
    <cellStyle name="Normal 3 3 3 3 3" xfId="12208"/>
    <cellStyle name="Normal 3 3 3 3 4" xfId="12209"/>
    <cellStyle name="Normal 3 3 3 4" xfId="2784"/>
    <cellStyle name="Normal 3 3 3 4 2" xfId="5526"/>
    <cellStyle name="Normal 3 3 3 4 2 2" xfId="17085"/>
    <cellStyle name="Normal 3 3 3 4 3" xfId="12210"/>
    <cellStyle name="Normal 3 3 3 4 4" xfId="12211"/>
    <cellStyle name="Normal 3 3 3 5" xfId="2785"/>
    <cellStyle name="Normal 3 3 3 5 2" xfId="5527"/>
    <cellStyle name="Normal 3 3 3 5 2 2" xfId="17086"/>
    <cellStyle name="Normal 3 3 3 5 3" xfId="12212"/>
    <cellStyle name="Normal 3 3 3 5 4" xfId="12213"/>
    <cellStyle name="Normal 3 3 3 6" xfId="5520"/>
    <cellStyle name="Normal 3 3 3 6 2" xfId="17087"/>
    <cellStyle name="Normal 3 3 3 7" xfId="12214"/>
    <cellStyle name="Normal 3 3 3 8" xfId="12215"/>
    <cellStyle name="Normal 3 3 4" xfId="2786"/>
    <cellStyle name="Normal 3 3 4 2" xfId="2787"/>
    <cellStyle name="Normal 3 3 4 2 2" xfId="5529"/>
    <cellStyle name="Normal 3 3 4 2 2 2" xfId="17088"/>
    <cellStyle name="Normal 3 3 4 2 3" xfId="12216"/>
    <cellStyle name="Normal 3 3 4 2 4" xfId="12217"/>
    <cellStyle name="Normal 3 3 4 3" xfId="2788"/>
    <cellStyle name="Normal 3 3 4 3 2" xfId="5530"/>
    <cellStyle name="Normal 3 3 4 3 2 2" xfId="17089"/>
    <cellStyle name="Normal 3 3 4 3 3" xfId="12218"/>
    <cellStyle name="Normal 3 3 4 3 4" xfId="12219"/>
    <cellStyle name="Normal 3 3 4 4" xfId="2789"/>
    <cellStyle name="Normal 3 3 4 4 2" xfId="5531"/>
    <cellStyle name="Normal 3 3 4 4 2 2" xfId="17090"/>
    <cellStyle name="Normal 3 3 4 4 3" xfId="12220"/>
    <cellStyle name="Normal 3 3 4 4 4" xfId="12221"/>
    <cellStyle name="Normal 3 3 4 5" xfId="5528"/>
    <cellStyle name="Normal 3 3 4 5 2" xfId="17091"/>
    <cellStyle name="Normal 3 3 4 6" xfId="12222"/>
    <cellStyle name="Normal 3 3 4 7" xfId="12223"/>
    <cellStyle name="Normal 3 3 5" xfId="2790"/>
    <cellStyle name="Normal 3 3 5 2" xfId="2791"/>
    <cellStyle name="Normal 3 3 5 2 2" xfId="5533"/>
    <cellStyle name="Normal 3 3 5 2 2 2" xfId="17092"/>
    <cellStyle name="Normal 3 3 5 2 3" xfId="12224"/>
    <cellStyle name="Normal 3 3 5 2 4" xfId="12225"/>
    <cellStyle name="Normal 3 3 5 3" xfId="2792"/>
    <cellStyle name="Normal 3 3 5 3 2" xfId="5534"/>
    <cellStyle name="Normal 3 3 5 3 2 2" xfId="17093"/>
    <cellStyle name="Normal 3 3 5 3 3" xfId="12226"/>
    <cellStyle name="Normal 3 3 5 3 4" xfId="12227"/>
    <cellStyle name="Normal 3 3 5 4" xfId="2793"/>
    <cellStyle name="Normal 3 3 5 4 2" xfId="5535"/>
    <cellStyle name="Normal 3 3 5 4 2 2" xfId="17094"/>
    <cellStyle name="Normal 3 3 5 4 3" xfId="12228"/>
    <cellStyle name="Normal 3 3 5 4 4" xfId="12229"/>
    <cellStyle name="Normal 3 3 5 5" xfId="5532"/>
    <cellStyle name="Normal 3 3 5 5 2" xfId="17095"/>
    <cellStyle name="Normal 3 3 5 6" xfId="12230"/>
    <cellStyle name="Normal 3 3 5 7" xfId="12231"/>
    <cellStyle name="Normal 3 3 6" xfId="2794"/>
    <cellStyle name="Normal 3 3 6 2" xfId="5536"/>
    <cellStyle name="Normal 3 3 6 2 2" xfId="17096"/>
    <cellStyle name="Normal 3 3 6 3" xfId="12232"/>
    <cellStyle name="Normal 3 3 6 4" xfId="12233"/>
    <cellStyle name="Normal 3 3 7" xfId="2795"/>
    <cellStyle name="Normal 3 3 7 2" xfId="5537"/>
    <cellStyle name="Normal 3 3 7 2 2" xfId="17097"/>
    <cellStyle name="Normal 3 3 7 3" xfId="12234"/>
    <cellStyle name="Normal 3 3 7 4" xfId="12235"/>
    <cellStyle name="Normal 3 3 8" xfId="2796"/>
    <cellStyle name="Normal 3 3 8 2" xfId="5538"/>
    <cellStyle name="Normal 3 3 8 2 2" xfId="17098"/>
    <cellStyle name="Normal 3 3 8 3" xfId="12236"/>
    <cellStyle name="Normal 3 3 8 4" xfId="12237"/>
    <cellStyle name="Normal 3 3 9" xfId="4016"/>
    <cellStyle name="Normal 3 3 9 2" xfId="12238"/>
    <cellStyle name="Normal 3 3 9 3" xfId="12239"/>
    <cellStyle name="Normal 3 3 9 4" xfId="12240"/>
    <cellStyle name="Normal 3 3_001- PRESUPUESTO AILA  (26 DE JULIO DEL 2010)" xfId="12241"/>
    <cellStyle name="Normal 3 4" xfId="569"/>
    <cellStyle name="Normal 3 4 2" xfId="610"/>
    <cellStyle name="Normal 3 4 2 2" xfId="2797"/>
    <cellStyle name="Normal 3 4 2 2 2" xfId="2798"/>
    <cellStyle name="Normal 3 4 2 2 2 2" xfId="5540"/>
    <cellStyle name="Normal 3 4 2 2 2 2 2" xfId="17099"/>
    <cellStyle name="Normal 3 4 2 2 2 3" xfId="12242"/>
    <cellStyle name="Normal 3 4 2 2 2 4" xfId="12243"/>
    <cellStyle name="Normal 3 4 2 2 3" xfId="2799"/>
    <cellStyle name="Normal 3 4 2 2 3 2" xfId="5541"/>
    <cellStyle name="Normal 3 4 2 2 3 2 2" xfId="17100"/>
    <cellStyle name="Normal 3 4 2 2 3 3" xfId="12244"/>
    <cellStyle name="Normal 3 4 2 2 3 4" xfId="12245"/>
    <cellStyle name="Normal 3 4 2 2 4" xfId="2800"/>
    <cellStyle name="Normal 3 4 2 2 4 2" xfId="5542"/>
    <cellStyle name="Normal 3 4 2 2 4 2 2" xfId="17101"/>
    <cellStyle name="Normal 3 4 2 2 4 3" xfId="12246"/>
    <cellStyle name="Normal 3 4 2 2 4 4" xfId="12247"/>
    <cellStyle name="Normal 3 4 2 2 5" xfId="5539"/>
    <cellStyle name="Normal 3 4 2 2 5 2" xfId="17102"/>
    <cellStyle name="Normal 3 4 2 2 6" xfId="12248"/>
    <cellStyle name="Normal 3 4 2 2 7" xfId="12249"/>
    <cellStyle name="Normal 3 4 2 3" xfId="2801"/>
    <cellStyle name="Normal 3 4 2 3 2" xfId="5543"/>
    <cellStyle name="Normal 3 4 2 3 2 2" xfId="17103"/>
    <cellStyle name="Normal 3 4 2 3 3" xfId="12250"/>
    <cellStyle name="Normal 3 4 2 3 4" xfId="12251"/>
    <cellStyle name="Normal 3 4 2 4" xfId="2802"/>
    <cellStyle name="Normal 3 4 2 4 2" xfId="5544"/>
    <cellStyle name="Normal 3 4 2 4 2 2" xfId="17104"/>
    <cellStyle name="Normal 3 4 2 4 3" xfId="12252"/>
    <cellStyle name="Normal 3 4 2 4 4" xfId="12253"/>
    <cellStyle name="Normal 3 4 2 5" xfId="2803"/>
    <cellStyle name="Normal 3 4 2 5 2" xfId="5545"/>
    <cellStyle name="Normal 3 4 2 5 2 2" xfId="17105"/>
    <cellStyle name="Normal 3 4 2 5 3" xfId="12254"/>
    <cellStyle name="Normal 3 4 2 5 4" xfId="12255"/>
    <cellStyle name="Normal 3 4 2 6" xfId="4193"/>
    <cellStyle name="Normal 3 4 2 7" xfId="12256"/>
    <cellStyle name="Normal 3 4 2 8" xfId="12257"/>
    <cellStyle name="Normal 3 4 2 9" xfId="17106"/>
    <cellStyle name="Normal 3 4 3" xfId="2804"/>
    <cellStyle name="Normal 3 4 3 2" xfId="2805"/>
    <cellStyle name="Normal 3 4 3 2 2" xfId="2806"/>
    <cellStyle name="Normal 3 4 3 2 2 2" xfId="5548"/>
    <cellStyle name="Normal 3 4 3 2 2 2 2" xfId="17107"/>
    <cellStyle name="Normal 3 4 3 2 2 3" xfId="12258"/>
    <cellStyle name="Normal 3 4 3 2 2 4" xfId="12259"/>
    <cellStyle name="Normal 3 4 3 2 3" xfId="2807"/>
    <cellStyle name="Normal 3 4 3 2 3 2" xfId="5549"/>
    <cellStyle name="Normal 3 4 3 2 3 2 2" xfId="17108"/>
    <cellStyle name="Normal 3 4 3 2 3 3" xfId="12260"/>
    <cellStyle name="Normal 3 4 3 2 3 4" xfId="12261"/>
    <cellStyle name="Normal 3 4 3 2 4" xfId="2808"/>
    <cellStyle name="Normal 3 4 3 2 4 2" xfId="5550"/>
    <cellStyle name="Normal 3 4 3 2 4 2 2" xfId="17109"/>
    <cellStyle name="Normal 3 4 3 2 4 3" xfId="12262"/>
    <cellStyle name="Normal 3 4 3 2 4 4" xfId="12263"/>
    <cellStyle name="Normal 3 4 3 2 5" xfId="5547"/>
    <cellStyle name="Normal 3 4 3 2 5 2" xfId="17110"/>
    <cellStyle name="Normal 3 4 3 2 6" xfId="12264"/>
    <cellStyle name="Normal 3 4 3 2 7" xfId="12265"/>
    <cellStyle name="Normal 3 4 3 3" xfId="2809"/>
    <cellStyle name="Normal 3 4 3 3 2" xfId="5551"/>
    <cellStyle name="Normal 3 4 3 3 2 2" xfId="17111"/>
    <cellStyle name="Normal 3 4 3 3 3" xfId="12266"/>
    <cellStyle name="Normal 3 4 3 3 4" xfId="12267"/>
    <cellStyle name="Normal 3 4 3 4" xfId="2810"/>
    <cellStyle name="Normal 3 4 3 4 2" xfId="5552"/>
    <cellStyle name="Normal 3 4 3 4 2 2" xfId="17112"/>
    <cellStyle name="Normal 3 4 3 4 3" xfId="12268"/>
    <cellStyle name="Normal 3 4 3 4 4" xfId="12269"/>
    <cellStyle name="Normal 3 4 3 5" xfId="2811"/>
    <cellStyle name="Normal 3 4 3 5 2" xfId="5553"/>
    <cellStyle name="Normal 3 4 3 5 2 2" xfId="17113"/>
    <cellStyle name="Normal 3 4 3 5 3" xfId="12270"/>
    <cellStyle name="Normal 3 4 3 5 4" xfId="12271"/>
    <cellStyle name="Normal 3 4 3 6" xfId="5546"/>
    <cellStyle name="Normal 3 4 3 6 2" xfId="17114"/>
    <cellStyle name="Normal 3 4 3 7" xfId="12272"/>
    <cellStyle name="Normal 3 4 3 7 2" xfId="17115"/>
    <cellStyle name="Normal 3 4 3 8" xfId="12273"/>
    <cellStyle name="Normal 3 4 4" xfId="2812"/>
    <cellStyle name="Normal 3 4 4 2" xfId="2813"/>
    <cellStyle name="Normal 3 4 4 2 2" xfId="5555"/>
    <cellStyle name="Normal 3 4 4 2 2 2" xfId="17116"/>
    <cellStyle name="Normal 3 4 4 2 3" xfId="12274"/>
    <cellStyle name="Normal 3 4 4 2 4" xfId="12275"/>
    <cellStyle name="Normal 3 4 4 3" xfId="2814"/>
    <cellStyle name="Normal 3 4 4 3 2" xfId="5556"/>
    <cellStyle name="Normal 3 4 4 3 2 2" xfId="17117"/>
    <cellStyle name="Normal 3 4 4 3 3" xfId="12276"/>
    <cellStyle name="Normal 3 4 4 3 4" xfId="12277"/>
    <cellStyle name="Normal 3 4 4 4" xfId="2815"/>
    <cellStyle name="Normal 3 4 4 4 2" xfId="5557"/>
    <cellStyle name="Normal 3 4 4 4 2 2" xfId="17118"/>
    <cellStyle name="Normal 3 4 4 4 3" xfId="12278"/>
    <cellStyle name="Normal 3 4 4 4 4" xfId="12279"/>
    <cellStyle name="Normal 3 4 4 5" xfId="5554"/>
    <cellStyle name="Normal 3 4 4 5 2" xfId="17119"/>
    <cellStyle name="Normal 3 4 4 6" xfId="12280"/>
    <cellStyle name="Normal 3 4 4 7" xfId="12281"/>
    <cellStyle name="Normal 3 4 5" xfId="2816"/>
    <cellStyle name="Normal 3 4 5 2" xfId="5558"/>
    <cellStyle name="Normal 3 4 5 2 2" xfId="17120"/>
    <cellStyle name="Normal 3 4 5 3" xfId="12282"/>
    <cellStyle name="Normal 3 4 5 4" xfId="12283"/>
    <cellStyle name="Normal 3 4 6" xfId="2817"/>
    <cellStyle name="Normal 3 4 6 2" xfId="5559"/>
    <cellStyle name="Normal 3 4 6 2 2" xfId="17121"/>
    <cellStyle name="Normal 3 4 6 3" xfId="12284"/>
    <cellStyle name="Normal 3 4 6 4" xfId="12285"/>
    <cellStyle name="Normal 3 4 7" xfId="2818"/>
    <cellStyle name="Normal 3 4 7 2" xfId="5560"/>
    <cellStyle name="Normal 3 4 7 2 2" xfId="17122"/>
    <cellStyle name="Normal 3 4 7 3" xfId="12286"/>
    <cellStyle name="Normal 3 4 7 4" xfId="12287"/>
    <cellStyle name="Normal 3 4 8" xfId="12288"/>
    <cellStyle name="Normal 3 5" xfId="2819"/>
    <cellStyle name="Normal 3 5 2" xfId="17123"/>
    <cellStyle name="Normal 3 6" xfId="2820"/>
    <cellStyle name="Normal 3 6 2" xfId="12289"/>
    <cellStyle name="Normal 3 6 3" xfId="12290"/>
    <cellStyle name="Normal 3 6 4" xfId="17124"/>
    <cellStyle name="Normal 3 7" xfId="3902"/>
    <cellStyle name="Normal 3 7 2" xfId="17125"/>
    <cellStyle name="Normal 3 7 3" xfId="17126"/>
    <cellStyle name="Normal 3 8" xfId="12291"/>
    <cellStyle name="Normal 3 8 2" xfId="17127"/>
    <cellStyle name="Normal 3 9" xfId="12292"/>
    <cellStyle name="Normal 3_001- PRESUPUESTO AILA  (26 DE JULIO DEL 2010)" xfId="12293"/>
    <cellStyle name="Normal 30" xfId="570"/>
    <cellStyle name="Normal 30 2" xfId="2821"/>
    <cellStyle name="Normal 30 2 2" xfId="2822"/>
    <cellStyle name="Normal 30 2 2 2" xfId="2823"/>
    <cellStyle name="Normal 30 2 2 2 2" xfId="5563"/>
    <cellStyle name="Normal 30 2 2 2 2 2" xfId="17128"/>
    <cellStyle name="Normal 30 2 2 2 3" xfId="12294"/>
    <cellStyle name="Normal 30 2 2 2 4" xfId="12295"/>
    <cellStyle name="Normal 30 2 2 3" xfId="2824"/>
    <cellStyle name="Normal 30 2 2 3 2" xfId="5564"/>
    <cellStyle name="Normal 30 2 2 3 2 2" xfId="17129"/>
    <cellStyle name="Normal 30 2 2 3 3" xfId="12296"/>
    <cellStyle name="Normal 30 2 2 3 4" xfId="12297"/>
    <cellStyle name="Normal 30 2 2 4" xfId="2825"/>
    <cellStyle name="Normal 30 2 2 4 2" xfId="5565"/>
    <cellStyle name="Normal 30 2 2 4 2 2" xfId="17130"/>
    <cellStyle name="Normal 30 2 2 4 3" xfId="12298"/>
    <cellStyle name="Normal 30 2 2 4 4" xfId="12299"/>
    <cellStyle name="Normal 30 2 2 5" xfId="5562"/>
    <cellStyle name="Normal 30 2 2 5 2" xfId="17131"/>
    <cellStyle name="Normal 30 2 2 6" xfId="12300"/>
    <cellStyle name="Normal 30 2 2 7" xfId="12301"/>
    <cellStyle name="Normal 30 2 3" xfId="2826"/>
    <cellStyle name="Normal 30 2 3 2" xfId="5566"/>
    <cellStyle name="Normal 30 2 3 2 2" xfId="17132"/>
    <cellStyle name="Normal 30 2 3 3" xfId="12302"/>
    <cellStyle name="Normal 30 2 3 4" xfId="12303"/>
    <cellStyle name="Normal 30 2 4" xfId="2827"/>
    <cellStyle name="Normal 30 2 4 2" xfId="5567"/>
    <cellStyle name="Normal 30 2 4 2 2" xfId="17133"/>
    <cellStyle name="Normal 30 2 4 3" xfId="12304"/>
    <cellStyle name="Normal 30 2 4 4" xfId="12305"/>
    <cellStyle name="Normal 30 2 5" xfId="2828"/>
    <cellStyle name="Normal 30 2 5 2" xfId="5568"/>
    <cellStyle name="Normal 30 2 5 2 2" xfId="17134"/>
    <cellStyle name="Normal 30 2 5 3" xfId="12306"/>
    <cellStyle name="Normal 30 2 5 4" xfId="12307"/>
    <cellStyle name="Normal 30 2 6" xfId="5561"/>
    <cellStyle name="Normal 30 2 6 2" xfId="17135"/>
    <cellStyle name="Normal 30 2 7" xfId="12308"/>
    <cellStyle name="Normal 30 2 8" xfId="12309"/>
    <cellStyle name="Normal 30 3" xfId="2829"/>
    <cellStyle name="Normal 30 3 2" xfId="2830"/>
    <cellStyle name="Normal 30 3 2 2" xfId="2831"/>
    <cellStyle name="Normal 30 3 2 2 2" xfId="5571"/>
    <cellStyle name="Normal 30 3 2 2 2 2" xfId="17136"/>
    <cellStyle name="Normal 30 3 2 2 3" xfId="12310"/>
    <cellStyle name="Normal 30 3 2 2 4" xfId="12311"/>
    <cellStyle name="Normal 30 3 2 3" xfId="2832"/>
    <cellStyle name="Normal 30 3 2 3 2" xfId="5572"/>
    <cellStyle name="Normal 30 3 2 3 2 2" xfId="17137"/>
    <cellStyle name="Normal 30 3 2 3 3" xfId="12312"/>
    <cellStyle name="Normal 30 3 2 3 4" xfId="12313"/>
    <cellStyle name="Normal 30 3 2 4" xfId="2833"/>
    <cellStyle name="Normal 30 3 2 4 2" xfId="5573"/>
    <cellStyle name="Normal 30 3 2 4 2 2" xfId="17138"/>
    <cellStyle name="Normal 30 3 2 4 3" xfId="12314"/>
    <cellStyle name="Normal 30 3 2 4 4" xfId="12315"/>
    <cellStyle name="Normal 30 3 2 5" xfId="5570"/>
    <cellStyle name="Normal 30 3 2 5 2" xfId="17139"/>
    <cellStyle name="Normal 30 3 2 6" xfId="12316"/>
    <cellStyle name="Normal 30 3 2 7" xfId="12317"/>
    <cellStyle name="Normal 30 3 3" xfId="2834"/>
    <cellStyle name="Normal 30 3 3 2" xfId="5574"/>
    <cellStyle name="Normal 30 3 3 2 2" xfId="17140"/>
    <cellStyle name="Normal 30 3 3 3" xfId="12318"/>
    <cellStyle name="Normal 30 3 3 4" xfId="12319"/>
    <cellStyle name="Normal 30 3 4" xfId="2835"/>
    <cellStyle name="Normal 30 3 4 2" xfId="5575"/>
    <cellStyle name="Normal 30 3 4 2 2" xfId="17141"/>
    <cellStyle name="Normal 30 3 4 3" xfId="12320"/>
    <cellStyle name="Normal 30 3 4 4" xfId="12321"/>
    <cellStyle name="Normal 30 3 5" xfId="2836"/>
    <cellStyle name="Normal 30 3 5 2" xfId="5576"/>
    <cellStyle name="Normal 30 3 5 2 2" xfId="17142"/>
    <cellStyle name="Normal 30 3 5 3" xfId="12322"/>
    <cellStyle name="Normal 30 3 5 4" xfId="12323"/>
    <cellStyle name="Normal 30 3 6" xfId="5569"/>
    <cellStyle name="Normal 30 3 6 2" xfId="17143"/>
    <cellStyle name="Normal 30 3 7" xfId="12324"/>
    <cellStyle name="Normal 30 3 8" xfId="12325"/>
    <cellStyle name="Normal 30 4" xfId="2837"/>
    <cellStyle name="Normal 30 4 2" xfId="2838"/>
    <cellStyle name="Normal 30 4 2 2" xfId="5578"/>
    <cellStyle name="Normal 30 4 2 2 2" xfId="17144"/>
    <cellStyle name="Normal 30 4 2 3" xfId="12326"/>
    <cellStyle name="Normal 30 4 2 4" xfId="12327"/>
    <cellStyle name="Normal 30 4 3" xfId="2839"/>
    <cellStyle name="Normal 30 4 3 2" xfId="5579"/>
    <cellStyle name="Normal 30 4 3 2 2" xfId="17145"/>
    <cellStyle name="Normal 30 4 3 3" xfId="12328"/>
    <cellStyle name="Normal 30 4 3 4" xfId="12329"/>
    <cellStyle name="Normal 30 4 4" xfId="2840"/>
    <cellStyle name="Normal 30 4 4 2" xfId="5580"/>
    <cellStyle name="Normal 30 4 4 2 2" xfId="17146"/>
    <cellStyle name="Normal 30 4 4 3" xfId="12330"/>
    <cellStyle name="Normal 30 4 4 4" xfId="12331"/>
    <cellStyle name="Normal 30 4 5" xfId="5577"/>
    <cellStyle name="Normal 30 4 5 2" xfId="17147"/>
    <cellStyle name="Normal 30 4 6" xfId="12332"/>
    <cellStyle name="Normal 30 4 7" xfId="12333"/>
    <cellStyle name="Normal 30 5" xfId="2841"/>
    <cellStyle name="Normal 30 5 2" xfId="5581"/>
    <cellStyle name="Normal 30 5 2 2" xfId="17148"/>
    <cellStyle name="Normal 30 5 3" xfId="12334"/>
    <cellStyle name="Normal 30 5 4" xfId="12335"/>
    <cellStyle name="Normal 30 6" xfId="2842"/>
    <cellStyle name="Normal 30 6 2" xfId="5582"/>
    <cellStyle name="Normal 30 6 2 2" xfId="17149"/>
    <cellStyle name="Normal 30 6 3" xfId="12336"/>
    <cellStyle name="Normal 30 6 4" xfId="12337"/>
    <cellStyle name="Normal 30 7" xfId="2843"/>
    <cellStyle name="Normal 30 7 2" xfId="5583"/>
    <cellStyle name="Normal 30 7 2 2" xfId="17150"/>
    <cellStyle name="Normal 30 7 3" xfId="12338"/>
    <cellStyle name="Normal 30 7 4" xfId="12339"/>
    <cellStyle name="Normal 30 8" xfId="12340"/>
    <cellStyle name="Normal 30 9" xfId="12341"/>
    <cellStyle name="Normal 31" xfId="630"/>
    <cellStyle name="Normal 31 10" xfId="12342"/>
    <cellStyle name="Normal 31 2" xfId="2844"/>
    <cellStyle name="Normal 31 2 2" xfId="2845"/>
    <cellStyle name="Normal 31 2 2 2" xfId="2846"/>
    <cellStyle name="Normal 31 2 2 2 2" xfId="5586"/>
    <cellStyle name="Normal 31 2 2 2 2 2" xfId="17151"/>
    <cellStyle name="Normal 31 2 2 2 3" xfId="12343"/>
    <cellStyle name="Normal 31 2 2 2 4" xfId="12344"/>
    <cellStyle name="Normal 31 2 2 3" xfId="2847"/>
    <cellStyle name="Normal 31 2 2 3 2" xfId="5587"/>
    <cellStyle name="Normal 31 2 2 3 2 2" xfId="17152"/>
    <cellStyle name="Normal 31 2 2 3 3" xfId="12345"/>
    <cellStyle name="Normal 31 2 2 3 4" xfId="12346"/>
    <cellStyle name="Normal 31 2 2 4" xfId="2848"/>
    <cellStyle name="Normal 31 2 2 4 2" xfId="5588"/>
    <cellStyle name="Normal 31 2 2 4 2 2" xfId="17153"/>
    <cellStyle name="Normal 31 2 2 4 3" xfId="12347"/>
    <cellStyle name="Normal 31 2 2 4 4" xfId="12348"/>
    <cellStyle name="Normal 31 2 2 5" xfId="5585"/>
    <cellStyle name="Normal 31 2 2 5 2" xfId="17154"/>
    <cellStyle name="Normal 31 2 2 6" xfId="12349"/>
    <cellStyle name="Normal 31 2 2 7" xfId="12350"/>
    <cellStyle name="Normal 31 2 3" xfId="2849"/>
    <cellStyle name="Normal 31 2 3 2" xfId="5589"/>
    <cellStyle name="Normal 31 2 3 2 2" xfId="17155"/>
    <cellStyle name="Normal 31 2 3 3" xfId="12351"/>
    <cellStyle name="Normal 31 2 3 4" xfId="12352"/>
    <cellStyle name="Normal 31 2 4" xfId="2850"/>
    <cellStyle name="Normal 31 2 4 2" xfId="5590"/>
    <cellStyle name="Normal 31 2 4 2 2" xfId="17156"/>
    <cellStyle name="Normal 31 2 4 3" xfId="12353"/>
    <cellStyle name="Normal 31 2 4 4" xfId="12354"/>
    <cellStyle name="Normal 31 2 5" xfId="2851"/>
    <cellStyle name="Normal 31 2 5 2" xfId="5591"/>
    <cellStyle name="Normal 31 2 5 2 2" xfId="17157"/>
    <cellStyle name="Normal 31 2 5 3" xfId="12355"/>
    <cellStyle name="Normal 31 2 5 4" xfId="12356"/>
    <cellStyle name="Normal 31 2 6" xfId="5584"/>
    <cellStyle name="Normal 31 2 6 2" xfId="17158"/>
    <cellStyle name="Normal 31 2 7" xfId="12357"/>
    <cellStyle name="Normal 31 2 8" xfId="12358"/>
    <cellStyle name="Normal 31 3" xfId="2852"/>
    <cellStyle name="Normal 31 3 2" xfId="2853"/>
    <cellStyle name="Normal 31 3 2 2" xfId="2854"/>
    <cellStyle name="Normal 31 3 2 2 2" xfId="5594"/>
    <cellStyle name="Normal 31 3 2 2 2 2" xfId="17159"/>
    <cellStyle name="Normal 31 3 2 2 3" xfId="12359"/>
    <cellStyle name="Normal 31 3 2 2 4" xfId="12360"/>
    <cellStyle name="Normal 31 3 2 3" xfId="2855"/>
    <cellStyle name="Normal 31 3 2 3 2" xfId="5595"/>
    <cellStyle name="Normal 31 3 2 3 2 2" xfId="17160"/>
    <cellStyle name="Normal 31 3 2 3 3" xfId="12361"/>
    <cellStyle name="Normal 31 3 2 3 4" xfId="12362"/>
    <cellStyle name="Normal 31 3 2 4" xfId="2856"/>
    <cellStyle name="Normal 31 3 2 4 2" xfId="5596"/>
    <cellStyle name="Normal 31 3 2 4 2 2" xfId="17161"/>
    <cellStyle name="Normal 31 3 2 4 3" xfId="12363"/>
    <cellStyle name="Normal 31 3 2 4 4" xfId="12364"/>
    <cellStyle name="Normal 31 3 2 5" xfId="5593"/>
    <cellStyle name="Normal 31 3 2 5 2" xfId="17162"/>
    <cellStyle name="Normal 31 3 2 6" xfId="12365"/>
    <cellStyle name="Normal 31 3 2 7" xfId="12366"/>
    <cellStyle name="Normal 31 3 3" xfId="2857"/>
    <cellStyle name="Normal 31 3 3 2" xfId="5597"/>
    <cellStyle name="Normal 31 3 3 2 2" xfId="17163"/>
    <cellStyle name="Normal 31 3 3 3" xfId="12367"/>
    <cellStyle name="Normal 31 3 3 4" xfId="12368"/>
    <cellStyle name="Normal 31 3 4" xfId="2858"/>
    <cellStyle name="Normal 31 3 4 2" xfId="5598"/>
    <cellStyle name="Normal 31 3 4 2 2" xfId="17164"/>
    <cellStyle name="Normal 31 3 4 3" xfId="12369"/>
    <cellStyle name="Normal 31 3 4 4" xfId="12370"/>
    <cellStyle name="Normal 31 3 5" xfId="2859"/>
    <cellStyle name="Normal 31 3 5 2" xfId="5599"/>
    <cellStyle name="Normal 31 3 5 2 2" xfId="17165"/>
    <cellStyle name="Normal 31 3 5 3" xfId="12371"/>
    <cellStyle name="Normal 31 3 5 4" xfId="12372"/>
    <cellStyle name="Normal 31 3 6" xfId="5592"/>
    <cellStyle name="Normal 31 3 6 2" xfId="17166"/>
    <cellStyle name="Normal 31 3 7" xfId="12373"/>
    <cellStyle name="Normal 31 3 8" xfId="12374"/>
    <cellStyle name="Normal 31 4" xfId="2860"/>
    <cellStyle name="Normal 31 4 2" xfId="2861"/>
    <cellStyle name="Normal 31 4 2 2" xfId="5601"/>
    <cellStyle name="Normal 31 4 2 2 2" xfId="17167"/>
    <cellStyle name="Normal 31 4 2 3" xfId="12375"/>
    <cellStyle name="Normal 31 4 2 4" xfId="12376"/>
    <cellStyle name="Normal 31 4 3" xfId="2862"/>
    <cellStyle name="Normal 31 4 3 2" xfId="5602"/>
    <cellStyle name="Normal 31 4 3 2 2" xfId="17168"/>
    <cellStyle name="Normal 31 4 3 3" xfId="12377"/>
    <cellStyle name="Normal 31 4 3 4" xfId="12378"/>
    <cellStyle name="Normal 31 4 4" xfId="2863"/>
    <cellStyle name="Normal 31 4 4 2" xfId="5603"/>
    <cellStyle name="Normal 31 4 4 2 2" xfId="17169"/>
    <cellStyle name="Normal 31 4 4 3" xfId="12379"/>
    <cellStyle name="Normal 31 4 4 4" xfId="12380"/>
    <cellStyle name="Normal 31 4 5" xfId="5600"/>
    <cellStyle name="Normal 31 4 5 2" xfId="17170"/>
    <cellStyle name="Normal 31 4 6" xfId="12381"/>
    <cellStyle name="Normal 31 4 7" xfId="12382"/>
    <cellStyle name="Normal 31 5" xfId="2864"/>
    <cellStyle name="Normal 31 5 2" xfId="5604"/>
    <cellStyle name="Normal 31 5 2 2" xfId="17171"/>
    <cellStyle name="Normal 31 5 3" xfId="12383"/>
    <cellStyle name="Normal 31 5 4" xfId="12384"/>
    <cellStyle name="Normal 31 6" xfId="2865"/>
    <cellStyle name="Normal 31 6 2" xfId="5605"/>
    <cellStyle name="Normal 31 6 2 2" xfId="17172"/>
    <cellStyle name="Normal 31 6 3" xfId="12385"/>
    <cellStyle name="Normal 31 6 4" xfId="12386"/>
    <cellStyle name="Normal 31 7" xfId="2866"/>
    <cellStyle name="Normal 31 7 2" xfId="5606"/>
    <cellStyle name="Normal 31 7 2 2" xfId="17173"/>
    <cellStyle name="Normal 31 7 3" xfId="12387"/>
    <cellStyle name="Normal 31 7 4" xfId="12388"/>
    <cellStyle name="Normal 31 8" xfId="4017"/>
    <cellStyle name="Normal 31 8 2" xfId="12389"/>
    <cellStyle name="Normal 31 8 3" xfId="12390"/>
    <cellStyle name="Normal 31 9" xfId="12391"/>
    <cellStyle name="Normal 32" xfId="383"/>
    <cellStyle name="Normal 32 2" xfId="4018"/>
    <cellStyle name="Normal 32 3" xfId="12392"/>
    <cellStyle name="Normal 32 4" xfId="12393"/>
    <cellStyle name="Normal 33" xfId="632"/>
    <cellStyle name="Normal 33 2" xfId="4019"/>
    <cellStyle name="Normal 33 2 2" xfId="14239"/>
    <cellStyle name="Normal 33 3" xfId="6189"/>
    <cellStyle name="Normal 33 3 2" xfId="17174"/>
    <cellStyle name="Normal 33 4" xfId="12394"/>
    <cellStyle name="Normal 33 5" xfId="12395"/>
    <cellStyle name="Normal 34" xfId="2867"/>
    <cellStyle name="Normal 34 10" xfId="12396"/>
    <cellStyle name="Normal 34 11" xfId="12397"/>
    <cellStyle name="Normal 34 2" xfId="2868"/>
    <cellStyle name="Normal 34 2 2" xfId="2869"/>
    <cellStyle name="Normal 34 2 2 2" xfId="2870"/>
    <cellStyle name="Normal 34 2 2 2 2" xfId="5608"/>
    <cellStyle name="Normal 34 2 2 2 2 2" xfId="17175"/>
    <cellStyle name="Normal 34 2 2 2 3" xfId="12398"/>
    <cellStyle name="Normal 34 2 2 2 4" xfId="12399"/>
    <cellStyle name="Normal 34 2 2 3" xfId="2871"/>
    <cellStyle name="Normal 34 2 2 3 2" xfId="5609"/>
    <cellStyle name="Normal 34 2 2 3 2 2" xfId="17176"/>
    <cellStyle name="Normal 34 2 2 3 3" xfId="12400"/>
    <cellStyle name="Normal 34 2 2 3 4" xfId="12401"/>
    <cellStyle name="Normal 34 2 2 4" xfId="2872"/>
    <cellStyle name="Normal 34 2 2 4 2" xfId="5610"/>
    <cellStyle name="Normal 34 2 2 4 2 2" xfId="17177"/>
    <cellStyle name="Normal 34 2 2 4 3" xfId="12402"/>
    <cellStyle name="Normal 34 2 2 4 4" xfId="12403"/>
    <cellStyle name="Normal 34 2 2 5" xfId="5607"/>
    <cellStyle name="Normal 34 2 2 5 2" xfId="17178"/>
    <cellStyle name="Normal 34 2 2 6" xfId="12404"/>
    <cellStyle name="Normal 34 2 2 7" xfId="12405"/>
    <cellStyle name="Normal 34 2 3" xfId="2873"/>
    <cellStyle name="Normal 34 2 3 2" xfId="5611"/>
    <cellStyle name="Normal 34 2 3 2 2" xfId="17179"/>
    <cellStyle name="Normal 34 2 3 3" xfId="12406"/>
    <cellStyle name="Normal 34 2 3 4" xfId="12407"/>
    <cellStyle name="Normal 34 2 4" xfId="2874"/>
    <cellStyle name="Normal 34 2 4 2" xfId="5612"/>
    <cellStyle name="Normal 34 2 4 2 2" xfId="17180"/>
    <cellStyle name="Normal 34 2 4 3" xfId="12408"/>
    <cellStyle name="Normal 34 2 4 4" xfId="12409"/>
    <cellStyle name="Normal 34 2 5" xfId="2875"/>
    <cellStyle name="Normal 34 2 5 2" xfId="5613"/>
    <cellStyle name="Normal 34 2 5 2 2" xfId="17181"/>
    <cellStyle name="Normal 34 2 5 3" xfId="12410"/>
    <cellStyle name="Normal 34 2 5 4" xfId="12411"/>
    <cellStyle name="Normal 34 2 6" xfId="4053"/>
    <cellStyle name="Normal 34 2 7" xfId="12412"/>
    <cellStyle name="Normal 34 2 8" xfId="12413"/>
    <cellStyle name="Normal 34 3" xfId="2876"/>
    <cellStyle name="Normal 34 3 2" xfId="2877"/>
    <cellStyle name="Normal 34 3 2 2" xfId="2878"/>
    <cellStyle name="Normal 34 3 2 2 2" xfId="5616"/>
    <cellStyle name="Normal 34 3 2 2 2 2" xfId="17182"/>
    <cellStyle name="Normal 34 3 2 2 3" xfId="12414"/>
    <cellStyle name="Normal 34 3 2 2 4" xfId="12415"/>
    <cellStyle name="Normal 34 3 2 3" xfId="2879"/>
    <cellStyle name="Normal 34 3 2 3 2" xfId="5617"/>
    <cellStyle name="Normal 34 3 2 3 2 2" xfId="17183"/>
    <cellStyle name="Normal 34 3 2 3 3" xfId="12416"/>
    <cellStyle name="Normal 34 3 2 3 4" xfId="12417"/>
    <cellStyle name="Normal 34 3 2 4" xfId="2880"/>
    <cellStyle name="Normal 34 3 2 4 2" xfId="5618"/>
    <cellStyle name="Normal 34 3 2 4 2 2" xfId="17184"/>
    <cellStyle name="Normal 34 3 2 4 3" xfId="12418"/>
    <cellStyle name="Normal 34 3 2 4 4" xfId="12419"/>
    <cellStyle name="Normal 34 3 2 5" xfId="5615"/>
    <cellStyle name="Normal 34 3 2 5 2" xfId="17185"/>
    <cellStyle name="Normal 34 3 2 6" xfId="12420"/>
    <cellStyle name="Normal 34 3 2 7" xfId="12421"/>
    <cellStyle name="Normal 34 3 3" xfId="2881"/>
    <cellStyle name="Normal 34 3 3 2" xfId="5619"/>
    <cellStyle name="Normal 34 3 3 2 2" xfId="17186"/>
    <cellStyle name="Normal 34 3 3 3" xfId="12422"/>
    <cellStyle name="Normal 34 3 3 4" xfId="12423"/>
    <cellStyle name="Normal 34 3 4" xfId="2882"/>
    <cellStyle name="Normal 34 3 4 2" xfId="5620"/>
    <cellStyle name="Normal 34 3 4 2 2" xfId="17187"/>
    <cellStyle name="Normal 34 3 4 3" xfId="12424"/>
    <cellStyle name="Normal 34 3 4 4" xfId="12425"/>
    <cellStyle name="Normal 34 3 5" xfId="2883"/>
    <cellStyle name="Normal 34 3 5 2" xfId="5621"/>
    <cellStyle name="Normal 34 3 5 2 2" xfId="17188"/>
    <cellStyle name="Normal 34 3 5 3" xfId="12426"/>
    <cellStyle name="Normal 34 3 5 4" xfId="12427"/>
    <cellStyle name="Normal 34 3 6" xfId="5614"/>
    <cellStyle name="Normal 34 3 6 2" xfId="17189"/>
    <cellStyle name="Normal 34 3 7" xfId="12428"/>
    <cellStyle name="Normal 34 3 8" xfId="12429"/>
    <cellStyle name="Normal 34 4" xfId="2884"/>
    <cellStyle name="Normal 34 4 2" xfId="2885"/>
    <cellStyle name="Normal 34 4 2 2" xfId="5623"/>
    <cellStyle name="Normal 34 4 2 2 2" xfId="17190"/>
    <cellStyle name="Normal 34 4 2 3" xfId="12430"/>
    <cellStyle name="Normal 34 4 2 4" xfId="12431"/>
    <cellStyle name="Normal 34 4 3" xfId="2886"/>
    <cellStyle name="Normal 34 4 3 2" xfId="5624"/>
    <cellStyle name="Normal 34 4 3 2 2" xfId="17191"/>
    <cellStyle name="Normal 34 4 3 3" xfId="12432"/>
    <cellStyle name="Normal 34 4 3 4" xfId="12433"/>
    <cellStyle name="Normal 34 4 4" xfId="2887"/>
    <cellStyle name="Normal 34 4 4 2" xfId="5625"/>
    <cellStyle name="Normal 34 4 4 2 2" xfId="17192"/>
    <cellStyle name="Normal 34 4 4 3" xfId="12434"/>
    <cellStyle name="Normal 34 4 4 4" xfId="12435"/>
    <cellStyle name="Normal 34 4 5" xfId="5622"/>
    <cellStyle name="Normal 34 4 5 2" xfId="17193"/>
    <cellStyle name="Normal 34 4 6" xfId="12436"/>
    <cellStyle name="Normal 34 4 7" xfId="12437"/>
    <cellStyle name="Normal 34 5" xfId="2888"/>
    <cellStyle name="Normal 34 5 2" xfId="5626"/>
    <cellStyle name="Normal 34 5 2 2" xfId="17194"/>
    <cellStyle name="Normal 34 5 3" xfId="12438"/>
    <cellStyle name="Normal 34 5 4" xfId="12439"/>
    <cellStyle name="Normal 34 6" xfId="2889"/>
    <cellStyle name="Normal 34 6 2" xfId="5627"/>
    <cellStyle name="Normal 34 6 2 2" xfId="17195"/>
    <cellStyle name="Normal 34 6 3" xfId="12440"/>
    <cellStyle name="Normal 34 6 4" xfId="12441"/>
    <cellStyle name="Normal 34 7" xfId="2890"/>
    <cellStyle name="Normal 34 7 2" xfId="5628"/>
    <cellStyle name="Normal 34 7 2 2" xfId="17196"/>
    <cellStyle name="Normal 34 7 3" xfId="12442"/>
    <cellStyle name="Normal 34 7 4" xfId="12443"/>
    <cellStyle name="Normal 34 8" xfId="4020"/>
    <cellStyle name="Normal 34 8 2" xfId="17197"/>
    <cellStyle name="Normal 34 9" xfId="6175"/>
    <cellStyle name="Normal 34 9 2" xfId="12444"/>
    <cellStyle name="Normal 34 9 2 2" xfId="12445"/>
    <cellStyle name="Normal 34 9 2 3" xfId="19298"/>
    <cellStyle name="Normal 35" xfId="611"/>
    <cellStyle name="Normal 35 2" xfId="4021"/>
    <cellStyle name="Normal 35 2 2" xfId="17198"/>
    <cellStyle name="Normal 35 3" xfId="12446"/>
    <cellStyle name="Normal 35 3 2" xfId="17199"/>
    <cellStyle name="Normal 35 4" xfId="12447"/>
    <cellStyle name="Normal 36" xfId="2891"/>
    <cellStyle name="Normal 36 2" xfId="3905"/>
    <cellStyle name="Normal 36 3" xfId="14240"/>
    <cellStyle name="Normal 36 4" xfId="17200"/>
    <cellStyle name="Normal 37" xfId="2892"/>
    <cellStyle name="Normal 37 10" xfId="2893"/>
    <cellStyle name="Normal 37 10 2" xfId="5629"/>
    <cellStyle name="Normal 37 10 2 2" xfId="12448"/>
    <cellStyle name="Normal 37 10 2 2 2" xfId="12449"/>
    <cellStyle name="Normal 37 10 2 2 3" xfId="17201"/>
    <cellStyle name="Normal 37 10 2 3" xfId="17202"/>
    <cellStyle name="Normal 37 10 2 4" xfId="17203"/>
    <cellStyle name="Normal 37 10 3" xfId="12450"/>
    <cellStyle name="Normal 37 10 3 2" xfId="12451"/>
    <cellStyle name="Normal 37 10 4" xfId="17204"/>
    <cellStyle name="Normal 37 10 5" xfId="17205"/>
    <cellStyle name="Normal 37 11" xfId="4201"/>
    <cellStyle name="Normal 37 11 2" xfId="17206"/>
    <cellStyle name="Normal 37 12" xfId="14106"/>
    <cellStyle name="Normal 37 2" xfId="2894"/>
    <cellStyle name="Normal 37 2 2" xfId="2895"/>
    <cellStyle name="Normal 37 2 2 2" xfId="5631"/>
    <cellStyle name="Normal 37 2 2 2 2" xfId="12452"/>
    <cellStyle name="Normal 37 2 2 2 2 2" xfId="12453"/>
    <cellStyle name="Normal 37 2 2 2 2 3" xfId="17207"/>
    <cellStyle name="Normal 37 2 2 2 3" xfId="17208"/>
    <cellStyle name="Normal 37 2 2 2 4" xfId="17209"/>
    <cellStyle name="Normal 37 2 2 3" xfId="12454"/>
    <cellStyle name="Normal 37 2 2 3 2" xfId="12455"/>
    <cellStyle name="Normal 37 2 2 4" xfId="17210"/>
    <cellStyle name="Normal 37 2 2 5" xfId="17211"/>
    <cellStyle name="Normal 37 2 3" xfId="2896"/>
    <cellStyle name="Normal 37 2 3 2" xfId="5632"/>
    <cellStyle name="Normal 37 2 3 2 2" xfId="12456"/>
    <cellStyle name="Normal 37 2 3 2 2 2" xfId="12457"/>
    <cellStyle name="Normal 37 2 3 2 2 3" xfId="17212"/>
    <cellStyle name="Normal 37 2 3 2 3" xfId="17213"/>
    <cellStyle name="Normal 37 2 3 2 4" xfId="17214"/>
    <cellStyle name="Normal 37 2 3 3" xfId="12458"/>
    <cellStyle name="Normal 37 2 3 3 2" xfId="12459"/>
    <cellStyle name="Normal 37 2 3 4" xfId="17215"/>
    <cellStyle name="Normal 37 2 3 5" xfId="17216"/>
    <cellStyle name="Normal 37 2 4" xfId="2897"/>
    <cellStyle name="Normal 37 2 4 2" xfId="5633"/>
    <cellStyle name="Normal 37 2 4 2 2" xfId="12460"/>
    <cellStyle name="Normal 37 2 4 2 2 2" xfId="12461"/>
    <cellStyle name="Normal 37 2 4 2 2 3" xfId="17217"/>
    <cellStyle name="Normal 37 2 4 2 3" xfId="17218"/>
    <cellStyle name="Normal 37 2 4 2 4" xfId="17219"/>
    <cellStyle name="Normal 37 2 4 3" xfId="12462"/>
    <cellStyle name="Normal 37 2 4 3 2" xfId="12463"/>
    <cellStyle name="Normal 37 2 4 4" xfId="17220"/>
    <cellStyle name="Normal 37 2 4 5" xfId="17221"/>
    <cellStyle name="Normal 37 2 5" xfId="5630"/>
    <cellStyle name="Normal 37 2 5 2" xfId="12464"/>
    <cellStyle name="Normal 37 2 5 2 2" xfId="12465"/>
    <cellStyle name="Normal 37 2 5 2 3" xfId="17222"/>
    <cellStyle name="Normal 37 2 5 3" xfId="17223"/>
    <cellStyle name="Normal 37 2 5 4" xfId="17224"/>
    <cellStyle name="Normal 37 2 6" xfId="12466"/>
    <cellStyle name="Normal 37 2 6 2" xfId="12467"/>
    <cellStyle name="Normal 37 2 7" xfId="17225"/>
    <cellStyle name="Normal 37 2 8" xfId="17226"/>
    <cellStyle name="Normal 37 3" xfId="2898"/>
    <cellStyle name="Normal 37 3 2" xfId="2899"/>
    <cellStyle name="Normal 37 3 2 2" xfId="5635"/>
    <cellStyle name="Normal 37 3 2 2 2" xfId="12468"/>
    <cellStyle name="Normal 37 3 2 2 2 2" xfId="12469"/>
    <cellStyle name="Normal 37 3 2 2 2 3" xfId="17227"/>
    <cellStyle name="Normal 37 3 2 2 3" xfId="17228"/>
    <cellStyle name="Normal 37 3 2 2 4" xfId="17229"/>
    <cellStyle name="Normal 37 3 2 3" xfId="12470"/>
    <cellStyle name="Normal 37 3 2 3 2" xfId="12471"/>
    <cellStyle name="Normal 37 3 2 4" xfId="17230"/>
    <cellStyle name="Normal 37 3 2 5" xfId="17231"/>
    <cellStyle name="Normal 37 3 3" xfId="2900"/>
    <cellStyle name="Normal 37 3 3 2" xfId="5636"/>
    <cellStyle name="Normal 37 3 3 2 2" xfId="12472"/>
    <cellStyle name="Normal 37 3 3 2 2 2" xfId="12473"/>
    <cellStyle name="Normal 37 3 3 2 2 3" xfId="17232"/>
    <cellStyle name="Normal 37 3 3 2 3" xfId="17233"/>
    <cellStyle name="Normal 37 3 3 2 4" xfId="17234"/>
    <cellStyle name="Normal 37 3 3 3" xfId="12474"/>
    <cellStyle name="Normal 37 3 3 3 2" xfId="12475"/>
    <cellStyle name="Normal 37 3 3 4" xfId="17235"/>
    <cellStyle name="Normal 37 3 3 5" xfId="17236"/>
    <cellStyle name="Normal 37 3 4" xfId="2901"/>
    <cellStyle name="Normal 37 3 4 2" xfId="5637"/>
    <cellStyle name="Normal 37 3 4 2 2" xfId="12476"/>
    <cellStyle name="Normal 37 3 4 2 2 2" xfId="12477"/>
    <cellStyle name="Normal 37 3 4 2 2 3" xfId="17237"/>
    <cellStyle name="Normal 37 3 4 2 3" xfId="17238"/>
    <cellStyle name="Normal 37 3 4 2 4" xfId="17239"/>
    <cellStyle name="Normal 37 3 4 3" xfId="12478"/>
    <cellStyle name="Normal 37 3 4 3 2" xfId="12479"/>
    <cellStyle name="Normal 37 3 4 4" xfId="17240"/>
    <cellStyle name="Normal 37 3 4 5" xfId="17241"/>
    <cellStyle name="Normal 37 3 5" xfId="5634"/>
    <cellStyle name="Normal 37 3 5 2" xfId="12480"/>
    <cellStyle name="Normal 37 3 5 2 2" xfId="12481"/>
    <cellStyle name="Normal 37 3 5 2 3" xfId="17242"/>
    <cellStyle name="Normal 37 3 5 3" xfId="17243"/>
    <cellStyle name="Normal 37 3 5 4" xfId="17244"/>
    <cellStyle name="Normal 37 3 6" xfId="12482"/>
    <cellStyle name="Normal 37 3 6 2" xfId="12483"/>
    <cellStyle name="Normal 37 3 7" xfId="17245"/>
    <cellStyle name="Normal 37 3 8" xfId="17246"/>
    <cellStyle name="Normal 37 4" xfId="2902"/>
    <cellStyle name="Normal 37 4 2" xfId="5638"/>
    <cellStyle name="Normal 37 4 2 2" xfId="12484"/>
    <cellStyle name="Normal 37 4 2 2 2" xfId="12485"/>
    <cellStyle name="Normal 37 4 2 2 3" xfId="17247"/>
    <cellStyle name="Normal 37 4 2 3" xfId="17248"/>
    <cellStyle name="Normal 37 4 2 4" xfId="17249"/>
    <cellStyle name="Normal 37 4 3" xfId="12486"/>
    <cellStyle name="Normal 37 4 3 2" xfId="12487"/>
    <cellStyle name="Normal 37 4 4" xfId="17250"/>
    <cellStyle name="Normal 37 4 5" xfId="17251"/>
    <cellStyle name="Normal 37 5" xfId="2903"/>
    <cellStyle name="Normal 37 5 2" xfId="5639"/>
    <cellStyle name="Normal 37 5 2 2" xfId="12488"/>
    <cellStyle name="Normal 37 5 2 2 2" xfId="12489"/>
    <cellStyle name="Normal 37 5 2 2 3" xfId="17252"/>
    <cellStyle name="Normal 37 5 2 3" xfId="17253"/>
    <cellStyle name="Normal 37 5 2 4" xfId="17254"/>
    <cellStyle name="Normal 37 5 3" xfId="12490"/>
    <cellStyle name="Normal 37 5 3 2" xfId="12491"/>
    <cellStyle name="Normal 37 5 4" xfId="17255"/>
    <cellStyle name="Normal 37 5 5" xfId="17256"/>
    <cellStyle name="Normal 37 6" xfId="2904"/>
    <cellStyle name="Normal 37 6 2" xfId="5640"/>
    <cellStyle name="Normal 37 6 2 2" xfId="12492"/>
    <cellStyle name="Normal 37 6 2 2 2" xfId="12493"/>
    <cellStyle name="Normal 37 6 2 2 3" xfId="17257"/>
    <cellStyle name="Normal 37 6 2 3" xfId="17258"/>
    <cellStyle name="Normal 37 6 2 4" xfId="17259"/>
    <cellStyle name="Normal 37 6 3" xfId="12494"/>
    <cellStyle name="Normal 37 6 3 2" xfId="12495"/>
    <cellStyle name="Normal 37 6 4" xfId="17260"/>
    <cellStyle name="Normal 37 6 5" xfId="17261"/>
    <cellStyle name="Normal 37 7" xfId="2905"/>
    <cellStyle name="Normal 37 7 2" xfId="5641"/>
    <cellStyle name="Normal 37 7 2 2" xfId="12496"/>
    <cellStyle name="Normal 37 7 2 2 2" xfId="12497"/>
    <cellStyle name="Normal 37 7 2 2 3" xfId="17262"/>
    <cellStyle name="Normal 37 7 2 3" xfId="17263"/>
    <cellStyle name="Normal 37 7 2 4" xfId="17264"/>
    <cellStyle name="Normal 37 7 3" xfId="12498"/>
    <cellStyle name="Normal 37 7 3 2" xfId="12499"/>
    <cellStyle name="Normal 37 7 4" xfId="17265"/>
    <cellStyle name="Normal 37 7 5" xfId="17266"/>
    <cellStyle name="Normal 37 8" xfId="2906"/>
    <cellStyle name="Normal 37 8 2" xfId="5642"/>
    <cellStyle name="Normal 37 8 2 2" xfId="12500"/>
    <cellStyle name="Normal 37 8 2 2 2" xfId="12501"/>
    <cellStyle name="Normal 37 8 2 2 3" xfId="17267"/>
    <cellStyle name="Normal 37 8 2 3" xfId="17268"/>
    <cellStyle name="Normal 37 8 2 4" xfId="17269"/>
    <cellStyle name="Normal 37 8 3" xfId="12502"/>
    <cellStyle name="Normal 37 8 3 2" xfId="12503"/>
    <cellStyle name="Normal 37 8 4" xfId="17270"/>
    <cellStyle name="Normal 37 8 5" xfId="17271"/>
    <cellStyle name="Normal 37 9" xfId="2907"/>
    <cellStyle name="Normal 37 9 2" xfId="5643"/>
    <cellStyle name="Normal 37 9 2 2" xfId="12504"/>
    <cellStyle name="Normal 37 9 2 2 2" xfId="12505"/>
    <cellStyle name="Normal 37 9 2 2 3" xfId="17272"/>
    <cellStyle name="Normal 37 9 2 3" xfId="17273"/>
    <cellStyle name="Normal 37 9 2 4" xfId="17274"/>
    <cellStyle name="Normal 37 9 3" xfId="12506"/>
    <cellStyle name="Normal 37 9 3 2" xfId="12507"/>
    <cellStyle name="Normal 37 9 4" xfId="17275"/>
    <cellStyle name="Normal 37 9 5" xfId="17276"/>
    <cellStyle name="Normal 38" xfId="2908"/>
    <cellStyle name="Normal 38 10" xfId="2909"/>
    <cellStyle name="Normal 38 10 2" xfId="5645"/>
    <cellStyle name="Normal 38 10 2 2" xfId="12508"/>
    <cellStyle name="Normal 38 10 2 2 2" xfId="12509"/>
    <cellStyle name="Normal 38 10 2 2 3" xfId="17277"/>
    <cellStyle name="Normal 38 10 2 3" xfId="17278"/>
    <cellStyle name="Normal 38 10 2 4" xfId="17279"/>
    <cellStyle name="Normal 38 10 3" xfId="12510"/>
    <cellStyle name="Normal 38 10 3 2" xfId="12511"/>
    <cellStyle name="Normal 38 10 4" xfId="17280"/>
    <cellStyle name="Normal 38 10 5" xfId="17281"/>
    <cellStyle name="Normal 38 11" xfId="5644"/>
    <cellStyle name="Normal 38 11 2" xfId="12512"/>
    <cellStyle name="Normal 38 11 2 2" xfId="12513"/>
    <cellStyle name="Normal 38 11 2 3" xfId="17282"/>
    <cellStyle name="Normal 38 11 3" xfId="17283"/>
    <cellStyle name="Normal 38 11 4" xfId="17284"/>
    <cellStyle name="Normal 38 12" xfId="14241"/>
    <cellStyle name="Normal 38 13" xfId="14242"/>
    <cellStyle name="Normal 38 2" xfId="2910"/>
    <cellStyle name="Normal 38 2 2" xfId="2911"/>
    <cellStyle name="Normal 38 2 2 2" xfId="5647"/>
    <cellStyle name="Normal 38 2 2 2 2" xfId="12514"/>
    <cellStyle name="Normal 38 2 2 2 2 2" xfId="12515"/>
    <cellStyle name="Normal 38 2 2 2 2 3" xfId="17285"/>
    <cellStyle name="Normal 38 2 2 2 3" xfId="17286"/>
    <cellStyle name="Normal 38 2 2 2 4" xfId="17287"/>
    <cellStyle name="Normal 38 2 2 3" xfId="12516"/>
    <cellStyle name="Normal 38 2 2 3 2" xfId="12517"/>
    <cellStyle name="Normal 38 2 2 4" xfId="17288"/>
    <cellStyle name="Normal 38 2 2 5" xfId="17289"/>
    <cellStyle name="Normal 38 2 3" xfId="2912"/>
    <cellStyle name="Normal 38 2 3 2" xfId="5648"/>
    <cellStyle name="Normal 38 2 3 2 2" xfId="12518"/>
    <cellStyle name="Normal 38 2 3 2 2 2" xfId="12519"/>
    <cellStyle name="Normal 38 2 3 2 2 3" xfId="17290"/>
    <cellStyle name="Normal 38 2 3 2 3" xfId="17291"/>
    <cellStyle name="Normal 38 2 3 2 4" xfId="17292"/>
    <cellStyle name="Normal 38 2 3 3" xfId="12520"/>
    <cellStyle name="Normal 38 2 3 3 2" xfId="12521"/>
    <cellStyle name="Normal 38 2 3 4" xfId="17293"/>
    <cellStyle name="Normal 38 2 3 5" xfId="17294"/>
    <cellStyle name="Normal 38 2 4" xfId="2913"/>
    <cellStyle name="Normal 38 2 4 2" xfId="5649"/>
    <cellStyle name="Normal 38 2 4 2 2" xfId="12522"/>
    <cellStyle name="Normal 38 2 4 2 2 2" xfId="12523"/>
    <cellStyle name="Normal 38 2 4 2 2 3" xfId="17295"/>
    <cellStyle name="Normal 38 2 4 2 3" xfId="17296"/>
    <cellStyle name="Normal 38 2 4 2 4" xfId="17297"/>
    <cellStyle name="Normal 38 2 4 3" xfId="12524"/>
    <cellStyle name="Normal 38 2 4 3 2" xfId="12525"/>
    <cellStyle name="Normal 38 2 4 4" xfId="17298"/>
    <cellStyle name="Normal 38 2 4 5" xfId="17299"/>
    <cellStyle name="Normal 38 2 5" xfId="5646"/>
    <cellStyle name="Normal 38 2 5 2" xfId="12526"/>
    <cellStyle name="Normal 38 2 5 2 2" xfId="12527"/>
    <cellStyle name="Normal 38 2 5 2 3" xfId="17300"/>
    <cellStyle name="Normal 38 2 5 3" xfId="17301"/>
    <cellStyle name="Normal 38 2 5 4" xfId="17302"/>
    <cellStyle name="Normal 38 2 6" xfId="12528"/>
    <cellStyle name="Normal 38 2 6 2" xfId="12529"/>
    <cellStyle name="Normal 38 2 7" xfId="17303"/>
    <cellStyle name="Normal 38 2 8" xfId="17304"/>
    <cellStyle name="Normal 38 3" xfId="2914"/>
    <cellStyle name="Normal 38 3 2" xfId="2915"/>
    <cellStyle name="Normal 38 3 2 2" xfId="5651"/>
    <cellStyle name="Normal 38 3 2 2 2" xfId="12530"/>
    <cellStyle name="Normal 38 3 2 2 2 2" xfId="12531"/>
    <cellStyle name="Normal 38 3 2 2 2 3" xfId="17305"/>
    <cellStyle name="Normal 38 3 2 2 3" xfId="17306"/>
    <cellStyle name="Normal 38 3 2 2 4" xfId="17307"/>
    <cellStyle name="Normal 38 3 2 3" xfId="12532"/>
    <cellStyle name="Normal 38 3 2 3 2" xfId="12533"/>
    <cellStyle name="Normal 38 3 2 4" xfId="17308"/>
    <cellStyle name="Normal 38 3 2 5" xfId="17309"/>
    <cellStyle name="Normal 38 3 3" xfId="2916"/>
    <cellStyle name="Normal 38 3 3 2" xfId="5652"/>
    <cellStyle name="Normal 38 3 3 2 2" xfId="12534"/>
    <cellStyle name="Normal 38 3 3 2 2 2" xfId="12535"/>
    <cellStyle name="Normal 38 3 3 2 2 3" xfId="17310"/>
    <cellStyle name="Normal 38 3 3 2 3" xfId="17311"/>
    <cellStyle name="Normal 38 3 3 2 4" xfId="17312"/>
    <cellStyle name="Normal 38 3 3 3" xfId="12536"/>
    <cellStyle name="Normal 38 3 3 3 2" xfId="12537"/>
    <cellStyle name="Normal 38 3 3 4" xfId="17313"/>
    <cellStyle name="Normal 38 3 3 5" xfId="17314"/>
    <cellStyle name="Normal 38 3 4" xfId="2917"/>
    <cellStyle name="Normal 38 3 4 2" xfId="5653"/>
    <cellStyle name="Normal 38 3 4 2 2" xfId="12538"/>
    <cellStyle name="Normal 38 3 4 2 2 2" xfId="12539"/>
    <cellStyle name="Normal 38 3 4 2 2 3" xfId="17315"/>
    <cellStyle name="Normal 38 3 4 2 3" xfId="17316"/>
    <cellStyle name="Normal 38 3 4 2 4" xfId="17317"/>
    <cellStyle name="Normal 38 3 4 3" xfId="12540"/>
    <cellStyle name="Normal 38 3 4 3 2" xfId="12541"/>
    <cellStyle name="Normal 38 3 4 4" xfId="17318"/>
    <cellStyle name="Normal 38 3 4 5" xfId="17319"/>
    <cellStyle name="Normal 38 3 5" xfId="5650"/>
    <cellStyle name="Normal 38 3 5 2" xfId="12542"/>
    <cellStyle name="Normal 38 3 5 2 2" xfId="12543"/>
    <cellStyle name="Normal 38 3 5 2 3" xfId="17320"/>
    <cellStyle name="Normal 38 3 5 3" xfId="17321"/>
    <cellStyle name="Normal 38 3 5 4" xfId="17322"/>
    <cellStyle name="Normal 38 3 6" xfId="12544"/>
    <cellStyle name="Normal 38 3 6 2" xfId="12545"/>
    <cellStyle name="Normal 38 3 7" xfId="17323"/>
    <cellStyle name="Normal 38 3 8" xfId="17324"/>
    <cellStyle name="Normal 38 4" xfId="2918"/>
    <cellStyle name="Normal 38 4 2" xfId="5654"/>
    <cellStyle name="Normal 38 4 2 2" xfId="12546"/>
    <cellStyle name="Normal 38 4 2 2 2" xfId="12547"/>
    <cellStyle name="Normal 38 4 2 2 3" xfId="17325"/>
    <cellStyle name="Normal 38 4 2 3" xfId="17326"/>
    <cellStyle name="Normal 38 4 2 4" xfId="17327"/>
    <cellStyle name="Normal 38 4 3" xfId="12548"/>
    <cellStyle name="Normal 38 4 3 2" xfId="12549"/>
    <cellStyle name="Normal 38 4 4" xfId="17328"/>
    <cellStyle name="Normal 38 4 5" xfId="17329"/>
    <cellStyle name="Normal 38 5" xfId="2919"/>
    <cellStyle name="Normal 38 5 2" xfId="5655"/>
    <cellStyle name="Normal 38 5 2 2" xfId="12550"/>
    <cellStyle name="Normal 38 5 2 2 2" xfId="12551"/>
    <cellStyle name="Normal 38 5 2 2 3" xfId="17330"/>
    <cellStyle name="Normal 38 5 2 3" xfId="17331"/>
    <cellStyle name="Normal 38 5 2 4" xfId="17332"/>
    <cellStyle name="Normal 38 5 3" xfId="12552"/>
    <cellStyle name="Normal 38 5 3 2" xfId="12553"/>
    <cellStyle name="Normal 38 5 4" xfId="17333"/>
    <cellStyle name="Normal 38 5 5" xfId="17334"/>
    <cellStyle name="Normal 38 6" xfId="2920"/>
    <cellStyle name="Normal 38 6 2" xfId="5656"/>
    <cellStyle name="Normal 38 6 2 2" xfId="12554"/>
    <cellStyle name="Normal 38 6 2 2 2" xfId="12555"/>
    <cellStyle name="Normal 38 6 2 2 3" xfId="17335"/>
    <cellStyle name="Normal 38 6 2 3" xfId="17336"/>
    <cellStyle name="Normal 38 6 2 4" xfId="17337"/>
    <cellStyle name="Normal 38 6 3" xfId="12556"/>
    <cellStyle name="Normal 38 6 3 2" xfId="12557"/>
    <cellStyle name="Normal 38 6 4" xfId="17338"/>
    <cellStyle name="Normal 38 6 5" xfId="17339"/>
    <cellStyle name="Normal 38 7" xfId="2921"/>
    <cellStyle name="Normal 38 7 2" xfId="5657"/>
    <cellStyle name="Normal 38 7 2 2" xfId="12558"/>
    <cellStyle name="Normal 38 7 2 2 2" xfId="12559"/>
    <cellStyle name="Normal 38 7 2 2 3" xfId="17340"/>
    <cellStyle name="Normal 38 7 2 3" xfId="17341"/>
    <cellStyle name="Normal 38 7 2 4" xfId="17342"/>
    <cellStyle name="Normal 38 7 3" xfId="12560"/>
    <cellStyle name="Normal 38 7 3 2" xfId="12561"/>
    <cellStyle name="Normal 38 7 4" xfId="17343"/>
    <cellStyle name="Normal 38 7 5" xfId="17344"/>
    <cellStyle name="Normal 38 8" xfId="2922"/>
    <cellStyle name="Normal 38 8 2" xfId="5658"/>
    <cellStyle name="Normal 38 8 2 2" xfId="12562"/>
    <cellStyle name="Normal 38 8 2 2 2" xfId="12563"/>
    <cellStyle name="Normal 38 8 2 2 3" xfId="17345"/>
    <cellStyle name="Normal 38 8 2 3" xfId="17346"/>
    <cellStyle name="Normal 38 8 2 4" xfId="17347"/>
    <cellStyle name="Normal 38 8 3" xfId="12564"/>
    <cellStyle name="Normal 38 8 3 2" xfId="12565"/>
    <cellStyle name="Normal 38 8 4" xfId="17348"/>
    <cellStyle name="Normal 38 8 5" xfId="17349"/>
    <cellStyle name="Normal 38 9" xfId="2923"/>
    <cellStyle name="Normal 38 9 2" xfId="5659"/>
    <cellStyle name="Normal 38 9 2 2" xfId="12566"/>
    <cellStyle name="Normal 38 9 2 2 2" xfId="12567"/>
    <cellStyle name="Normal 38 9 2 2 3" xfId="17350"/>
    <cellStyle name="Normal 38 9 2 3" xfId="17351"/>
    <cellStyle name="Normal 38 9 2 4" xfId="17352"/>
    <cellStyle name="Normal 38 9 3" xfId="12568"/>
    <cellStyle name="Normal 38 9 3 2" xfId="12569"/>
    <cellStyle name="Normal 38 9 4" xfId="17353"/>
    <cellStyle name="Normal 38 9 5" xfId="17354"/>
    <cellStyle name="Normal 39" xfId="2924"/>
    <cellStyle name="Normal 39 10" xfId="2925"/>
    <cellStyle name="Normal 39 10 2" xfId="5661"/>
    <cellStyle name="Normal 39 10 2 2" xfId="12570"/>
    <cellStyle name="Normal 39 10 2 2 2" xfId="12571"/>
    <cellStyle name="Normal 39 10 2 2 3" xfId="17355"/>
    <cellStyle name="Normal 39 10 2 3" xfId="17356"/>
    <cellStyle name="Normal 39 10 2 4" xfId="17357"/>
    <cellStyle name="Normal 39 10 3" xfId="12572"/>
    <cellStyle name="Normal 39 10 3 2" xfId="12573"/>
    <cellStyle name="Normal 39 10 4" xfId="17358"/>
    <cellStyle name="Normal 39 10 5" xfId="17359"/>
    <cellStyle name="Normal 39 11" xfId="5660"/>
    <cellStyle name="Normal 39 11 2" xfId="12574"/>
    <cellStyle name="Normal 39 11 2 2" xfId="12575"/>
    <cellStyle name="Normal 39 11 2 3" xfId="17360"/>
    <cellStyle name="Normal 39 11 3" xfId="17361"/>
    <cellStyle name="Normal 39 11 4" xfId="17362"/>
    <cellStyle name="Normal 39 12" xfId="14243"/>
    <cellStyle name="Normal 39 2" xfId="2926"/>
    <cellStyle name="Normal 39 2 2" xfId="2927"/>
    <cellStyle name="Normal 39 2 2 2" xfId="5663"/>
    <cellStyle name="Normal 39 2 2 2 2" xfId="12576"/>
    <cellStyle name="Normal 39 2 2 2 2 2" xfId="12577"/>
    <cellStyle name="Normal 39 2 2 2 2 3" xfId="17363"/>
    <cellStyle name="Normal 39 2 2 2 3" xfId="17364"/>
    <cellStyle name="Normal 39 2 2 2 4" xfId="17365"/>
    <cellStyle name="Normal 39 2 2 3" xfId="12578"/>
    <cellStyle name="Normal 39 2 2 3 2" xfId="12579"/>
    <cellStyle name="Normal 39 2 2 4" xfId="17366"/>
    <cellStyle name="Normal 39 2 2 5" xfId="17367"/>
    <cellStyle name="Normal 39 2 3" xfId="2928"/>
    <cellStyle name="Normal 39 2 3 2" xfId="5664"/>
    <cellStyle name="Normal 39 2 3 2 2" xfId="12580"/>
    <cellStyle name="Normal 39 2 3 2 2 2" xfId="12581"/>
    <cellStyle name="Normal 39 2 3 2 2 3" xfId="17368"/>
    <cellStyle name="Normal 39 2 3 2 3" xfId="17369"/>
    <cellStyle name="Normal 39 2 3 2 4" xfId="17370"/>
    <cellStyle name="Normal 39 2 3 3" xfId="12582"/>
    <cellStyle name="Normal 39 2 3 3 2" xfId="12583"/>
    <cellStyle name="Normal 39 2 3 4" xfId="17371"/>
    <cellStyle name="Normal 39 2 3 5" xfId="17372"/>
    <cellStyle name="Normal 39 2 4" xfId="2929"/>
    <cellStyle name="Normal 39 2 4 2" xfId="5665"/>
    <cellStyle name="Normal 39 2 4 2 2" xfId="12584"/>
    <cellStyle name="Normal 39 2 4 2 2 2" xfId="12585"/>
    <cellStyle name="Normal 39 2 4 2 2 3" xfId="17373"/>
    <cellStyle name="Normal 39 2 4 2 3" xfId="17374"/>
    <cellStyle name="Normal 39 2 4 2 4" xfId="17375"/>
    <cellStyle name="Normal 39 2 4 3" xfId="12586"/>
    <cellStyle name="Normal 39 2 4 3 2" xfId="12587"/>
    <cellStyle name="Normal 39 2 4 4" xfId="17376"/>
    <cellStyle name="Normal 39 2 4 5" xfId="17377"/>
    <cellStyle name="Normal 39 2 5" xfId="5662"/>
    <cellStyle name="Normal 39 2 5 2" xfId="12588"/>
    <cellStyle name="Normal 39 2 5 2 2" xfId="12589"/>
    <cellStyle name="Normal 39 2 5 2 3" xfId="17378"/>
    <cellStyle name="Normal 39 2 5 3" xfId="17379"/>
    <cellStyle name="Normal 39 2 5 4" xfId="17380"/>
    <cellStyle name="Normal 39 2 6" xfId="12590"/>
    <cellStyle name="Normal 39 2 6 2" xfId="12591"/>
    <cellStyle name="Normal 39 2 7" xfId="17381"/>
    <cellStyle name="Normal 39 2 8" xfId="17382"/>
    <cellStyle name="Normal 39 3" xfId="2930"/>
    <cellStyle name="Normal 39 3 2" xfId="2931"/>
    <cellStyle name="Normal 39 3 2 2" xfId="5667"/>
    <cellStyle name="Normal 39 3 2 2 2" xfId="12592"/>
    <cellStyle name="Normal 39 3 2 2 2 2" xfId="12593"/>
    <cellStyle name="Normal 39 3 2 2 2 3" xfId="17383"/>
    <cellStyle name="Normal 39 3 2 2 3" xfId="17384"/>
    <cellStyle name="Normal 39 3 2 2 4" xfId="17385"/>
    <cellStyle name="Normal 39 3 2 3" xfId="12594"/>
    <cellStyle name="Normal 39 3 2 3 2" xfId="12595"/>
    <cellStyle name="Normal 39 3 2 4" xfId="17386"/>
    <cellStyle name="Normal 39 3 2 5" xfId="17387"/>
    <cellStyle name="Normal 39 3 3" xfId="2932"/>
    <cellStyle name="Normal 39 3 3 2" xfId="5668"/>
    <cellStyle name="Normal 39 3 3 2 2" xfId="12596"/>
    <cellStyle name="Normal 39 3 3 2 2 2" xfId="12597"/>
    <cellStyle name="Normal 39 3 3 2 2 3" xfId="17388"/>
    <cellStyle name="Normal 39 3 3 2 3" xfId="17389"/>
    <cellStyle name="Normal 39 3 3 2 4" xfId="17390"/>
    <cellStyle name="Normal 39 3 3 3" xfId="12598"/>
    <cellStyle name="Normal 39 3 3 3 2" xfId="12599"/>
    <cellStyle name="Normal 39 3 3 4" xfId="17391"/>
    <cellStyle name="Normal 39 3 3 5" xfId="17392"/>
    <cellStyle name="Normal 39 3 4" xfId="2933"/>
    <cellStyle name="Normal 39 3 4 2" xfId="5669"/>
    <cellStyle name="Normal 39 3 4 2 2" xfId="12600"/>
    <cellStyle name="Normal 39 3 4 2 2 2" xfId="12601"/>
    <cellStyle name="Normal 39 3 4 2 2 3" xfId="17393"/>
    <cellStyle name="Normal 39 3 4 2 3" xfId="17394"/>
    <cellStyle name="Normal 39 3 4 2 4" xfId="17395"/>
    <cellStyle name="Normal 39 3 4 3" xfId="12602"/>
    <cellStyle name="Normal 39 3 4 3 2" xfId="12603"/>
    <cellStyle name="Normal 39 3 4 4" xfId="17396"/>
    <cellStyle name="Normal 39 3 4 5" xfId="17397"/>
    <cellStyle name="Normal 39 3 5" xfId="5666"/>
    <cellStyle name="Normal 39 3 5 2" xfId="12604"/>
    <cellStyle name="Normal 39 3 5 2 2" xfId="12605"/>
    <cellStyle name="Normal 39 3 5 2 3" xfId="17398"/>
    <cellStyle name="Normal 39 3 5 3" xfId="17399"/>
    <cellStyle name="Normal 39 3 5 4" xfId="17400"/>
    <cellStyle name="Normal 39 3 6" xfId="12606"/>
    <cellStyle name="Normal 39 3 6 2" xfId="12607"/>
    <cellStyle name="Normal 39 3 7" xfId="17401"/>
    <cellStyle name="Normal 39 3 8" xfId="17402"/>
    <cellStyle name="Normal 39 4" xfId="2934"/>
    <cellStyle name="Normal 39 4 2" xfId="5670"/>
    <cellStyle name="Normal 39 4 2 2" xfId="12608"/>
    <cellStyle name="Normal 39 4 2 2 2" xfId="12609"/>
    <cellStyle name="Normal 39 4 2 2 3" xfId="17403"/>
    <cellStyle name="Normal 39 4 2 3" xfId="17404"/>
    <cellStyle name="Normal 39 4 2 4" xfId="17405"/>
    <cellStyle name="Normal 39 4 3" xfId="12610"/>
    <cellStyle name="Normal 39 4 3 2" xfId="12611"/>
    <cellStyle name="Normal 39 4 4" xfId="17406"/>
    <cellStyle name="Normal 39 4 5" xfId="17407"/>
    <cellStyle name="Normal 39 5" xfId="2935"/>
    <cellStyle name="Normal 39 5 2" xfId="5671"/>
    <cellStyle name="Normal 39 5 2 2" xfId="12612"/>
    <cellStyle name="Normal 39 5 2 2 2" xfId="12613"/>
    <cellStyle name="Normal 39 5 2 2 3" xfId="17408"/>
    <cellStyle name="Normal 39 5 2 3" xfId="17409"/>
    <cellStyle name="Normal 39 5 2 4" xfId="17410"/>
    <cellStyle name="Normal 39 5 3" xfId="12614"/>
    <cellStyle name="Normal 39 5 3 2" xfId="12615"/>
    <cellStyle name="Normal 39 5 4" xfId="17411"/>
    <cellStyle name="Normal 39 5 5" xfId="17412"/>
    <cellStyle name="Normal 39 6" xfId="2936"/>
    <cellStyle name="Normal 39 6 2" xfId="5672"/>
    <cellStyle name="Normal 39 6 2 2" xfId="12616"/>
    <cellStyle name="Normal 39 6 2 2 2" xfId="12617"/>
    <cellStyle name="Normal 39 6 2 2 3" xfId="17413"/>
    <cellStyle name="Normal 39 6 2 3" xfId="17414"/>
    <cellStyle name="Normal 39 6 2 4" xfId="17415"/>
    <cellStyle name="Normal 39 6 3" xfId="12618"/>
    <cellStyle name="Normal 39 6 3 2" xfId="12619"/>
    <cellStyle name="Normal 39 6 4" xfId="17416"/>
    <cellStyle name="Normal 39 6 5" xfId="17417"/>
    <cellStyle name="Normal 39 7" xfId="2937"/>
    <cellStyle name="Normal 39 7 2" xfId="5673"/>
    <cellStyle name="Normal 39 7 2 2" xfId="12620"/>
    <cellStyle name="Normal 39 7 2 2 2" xfId="12621"/>
    <cellStyle name="Normal 39 7 2 2 3" xfId="17418"/>
    <cellStyle name="Normal 39 7 2 3" xfId="17419"/>
    <cellStyle name="Normal 39 7 2 4" xfId="17420"/>
    <cellStyle name="Normal 39 7 3" xfId="12622"/>
    <cellStyle name="Normal 39 7 3 2" xfId="12623"/>
    <cellStyle name="Normal 39 7 4" xfId="17421"/>
    <cellStyle name="Normal 39 7 5" xfId="17422"/>
    <cellStyle name="Normal 39 8" xfId="2938"/>
    <cellStyle name="Normal 39 8 2" xfId="5674"/>
    <cellStyle name="Normal 39 8 2 2" xfId="12624"/>
    <cellStyle name="Normal 39 8 2 2 2" xfId="12625"/>
    <cellStyle name="Normal 39 8 2 2 3" xfId="17423"/>
    <cellStyle name="Normal 39 8 2 3" xfId="17424"/>
    <cellStyle name="Normal 39 8 2 4" xfId="17425"/>
    <cellStyle name="Normal 39 8 3" xfId="12626"/>
    <cellStyle name="Normal 39 8 3 2" xfId="12627"/>
    <cellStyle name="Normal 39 8 4" xfId="17426"/>
    <cellStyle name="Normal 39 8 5" xfId="17427"/>
    <cellStyle name="Normal 39 9" xfId="2939"/>
    <cellStyle name="Normal 39 9 2" xfId="5675"/>
    <cellStyle name="Normal 39 9 2 2" xfId="12628"/>
    <cellStyle name="Normal 39 9 2 2 2" xfId="12629"/>
    <cellStyle name="Normal 39 9 2 2 3" xfId="17428"/>
    <cellStyle name="Normal 39 9 2 3" xfId="17429"/>
    <cellStyle name="Normal 39 9 2 4" xfId="17430"/>
    <cellStyle name="Normal 39 9 3" xfId="12630"/>
    <cellStyle name="Normal 39 9 3 2" xfId="12631"/>
    <cellStyle name="Normal 39 9 4" xfId="17431"/>
    <cellStyle name="Normal 39 9 5" xfId="17432"/>
    <cellStyle name="Normal 4" xfId="384"/>
    <cellStyle name="Normal 4 10" xfId="385"/>
    <cellStyle name="Normal 4 11" xfId="386"/>
    <cellStyle name="Normal 4 12" xfId="387"/>
    <cellStyle name="Normal 4 13" xfId="388"/>
    <cellStyle name="Normal 4 14" xfId="389"/>
    <cellStyle name="Normal 4 15" xfId="390"/>
    <cellStyle name="Normal 4 15 2" xfId="17433"/>
    <cellStyle name="Normal 4 16" xfId="628"/>
    <cellStyle name="Normal 4 16 2" xfId="12632"/>
    <cellStyle name="Normal 4 16 3" xfId="12633"/>
    <cellStyle name="Normal 4 16 4" xfId="17434"/>
    <cellStyle name="Normal 4 17" xfId="2940"/>
    <cellStyle name="Normal 4 17 2" xfId="5676"/>
    <cellStyle name="Normal 4 17 2 2" xfId="17435"/>
    <cellStyle name="Normal 4 17 3" xfId="6190"/>
    <cellStyle name="Normal 4 17 3 2" xfId="17436"/>
    <cellStyle name="Normal 4 17 4" xfId="12634"/>
    <cellStyle name="Normal 4 17 5" xfId="12635"/>
    <cellStyle name="Normal 4 18" xfId="2941"/>
    <cellStyle name="Normal 4 18 2" xfId="5677"/>
    <cellStyle name="Normal 4 18 2 2" xfId="17437"/>
    <cellStyle name="Normal 4 18 3" xfId="12636"/>
    <cellStyle name="Normal 4 18 4" xfId="12637"/>
    <cellStyle name="Normal 4 19" xfId="2942"/>
    <cellStyle name="Normal 4 19 2" xfId="12638"/>
    <cellStyle name="Normal 4 2" xfId="391"/>
    <cellStyle name="Normal 4 2 10" xfId="2943"/>
    <cellStyle name="Normal 4 2 11" xfId="4022"/>
    <cellStyle name="Normal 4 2 12" xfId="6231"/>
    <cellStyle name="Normal 4 2 12 2" xfId="12639"/>
    <cellStyle name="Normal 4 2 13" xfId="12640"/>
    <cellStyle name="Normal 4 2 13 2" xfId="17438"/>
    <cellStyle name="Normal 4 2 14" xfId="14128"/>
    <cellStyle name="Normal 4 2 2" xfId="517"/>
    <cellStyle name="Normal 4 2 2 2" xfId="519"/>
    <cellStyle name="Normal 4 2 2 2 2" xfId="12641"/>
    <cellStyle name="Normal 4 2 2 2 3" xfId="12642"/>
    <cellStyle name="Normal 4 2 2 3" xfId="577"/>
    <cellStyle name="Normal 4 2 2 3 2" xfId="14244"/>
    <cellStyle name="Normal 4 2 2 4" xfId="4171"/>
    <cellStyle name="Normal 4 2 2 5" xfId="6195"/>
    <cellStyle name="Normal 4 2 2 5 2" xfId="17439"/>
    <cellStyle name="Normal 4 2 2 6" xfId="12643"/>
    <cellStyle name="Normal 4 2 2 6 2" xfId="17440"/>
    <cellStyle name="Normal 4 2 2 7" xfId="14129"/>
    <cellStyle name="Normal 4 2 2 8" xfId="17441"/>
    <cellStyle name="Normal 4 2 3" xfId="583"/>
    <cellStyle name="Normal 4 2 3 2" xfId="2944"/>
    <cellStyle name="Normal 4 2 3 2 2" xfId="2945"/>
    <cellStyle name="Normal 4 2 3 2 2 2" xfId="5679"/>
    <cellStyle name="Normal 4 2 3 2 2 2 2" xfId="17442"/>
    <cellStyle name="Normal 4 2 3 2 2 3" xfId="12644"/>
    <cellStyle name="Normal 4 2 3 2 2 4" xfId="12645"/>
    <cellStyle name="Normal 4 2 3 2 3" xfId="2946"/>
    <cellStyle name="Normal 4 2 3 2 3 2" xfId="5680"/>
    <cellStyle name="Normal 4 2 3 2 3 2 2" xfId="17443"/>
    <cellStyle name="Normal 4 2 3 2 3 3" xfId="12646"/>
    <cellStyle name="Normal 4 2 3 2 3 4" xfId="12647"/>
    <cellStyle name="Normal 4 2 3 2 4" xfId="2947"/>
    <cellStyle name="Normal 4 2 3 2 4 2" xfId="5681"/>
    <cellStyle name="Normal 4 2 3 2 4 2 2" xfId="17444"/>
    <cellStyle name="Normal 4 2 3 2 4 3" xfId="12648"/>
    <cellStyle name="Normal 4 2 3 2 4 4" xfId="12649"/>
    <cellStyle name="Normal 4 2 3 2 5" xfId="5678"/>
    <cellStyle name="Normal 4 2 3 2 5 2" xfId="17445"/>
    <cellStyle name="Normal 4 2 3 2 6" xfId="12650"/>
    <cellStyle name="Normal 4 2 3 2 7" xfId="12651"/>
    <cellStyle name="Normal 4 2 3 3" xfId="2948"/>
    <cellStyle name="Normal 4 2 3 3 2" xfId="5682"/>
    <cellStyle name="Normal 4 2 3 3 2 2" xfId="17446"/>
    <cellStyle name="Normal 4 2 3 3 3" xfId="12652"/>
    <cellStyle name="Normal 4 2 3 3 4" xfId="12653"/>
    <cellStyle name="Normal 4 2 3 4" xfId="2949"/>
    <cellStyle name="Normal 4 2 3 4 2" xfId="5683"/>
    <cellStyle name="Normal 4 2 3 4 2 2" xfId="17447"/>
    <cellStyle name="Normal 4 2 3 4 3" xfId="12654"/>
    <cellStyle name="Normal 4 2 3 4 4" xfId="12655"/>
    <cellStyle name="Normal 4 2 3 5" xfId="2950"/>
    <cellStyle name="Normal 4 2 3 5 2" xfId="5684"/>
    <cellStyle name="Normal 4 2 3 5 2 2" xfId="17448"/>
    <cellStyle name="Normal 4 2 3 5 3" xfId="12656"/>
    <cellStyle name="Normal 4 2 3 5 4" xfId="12657"/>
    <cellStyle name="Normal 4 2 3 6" xfId="6232"/>
    <cellStyle name="Normal 4 2 3 6 2" xfId="17449"/>
    <cellStyle name="Normal 4 2 3 7" xfId="12658"/>
    <cellStyle name="Normal 4 2 4" xfId="2951"/>
    <cellStyle name="Normal 4 2 4 2" xfId="2952"/>
    <cellStyle name="Normal 4 2 4 2 2" xfId="2953"/>
    <cellStyle name="Normal 4 2 4 2 2 2" xfId="5687"/>
    <cellStyle name="Normal 4 2 4 2 2 2 2" xfId="17450"/>
    <cellStyle name="Normal 4 2 4 2 2 3" xfId="12659"/>
    <cellStyle name="Normal 4 2 4 2 2 4" xfId="12660"/>
    <cellStyle name="Normal 4 2 4 2 3" xfId="2954"/>
    <cellStyle name="Normal 4 2 4 2 3 2" xfId="5688"/>
    <cellStyle name="Normal 4 2 4 2 3 2 2" xfId="17451"/>
    <cellStyle name="Normal 4 2 4 2 3 3" xfId="12661"/>
    <cellStyle name="Normal 4 2 4 2 3 4" xfId="12662"/>
    <cellStyle name="Normal 4 2 4 2 4" xfId="2955"/>
    <cellStyle name="Normal 4 2 4 2 4 2" xfId="5689"/>
    <cellStyle name="Normal 4 2 4 2 4 2 2" xfId="17452"/>
    <cellStyle name="Normal 4 2 4 2 4 3" xfId="12663"/>
    <cellStyle name="Normal 4 2 4 2 4 4" xfId="12664"/>
    <cellStyle name="Normal 4 2 4 2 5" xfId="5686"/>
    <cellStyle name="Normal 4 2 4 2 5 2" xfId="17453"/>
    <cellStyle name="Normal 4 2 4 2 6" xfId="12665"/>
    <cellStyle name="Normal 4 2 4 2 7" xfId="12666"/>
    <cellStyle name="Normal 4 2 4 3" xfId="2956"/>
    <cellStyle name="Normal 4 2 4 3 2" xfId="5690"/>
    <cellStyle name="Normal 4 2 4 3 2 2" xfId="17454"/>
    <cellStyle name="Normal 4 2 4 3 3" xfId="12667"/>
    <cellStyle name="Normal 4 2 4 3 4" xfId="12668"/>
    <cellStyle name="Normal 4 2 4 4" xfId="2957"/>
    <cellStyle name="Normal 4 2 4 4 2" xfId="5691"/>
    <cellStyle name="Normal 4 2 4 4 2 2" xfId="17455"/>
    <cellStyle name="Normal 4 2 4 4 3" xfId="12669"/>
    <cellStyle name="Normal 4 2 4 4 4" xfId="12670"/>
    <cellStyle name="Normal 4 2 4 5" xfId="2958"/>
    <cellStyle name="Normal 4 2 4 5 2" xfId="5692"/>
    <cellStyle name="Normal 4 2 4 5 2 2" xfId="17456"/>
    <cellStyle name="Normal 4 2 4 5 3" xfId="12671"/>
    <cellStyle name="Normal 4 2 4 5 4" xfId="12672"/>
    <cellStyle name="Normal 4 2 4 6" xfId="5685"/>
    <cellStyle name="Normal 4 2 4 6 2" xfId="17457"/>
    <cellStyle name="Normal 4 2 4 7" xfId="12673"/>
    <cellStyle name="Normal 4 2 4 8" xfId="12674"/>
    <cellStyle name="Normal 4 2 4 8 2" xfId="17458"/>
    <cellStyle name="Normal 4 2 5" xfId="2959"/>
    <cellStyle name="Normal 4 2 5 2" xfId="2960"/>
    <cellStyle name="Normal 4 2 5 2 2" xfId="5694"/>
    <cellStyle name="Normal 4 2 5 2 2 2" xfId="17459"/>
    <cellStyle name="Normal 4 2 5 2 3" xfId="12675"/>
    <cellStyle name="Normal 4 2 5 2 4" xfId="12676"/>
    <cellStyle name="Normal 4 2 5 3" xfId="2961"/>
    <cellStyle name="Normal 4 2 5 3 2" xfId="5695"/>
    <cellStyle name="Normal 4 2 5 3 2 2" xfId="17460"/>
    <cellStyle name="Normal 4 2 5 3 3" xfId="12677"/>
    <cellStyle name="Normal 4 2 5 3 4" xfId="12678"/>
    <cellStyle name="Normal 4 2 5 4" xfId="2962"/>
    <cellStyle name="Normal 4 2 5 4 2" xfId="5696"/>
    <cellStyle name="Normal 4 2 5 4 2 2" xfId="17461"/>
    <cellStyle name="Normal 4 2 5 4 3" xfId="12679"/>
    <cellStyle name="Normal 4 2 5 4 4" xfId="12680"/>
    <cellStyle name="Normal 4 2 5 5" xfId="5693"/>
    <cellStyle name="Normal 4 2 5 5 2" xfId="17462"/>
    <cellStyle name="Normal 4 2 5 6" xfId="12681"/>
    <cellStyle name="Normal 4 2 5 7" xfId="12682"/>
    <cellStyle name="Normal 4 2 6" xfId="2963"/>
    <cellStyle name="Normal 4 2 6 2" xfId="2964"/>
    <cellStyle name="Normal 4 2 6 2 2" xfId="5698"/>
    <cellStyle name="Normal 4 2 6 2 2 2" xfId="17463"/>
    <cellStyle name="Normal 4 2 6 2 3" xfId="12683"/>
    <cellStyle name="Normal 4 2 6 2 4" xfId="12684"/>
    <cellStyle name="Normal 4 2 6 3" xfId="2965"/>
    <cellStyle name="Normal 4 2 6 3 2" xfId="5699"/>
    <cellStyle name="Normal 4 2 6 3 2 2" xfId="17464"/>
    <cellStyle name="Normal 4 2 6 3 3" xfId="12685"/>
    <cellStyle name="Normal 4 2 6 3 4" xfId="12686"/>
    <cellStyle name="Normal 4 2 6 4" xfId="2966"/>
    <cellStyle name="Normal 4 2 6 4 2" xfId="5700"/>
    <cellStyle name="Normal 4 2 6 4 2 2" xfId="17465"/>
    <cellStyle name="Normal 4 2 6 4 3" xfId="12687"/>
    <cellStyle name="Normal 4 2 6 4 4" xfId="12688"/>
    <cellStyle name="Normal 4 2 6 5" xfId="5697"/>
    <cellStyle name="Normal 4 2 6 5 2" xfId="17466"/>
    <cellStyle name="Normal 4 2 6 6" xfId="12689"/>
    <cellStyle name="Normal 4 2 6 7" xfId="12690"/>
    <cellStyle name="Normal 4 2 7" xfId="2967"/>
    <cellStyle name="Normal 4 2 7 2" xfId="5701"/>
    <cellStyle name="Normal 4 2 7 2 2" xfId="17467"/>
    <cellStyle name="Normal 4 2 7 3" xfId="12691"/>
    <cellStyle name="Normal 4 2 7 4" xfId="12692"/>
    <cellStyle name="Normal 4 2 8" xfId="2968"/>
    <cellStyle name="Normal 4 2 8 2" xfId="5702"/>
    <cellStyle name="Normal 4 2 8 2 2" xfId="17468"/>
    <cellStyle name="Normal 4 2 8 3" xfId="12693"/>
    <cellStyle name="Normal 4 2 8 4" xfId="12694"/>
    <cellStyle name="Normal 4 2 9" xfId="2969"/>
    <cellStyle name="Normal 4 2 9 2" xfId="5703"/>
    <cellStyle name="Normal 4 2 9 2 2" xfId="17469"/>
    <cellStyle name="Normal 4 2 9 3" xfId="12695"/>
    <cellStyle name="Normal 4 2 9 4" xfId="12696"/>
    <cellStyle name="Normal 4 20" xfId="12697"/>
    <cellStyle name="Normal 4 21" xfId="12698"/>
    <cellStyle name="Normal 4 22" xfId="17470"/>
    <cellStyle name="Normal 4 3" xfId="392"/>
    <cellStyle name="Normal 4 3 2" xfId="587"/>
    <cellStyle name="Normal 4 3 2 2" xfId="4172"/>
    <cellStyle name="Normal 4 3 2 2 2" xfId="12699"/>
    <cellStyle name="Normal 4 3 2 2 3" xfId="12700"/>
    <cellStyle name="Normal 4 3 2 2 4" xfId="17471"/>
    <cellStyle name="Normal 4 3 2 3" xfId="12701"/>
    <cellStyle name="Normal 4 3 2 3 2" xfId="17472"/>
    <cellStyle name="Normal 4 3 2 4" xfId="12702"/>
    <cellStyle name="Normal 4 3 2 4 2" xfId="17473"/>
    <cellStyle name="Normal 4 3 2 5" xfId="12703"/>
    <cellStyle name="Normal 4 3 2 6" xfId="14258"/>
    <cellStyle name="Normal 4 3 3" xfId="2970"/>
    <cellStyle name="Normal 4 3 3 2" xfId="4200"/>
    <cellStyle name="Normal 4 3 4" xfId="2971"/>
    <cellStyle name="Normal 4 3 5" xfId="4023"/>
    <cellStyle name="Normal 4 3 6" xfId="12704"/>
    <cellStyle name="Normal 4 3 7" xfId="12705"/>
    <cellStyle name="Normal 4 4" xfId="393"/>
    <cellStyle name="Normal 4 4 2" xfId="2972"/>
    <cellStyle name="Normal 4 4 3" xfId="2973"/>
    <cellStyle name="Normal 4 4 4" xfId="4024"/>
    <cellStyle name="Normal 4 4 5" xfId="17474"/>
    <cellStyle name="Normal 4 5" xfId="394"/>
    <cellStyle name="Normal 4 5 2" xfId="3893"/>
    <cellStyle name="Normal 4 5 2 2" xfId="17475"/>
    <cellStyle name="Normal 4 5 3" xfId="14245"/>
    <cellStyle name="Normal 4 5 4" xfId="17476"/>
    <cellStyle name="Normal 4 6" xfId="395"/>
    <cellStyle name="Normal 4 7" xfId="396"/>
    <cellStyle name="Normal 4 8" xfId="397"/>
    <cellStyle name="Normal 4 9" xfId="398"/>
    <cellStyle name="Normal 4_Administration_Building_-_Lista_de_Partidas_y_Cantidades_-_(PVDC-004)_REVC mod" xfId="399"/>
    <cellStyle name="Normal 40" xfId="2974"/>
    <cellStyle name="Normal 40 10" xfId="2975"/>
    <cellStyle name="Normal 40 10 2" xfId="5705"/>
    <cellStyle name="Normal 40 10 2 2" xfId="12706"/>
    <cellStyle name="Normal 40 10 2 2 2" xfId="12707"/>
    <cellStyle name="Normal 40 10 2 2 3" xfId="17477"/>
    <cellStyle name="Normal 40 10 2 3" xfId="17478"/>
    <cellStyle name="Normal 40 10 2 4" xfId="17479"/>
    <cellStyle name="Normal 40 10 3" xfId="12708"/>
    <cellStyle name="Normal 40 10 3 2" xfId="12709"/>
    <cellStyle name="Normal 40 10 4" xfId="17480"/>
    <cellStyle name="Normal 40 10 5" xfId="17481"/>
    <cellStyle name="Normal 40 11" xfId="5704"/>
    <cellStyle name="Normal 40 11 2" xfId="12710"/>
    <cellStyle name="Normal 40 11 2 2" xfId="12711"/>
    <cellStyle name="Normal 40 11 2 3" xfId="17482"/>
    <cellStyle name="Normal 40 11 3" xfId="17483"/>
    <cellStyle name="Normal 40 11 4" xfId="17484"/>
    <cellStyle name="Normal 40 2" xfId="2976"/>
    <cellStyle name="Normal 40 2 2" xfId="2977"/>
    <cellStyle name="Normal 40 2 2 2" xfId="5707"/>
    <cellStyle name="Normal 40 2 2 2 2" xfId="12712"/>
    <cellStyle name="Normal 40 2 2 2 2 2" xfId="12713"/>
    <cellStyle name="Normal 40 2 2 2 2 3" xfId="17485"/>
    <cellStyle name="Normal 40 2 2 2 3" xfId="17486"/>
    <cellStyle name="Normal 40 2 2 2 4" xfId="17487"/>
    <cellStyle name="Normal 40 2 2 3" xfId="12714"/>
    <cellStyle name="Normal 40 2 2 3 2" xfId="12715"/>
    <cellStyle name="Normal 40 2 2 4" xfId="17488"/>
    <cellStyle name="Normal 40 2 2 5" xfId="17489"/>
    <cellStyle name="Normal 40 2 3" xfId="2978"/>
    <cellStyle name="Normal 40 2 3 2" xfId="5708"/>
    <cellStyle name="Normal 40 2 3 2 2" xfId="12716"/>
    <cellStyle name="Normal 40 2 3 2 2 2" xfId="12717"/>
    <cellStyle name="Normal 40 2 3 2 2 3" xfId="17490"/>
    <cellStyle name="Normal 40 2 3 2 3" xfId="17491"/>
    <cellStyle name="Normal 40 2 3 2 4" xfId="17492"/>
    <cellStyle name="Normal 40 2 3 3" xfId="12718"/>
    <cellStyle name="Normal 40 2 3 3 2" xfId="12719"/>
    <cellStyle name="Normal 40 2 3 4" xfId="17493"/>
    <cellStyle name="Normal 40 2 3 5" xfId="17494"/>
    <cellStyle name="Normal 40 2 4" xfId="2979"/>
    <cellStyle name="Normal 40 2 4 2" xfId="5709"/>
    <cellStyle name="Normal 40 2 4 2 2" xfId="12720"/>
    <cellStyle name="Normal 40 2 4 2 2 2" xfId="12721"/>
    <cellStyle name="Normal 40 2 4 2 2 3" xfId="17495"/>
    <cellStyle name="Normal 40 2 4 2 3" xfId="17496"/>
    <cellStyle name="Normal 40 2 4 2 4" xfId="17497"/>
    <cellStyle name="Normal 40 2 4 3" xfId="12722"/>
    <cellStyle name="Normal 40 2 4 3 2" xfId="12723"/>
    <cellStyle name="Normal 40 2 4 4" xfId="17498"/>
    <cellStyle name="Normal 40 2 4 5" xfId="17499"/>
    <cellStyle name="Normal 40 2 5" xfId="5706"/>
    <cellStyle name="Normal 40 2 5 2" xfId="12724"/>
    <cellStyle name="Normal 40 2 5 2 2" xfId="12725"/>
    <cellStyle name="Normal 40 2 5 2 3" xfId="17500"/>
    <cellStyle name="Normal 40 2 5 3" xfId="17501"/>
    <cellStyle name="Normal 40 2 5 4" xfId="17502"/>
    <cellStyle name="Normal 40 2 6" xfId="12726"/>
    <cellStyle name="Normal 40 2 6 2" xfId="12727"/>
    <cellStyle name="Normal 40 2 7" xfId="17503"/>
    <cellStyle name="Normal 40 2 8" xfId="17504"/>
    <cellStyle name="Normal 40 3" xfId="2980"/>
    <cellStyle name="Normal 40 3 2" xfId="2981"/>
    <cellStyle name="Normal 40 3 2 2" xfId="5711"/>
    <cellStyle name="Normal 40 3 2 2 2" xfId="12728"/>
    <cellStyle name="Normal 40 3 2 2 2 2" xfId="12729"/>
    <cellStyle name="Normal 40 3 2 2 2 3" xfId="17505"/>
    <cellStyle name="Normal 40 3 2 2 3" xfId="17506"/>
    <cellStyle name="Normal 40 3 2 2 4" xfId="17507"/>
    <cellStyle name="Normal 40 3 2 3" xfId="12730"/>
    <cellStyle name="Normal 40 3 2 3 2" xfId="12731"/>
    <cellStyle name="Normal 40 3 2 4" xfId="17508"/>
    <cellStyle name="Normal 40 3 2 5" xfId="17509"/>
    <cellStyle name="Normal 40 3 3" xfId="2982"/>
    <cellStyle name="Normal 40 3 3 2" xfId="5712"/>
    <cellStyle name="Normal 40 3 3 2 2" xfId="12732"/>
    <cellStyle name="Normal 40 3 3 2 2 2" xfId="12733"/>
    <cellStyle name="Normal 40 3 3 2 2 3" xfId="17510"/>
    <cellStyle name="Normal 40 3 3 2 3" xfId="17511"/>
    <cellStyle name="Normal 40 3 3 2 4" xfId="17512"/>
    <cellStyle name="Normal 40 3 3 3" xfId="12734"/>
    <cellStyle name="Normal 40 3 3 3 2" xfId="12735"/>
    <cellStyle name="Normal 40 3 3 4" xfId="17513"/>
    <cellStyle name="Normal 40 3 3 5" xfId="17514"/>
    <cellStyle name="Normal 40 3 4" xfId="2983"/>
    <cellStyle name="Normal 40 3 4 2" xfId="5713"/>
    <cellStyle name="Normal 40 3 4 2 2" xfId="12736"/>
    <cellStyle name="Normal 40 3 4 2 2 2" xfId="12737"/>
    <cellStyle name="Normal 40 3 4 2 2 3" xfId="17515"/>
    <cellStyle name="Normal 40 3 4 2 3" xfId="17516"/>
    <cellStyle name="Normal 40 3 4 2 4" xfId="17517"/>
    <cellStyle name="Normal 40 3 4 3" xfId="12738"/>
    <cellStyle name="Normal 40 3 4 3 2" xfId="12739"/>
    <cellStyle name="Normal 40 3 4 4" xfId="17518"/>
    <cellStyle name="Normal 40 3 4 5" xfId="17519"/>
    <cellStyle name="Normal 40 3 5" xfId="5710"/>
    <cellStyle name="Normal 40 3 5 2" xfId="12740"/>
    <cellStyle name="Normal 40 3 5 2 2" xfId="12741"/>
    <cellStyle name="Normal 40 3 5 2 3" xfId="17520"/>
    <cellStyle name="Normal 40 3 5 3" xfId="17521"/>
    <cellStyle name="Normal 40 3 5 4" xfId="17522"/>
    <cellStyle name="Normal 40 3 6" xfId="12742"/>
    <cellStyle name="Normal 40 3 6 2" xfId="12743"/>
    <cellStyle name="Normal 40 3 7" xfId="17523"/>
    <cellStyle name="Normal 40 3 8" xfId="17524"/>
    <cellStyle name="Normal 40 4" xfId="2984"/>
    <cellStyle name="Normal 40 4 2" xfId="5714"/>
    <cellStyle name="Normal 40 4 2 2" xfId="12744"/>
    <cellStyle name="Normal 40 4 2 2 2" xfId="12745"/>
    <cellStyle name="Normal 40 4 2 2 3" xfId="17525"/>
    <cellStyle name="Normal 40 4 2 3" xfId="17526"/>
    <cellStyle name="Normal 40 4 2 4" xfId="17527"/>
    <cellStyle name="Normal 40 4 3" xfId="12746"/>
    <cellStyle name="Normal 40 4 3 2" xfId="12747"/>
    <cellStyle name="Normal 40 4 4" xfId="17528"/>
    <cellStyle name="Normal 40 4 5" xfId="17529"/>
    <cellStyle name="Normal 40 5" xfId="2985"/>
    <cellStyle name="Normal 40 5 2" xfId="5715"/>
    <cellStyle name="Normal 40 5 2 2" xfId="12748"/>
    <cellStyle name="Normal 40 5 2 2 2" xfId="12749"/>
    <cellStyle name="Normal 40 5 2 2 3" xfId="17530"/>
    <cellStyle name="Normal 40 5 2 3" xfId="17531"/>
    <cellStyle name="Normal 40 5 2 4" xfId="17532"/>
    <cellStyle name="Normal 40 5 3" xfId="12750"/>
    <cellStyle name="Normal 40 5 3 2" xfId="12751"/>
    <cellStyle name="Normal 40 5 4" xfId="17533"/>
    <cellStyle name="Normal 40 5 5" xfId="17534"/>
    <cellStyle name="Normal 40 6" xfId="2986"/>
    <cellStyle name="Normal 40 6 2" xfId="5716"/>
    <cellStyle name="Normal 40 6 2 2" xfId="12752"/>
    <cellStyle name="Normal 40 6 2 2 2" xfId="12753"/>
    <cellStyle name="Normal 40 6 2 2 3" xfId="17535"/>
    <cellStyle name="Normal 40 6 2 3" xfId="17536"/>
    <cellStyle name="Normal 40 6 2 4" xfId="17537"/>
    <cellStyle name="Normal 40 6 3" xfId="12754"/>
    <cellStyle name="Normal 40 6 3 2" xfId="12755"/>
    <cellStyle name="Normal 40 6 4" xfId="17538"/>
    <cellStyle name="Normal 40 6 5" xfId="17539"/>
    <cellStyle name="Normal 40 7" xfId="2987"/>
    <cellStyle name="Normal 40 7 2" xfId="5717"/>
    <cellStyle name="Normal 40 7 2 2" xfId="12756"/>
    <cellStyle name="Normal 40 7 2 2 2" xfId="12757"/>
    <cellStyle name="Normal 40 7 2 2 3" xfId="17540"/>
    <cellStyle name="Normal 40 7 2 3" xfId="17541"/>
    <cellStyle name="Normal 40 7 2 4" xfId="17542"/>
    <cellStyle name="Normal 40 7 3" xfId="12758"/>
    <cellStyle name="Normal 40 7 3 2" xfId="12759"/>
    <cellStyle name="Normal 40 7 4" xfId="17543"/>
    <cellStyle name="Normal 40 7 5" xfId="17544"/>
    <cellStyle name="Normal 40 8" xfId="2988"/>
    <cellStyle name="Normal 40 8 2" xfId="5718"/>
    <cellStyle name="Normal 40 8 2 2" xfId="12760"/>
    <cellStyle name="Normal 40 8 2 2 2" xfId="12761"/>
    <cellStyle name="Normal 40 8 2 2 3" xfId="17545"/>
    <cellStyle name="Normal 40 8 2 3" xfId="17546"/>
    <cellStyle name="Normal 40 8 2 4" xfId="17547"/>
    <cellStyle name="Normal 40 8 3" xfId="12762"/>
    <cellStyle name="Normal 40 8 3 2" xfId="12763"/>
    <cellStyle name="Normal 40 8 4" xfId="17548"/>
    <cellStyle name="Normal 40 8 5" xfId="17549"/>
    <cellStyle name="Normal 40 9" xfId="2989"/>
    <cellStyle name="Normal 40 9 2" xfId="5719"/>
    <cellStyle name="Normal 40 9 2 2" xfId="12764"/>
    <cellStyle name="Normal 40 9 2 2 2" xfId="12765"/>
    <cellStyle name="Normal 40 9 2 2 3" xfId="17550"/>
    <cellStyle name="Normal 40 9 2 3" xfId="17551"/>
    <cellStyle name="Normal 40 9 2 4" xfId="17552"/>
    <cellStyle name="Normal 40 9 3" xfId="12766"/>
    <cellStyle name="Normal 40 9 3 2" xfId="12767"/>
    <cellStyle name="Normal 40 9 4" xfId="17553"/>
    <cellStyle name="Normal 40 9 5" xfId="17554"/>
    <cellStyle name="Normal 41" xfId="2990"/>
    <cellStyle name="Normal 41 2" xfId="2991"/>
    <cellStyle name="Normal 41 2 2" xfId="2992"/>
    <cellStyle name="Normal 41 2 2 2" xfId="2993"/>
    <cellStyle name="Normal 41 2 2 2 2" xfId="5723"/>
    <cellStyle name="Normal 41 2 2 2 2 2" xfId="17555"/>
    <cellStyle name="Normal 41 2 2 2 3" xfId="12768"/>
    <cellStyle name="Normal 41 2 2 2 4" xfId="12769"/>
    <cellStyle name="Normal 41 2 2 3" xfId="2994"/>
    <cellStyle name="Normal 41 2 2 3 2" xfId="5724"/>
    <cellStyle name="Normal 41 2 2 3 2 2" xfId="17556"/>
    <cellStyle name="Normal 41 2 2 3 3" xfId="12770"/>
    <cellStyle name="Normal 41 2 2 3 4" xfId="12771"/>
    <cellStyle name="Normal 41 2 2 4" xfId="2995"/>
    <cellStyle name="Normal 41 2 2 4 2" xfId="5725"/>
    <cellStyle name="Normal 41 2 2 4 2 2" xfId="17557"/>
    <cellStyle name="Normal 41 2 2 4 3" xfId="12772"/>
    <cellStyle name="Normal 41 2 2 4 4" xfId="12773"/>
    <cellStyle name="Normal 41 2 2 5" xfId="5722"/>
    <cellStyle name="Normal 41 2 2 5 2" xfId="17558"/>
    <cellStyle name="Normal 41 2 2 6" xfId="12774"/>
    <cellStyle name="Normal 41 2 2 7" xfId="12775"/>
    <cellStyle name="Normal 41 2 3" xfId="2996"/>
    <cellStyle name="Normal 41 2 3 2" xfId="5726"/>
    <cellStyle name="Normal 41 2 3 2 2" xfId="17559"/>
    <cellStyle name="Normal 41 2 3 3" xfId="12776"/>
    <cellStyle name="Normal 41 2 3 4" xfId="12777"/>
    <cellStyle name="Normal 41 2 4" xfId="2997"/>
    <cellStyle name="Normal 41 2 4 2" xfId="5727"/>
    <cellStyle name="Normal 41 2 4 2 2" xfId="17560"/>
    <cellStyle name="Normal 41 2 4 3" xfId="12778"/>
    <cellStyle name="Normal 41 2 4 4" xfId="12779"/>
    <cellStyle name="Normal 41 2 5" xfId="2998"/>
    <cellStyle name="Normal 41 2 5 2" xfId="5728"/>
    <cellStyle name="Normal 41 2 5 2 2" xfId="17561"/>
    <cellStyle name="Normal 41 2 5 3" xfId="12780"/>
    <cellStyle name="Normal 41 2 5 4" xfId="12781"/>
    <cellStyle name="Normal 41 2 6" xfId="5721"/>
    <cellStyle name="Normal 41 2 6 2" xfId="17562"/>
    <cellStyle name="Normal 41 2 7" xfId="12782"/>
    <cellStyle name="Normal 41 2 8" xfId="12783"/>
    <cellStyle name="Normal 41 3" xfId="2999"/>
    <cellStyle name="Normal 41 3 2" xfId="3000"/>
    <cellStyle name="Normal 41 3 2 2" xfId="5730"/>
    <cellStyle name="Normal 41 3 2 2 2" xfId="17563"/>
    <cellStyle name="Normal 41 3 2 3" xfId="12784"/>
    <cellStyle name="Normal 41 3 2 4" xfId="12785"/>
    <cellStyle name="Normal 41 3 3" xfId="3001"/>
    <cellStyle name="Normal 41 3 3 2" xfId="5731"/>
    <cellStyle name="Normal 41 3 3 2 2" xfId="17564"/>
    <cellStyle name="Normal 41 3 3 3" xfId="12786"/>
    <cellStyle name="Normal 41 3 3 4" xfId="12787"/>
    <cellStyle name="Normal 41 3 4" xfId="3002"/>
    <cellStyle name="Normal 41 3 4 2" xfId="5732"/>
    <cellStyle name="Normal 41 3 4 2 2" xfId="17565"/>
    <cellStyle name="Normal 41 3 4 3" xfId="12788"/>
    <cellStyle name="Normal 41 3 4 4" xfId="12789"/>
    <cellStyle name="Normal 41 3 5" xfId="5729"/>
    <cellStyle name="Normal 41 3 5 2" xfId="17566"/>
    <cellStyle name="Normal 41 3 6" xfId="12790"/>
    <cellStyle name="Normal 41 3 7" xfId="12791"/>
    <cellStyle name="Normal 41 4" xfId="3003"/>
    <cellStyle name="Normal 41 4 2" xfId="5733"/>
    <cellStyle name="Normal 41 4 2 2" xfId="17567"/>
    <cellStyle name="Normal 41 4 3" xfId="12792"/>
    <cellStyle name="Normal 41 4 4" xfId="12793"/>
    <cellStyle name="Normal 41 5" xfId="3004"/>
    <cellStyle name="Normal 41 5 2" xfId="5734"/>
    <cellStyle name="Normal 41 5 2 2" xfId="17568"/>
    <cellStyle name="Normal 41 5 3" xfId="12794"/>
    <cellStyle name="Normal 41 5 4" xfId="12795"/>
    <cellStyle name="Normal 41 6" xfId="3005"/>
    <cellStyle name="Normal 41 6 2" xfId="5735"/>
    <cellStyle name="Normal 41 6 2 2" xfId="17569"/>
    <cellStyle name="Normal 41 6 3" xfId="12796"/>
    <cellStyle name="Normal 41 6 4" xfId="12797"/>
    <cellStyle name="Normal 41 7" xfId="5720"/>
    <cellStyle name="Normal 41 7 2" xfId="17570"/>
    <cellStyle name="Normal 41 8" xfId="12798"/>
    <cellStyle name="Normal 41 9" xfId="12799"/>
    <cellStyle name="Normal 42" xfId="571"/>
    <cellStyle name="Normal 42 10" xfId="17571"/>
    <cellStyle name="Normal 42 2" xfId="3006"/>
    <cellStyle name="Normal 42 2 2" xfId="3007"/>
    <cellStyle name="Normal 42 2 2 2" xfId="3008"/>
    <cellStyle name="Normal 42 2 2 2 2" xfId="5739"/>
    <cellStyle name="Normal 42 2 2 2 2 2" xfId="17572"/>
    <cellStyle name="Normal 42 2 2 2 3" xfId="12800"/>
    <cellStyle name="Normal 42 2 2 2 4" xfId="12801"/>
    <cellStyle name="Normal 42 2 2 3" xfId="3009"/>
    <cellStyle name="Normal 42 2 2 3 2" xfId="5740"/>
    <cellStyle name="Normal 42 2 2 3 2 2" xfId="17573"/>
    <cellStyle name="Normal 42 2 2 3 3" xfId="12802"/>
    <cellStyle name="Normal 42 2 2 3 4" xfId="12803"/>
    <cellStyle name="Normal 42 2 2 4" xfId="3010"/>
    <cellStyle name="Normal 42 2 2 4 2" xfId="5741"/>
    <cellStyle name="Normal 42 2 2 4 2 2" xfId="17574"/>
    <cellStyle name="Normal 42 2 2 4 3" xfId="12804"/>
    <cellStyle name="Normal 42 2 2 4 4" xfId="12805"/>
    <cellStyle name="Normal 42 2 2 5" xfId="5738"/>
    <cellStyle name="Normal 42 2 2 5 2" xfId="17575"/>
    <cellStyle name="Normal 42 2 2 6" xfId="12806"/>
    <cellStyle name="Normal 42 2 2 7" xfId="12807"/>
    <cellStyle name="Normal 42 2 3" xfId="3011"/>
    <cellStyle name="Normal 42 2 3 2" xfId="5742"/>
    <cellStyle name="Normal 42 2 3 2 2" xfId="17576"/>
    <cellStyle name="Normal 42 2 3 3" xfId="12808"/>
    <cellStyle name="Normal 42 2 3 4" xfId="12809"/>
    <cellStyle name="Normal 42 2 4" xfId="3012"/>
    <cellStyle name="Normal 42 2 4 2" xfId="5743"/>
    <cellStyle name="Normal 42 2 4 2 2" xfId="17577"/>
    <cellStyle name="Normal 42 2 4 3" xfId="12810"/>
    <cellStyle name="Normal 42 2 4 4" xfId="12811"/>
    <cellStyle name="Normal 42 2 5" xfId="3013"/>
    <cellStyle name="Normal 42 2 5 2" xfId="5744"/>
    <cellStyle name="Normal 42 2 5 2 2" xfId="17578"/>
    <cellStyle name="Normal 42 2 5 3" xfId="12812"/>
    <cellStyle name="Normal 42 2 5 4" xfId="12813"/>
    <cellStyle name="Normal 42 2 6" xfId="5737"/>
    <cellStyle name="Normal 42 2 6 2" xfId="17579"/>
    <cellStyle name="Normal 42 2 7" xfId="12814"/>
    <cellStyle name="Normal 42 2 8" xfId="12815"/>
    <cellStyle name="Normal 42 3" xfId="3014"/>
    <cellStyle name="Normal 42 3 2" xfId="3015"/>
    <cellStyle name="Normal 42 3 2 2" xfId="5746"/>
    <cellStyle name="Normal 42 3 2 2 2" xfId="17580"/>
    <cellStyle name="Normal 42 3 2 3" xfId="12816"/>
    <cellStyle name="Normal 42 3 2 4" xfId="12817"/>
    <cellStyle name="Normal 42 3 3" xfId="3016"/>
    <cellStyle name="Normal 42 3 3 2" xfId="5747"/>
    <cellStyle name="Normal 42 3 3 2 2" xfId="17581"/>
    <cellStyle name="Normal 42 3 3 3" xfId="12818"/>
    <cellStyle name="Normal 42 3 3 4" xfId="12819"/>
    <cellStyle name="Normal 42 3 4" xfId="3017"/>
    <cellStyle name="Normal 42 3 4 2" xfId="5748"/>
    <cellStyle name="Normal 42 3 4 2 2" xfId="17582"/>
    <cellStyle name="Normal 42 3 4 3" xfId="12820"/>
    <cellStyle name="Normal 42 3 4 4" xfId="12821"/>
    <cellStyle name="Normal 42 3 5" xfId="5745"/>
    <cellStyle name="Normal 42 3 5 2" xfId="17583"/>
    <cellStyle name="Normal 42 3 6" xfId="12822"/>
    <cellStyle name="Normal 42 3 7" xfId="12823"/>
    <cellStyle name="Normal 42 4" xfId="3018"/>
    <cellStyle name="Normal 42 4 2" xfId="5749"/>
    <cellStyle name="Normal 42 4 2 2" xfId="17584"/>
    <cellStyle name="Normal 42 4 3" xfId="12824"/>
    <cellStyle name="Normal 42 4 4" xfId="12825"/>
    <cellStyle name="Normal 42 5" xfId="3019"/>
    <cellStyle name="Normal 42 5 2" xfId="5750"/>
    <cellStyle name="Normal 42 5 2 2" xfId="17585"/>
    <cellStyle name="Normal 42 5 3" xfId="12826"/>
    <cellStyle name="Normal 42 5 4" xfId="12827"/>
    <cellStyle name="Normal 42 6" xfId="3020"/>
    <cellStyle name="Normal 42 6 2" xfId="5751"/>
    <cellStyle name="Normal 42 6 2 2" xfId="17586"/>
    <cellStyle name="Normal 42 6 3" xfId="12828"/>
    <cellStyle name="Normal 42 6 4" xfId="12829"/>
    <cellStyle name="Normal 42 7" xfId="5736"/>
    <cellStyle name="Normal 42 7 2" xfId="17587"/>
    <cellStyle name="Normal 42 8" xfId="12830"/>
    <cellStyle name="Normal 42 9" xfId="12831"/>
    <cellStyle name="Normal 43" xfId="572"/>
    <cellStyle name="Normal 43 10" xfId="17588"/>
    <cellStyle name="Normal 43 2" xfId="3021"/>
    <cellStyle name="Normal 43 2 2" xfId="3022"/>
    <cellStyle name="Normal 43 2 2 2" xfId="3023"/>
    <cellStyle name="Normal 43 2 2 2 2" xfId="5755"/>
    <cellStyle name="Normal 43 2 2 2 2 2" xfId="17589"/>
    <cellStyle name="Normal 43 2 2 2 3" xfId="12832"/>
    <cellStyle name="Normal 43 2 2 2 4" xfId="12833"/>
    <cellStyle name="Normal 43 2 2 3" xfId="3024"/>
    <cellStyle name="Normal 43 2 2 3 2" xfId="5756"/>
    <cellStyle name="Normal 43 2 2 3 2 2" xfId="17590"/>
    <cellStyle name="Normal 43 2 2 3 3" xfId="12834"/>
    <cellStyle name="Normal 43 2 2 3 4" xfId="12835"/>
    <cellStyle name="Normal 43 2 2 4" xfId="3025"/>
    <cellStyle name="Normal 43 2 2 4 2" xfId="5757"/>
    <cellStyle name="Normal 43 2 2 4 2 2" xfId="17591"/>
    <cellStyle name="Normal 43 2 2 4 3" xfId="12836"/>
    <cellStyle name="Normal 43 2 2 4 4" xfId="12837"/>
    <cellStyle name="Normal 43 2 2 5" xfId="5754"/>
    <cellStyle name="Normal 43 2 2 5 2" xfId="17592"/>
    <cellStyle name="Normal 43 2 2 6" xfId="12838"/>
    <cellStyle name="Normal 43 2 2 7" xfId="12839"/>
    <cellStyle name="Normal 43 2 3" xfId="3026"/>
    <cellStyle name="Normal 43 2 3 2" xfId="5758"/>
    <cellStyle name="Normal 43 2 3 2 2" xfId="17593"/>
    <cellStyle name="Normal 43 2 3 3" xfId="12840"/>
    <cellStyle name="Normal 43 2 3 4" xfId="12841"/>
    <cellStyle name="Normal 43 2 4" xfId="3027"/>
    <cellStyle name="Normal 43 2 4 2" xfId="5759"/>
    <cellStyle name="Normal 43 2 4 2 2" xfId="17594"/>
    <cellStyle name="Normal 43 2 4 3" xfId="12842"/>
    <cellStyle name="Normal 43 2 4 4" xfId="12843"/>
    <cellStyle name="Normal 43 2 5" xfId="3028"/>
    <cellStyle name="Normal 43 2 5 2" xfId="5760"/>
    <cellStyle name="Normal 43 2 5 2 2" xfId="17595"/>
    <cellStyle name="Normal 43 2 5 3" xfId="12844"/>
    <cellStyle name="Normal 43 2 5 4" xfId="12845"/>
    <cellStyle name="Normal 43 2 6" xfId="5753"/>
    <cellStyle name="Normal 43 2 6 2" xfId="17596"/>
    <cellStyle name="Normal 43 2 7" xfId="12846"/>
    <cellStyle name="Normal 43 2 8" xfId="12847"/>
    <cellStyle name="Normal 43 3" xfId="3029"/>
    <cellStyle name="Normal 43 3 2" xfId="3030"/>
    <cellStyle name="Normal 43 3 2 2" xfId="5762"/>
    <cellStyle name="Normal 43 3 2 2 2" xfId="17597"/>
    <cellStyle name="Normal 43 3 2 3" xfId="12848"/>
    <cellStyle name="Normal 43 3 2 4" xfId="12849"/>
    <cellStyle name="Normal 43 3 3" xfId="3031"/>
    <cellStyle name="Normal 43 3 3 2" xfId="5763"/>
    <cellStyle name="Normal 43 3 3 2 2" xfId="17598"/>
    <cellStyle name="Normal 43 3 3 3" xfId="12850"/>
    <cellStyle name="Normal 43 3 3 4" xfId="12851"/>
    <cellStyle name="Normal 43 3 4" xfId="3032"/>
    <cellStyle name="Normal 43 3 4 2" xfId="5764"/>
    <cellStyle name="Normal 43 3 4 2 2" xfId="17599"/>
    <cellStyle name="Normal 43 3 4 3" xfId="12852"/>
    <cellStyle name="Normal 43 3 4 4" xfId="12853"/>
    <cellStyle name="Normal 43 3 5" xfId="5761"/>
    <cellStyle name="Normal 43 3 5 2" xfId="17600"/>
    <cellStyle name="Normal 43 3 6" xfId="12854"/>
    <cellStyle name="Normal 43 3 7" xfId="12855"/>
    <cellStyle name="Normal 43 4" xfId="3033"/>
    <cellStyle name="Normal 43 4 2" xfId="5765"/>
    <cellStyle name="Normal 43 4 2 2" xfId="17601"/>
    <cellStyle name="Normal 43 4 3" xfId="12856"/>
    <cellStyle name="Normal 43 4 4" xfId="12857"/>
    <cellStyle name="Normal 43 5" xfId="3034"/>
    <cellStyle name="Normal 43 5 2" xfId="5766"/>
    <cellStyle name="Normal 43 5 2 2" xfId="17602"/>
    <cellStyle name="Normal 43 5 3" xfId="12858"/>
    <cellStyle name="Normal 43 5 4" xfId="12859"/>
    <cellStyle name="Normal 43 6" xfId="3035"/>
    <cellStyle name="Normal 43 6 2" xfId="5767"/>
    <cellStyle name="Normal 43 6 2 2" xfId="17603"/>
    <cellStyle name="Normal 43 6 3" xfId="12860"/>
    <cellStyle name="Normal 43 6 4" xfId="12861"/>
    <cellStyle name="Normal 43 7" xfId="5752"/>
    <cellStyle name="Normal 43 7 2" xfId="17604"/>
    <cellStyle name="Normal 43 8" xfId="12862"/>
    <cellStyle name="Normal 43 9" xfId="12863"/>
    <cellStyle name="Normal 44" xfId="573"/>
    <cellStyle name="Normal 44 10" xfId="17605"/>
    <cellStyle name="Normal 44 2" xfId="3036"/>
    <cellStyle name="Normal 44 2 2" xfId="3037"/>
    <cellStyle name="Normal 44 2 2 2" xfId="3038"/>
    <cellStyle name="Normal 44 2 2 2 2" xfId="5771"/>
    <cellStyle name="Normal 44 2 2 2 2 2" xfId="17606"/>
    <cellStyle name="Normal 44 2 2 2 3" xfId="12864"/>
    <cellStyle name="Normal 44 2 2 2 4" xfId="12865"/>
    <cellStyle name="Normal 44 2 2 3" xfId="3039"/>
    <cellStyle name="Normal 44 2 2 3 2" xfId="5772"/>
    <cellStyle name="Normal 44 2 2 3 2 2" xfId="17607"/>
    <cellStyle name="Normal 44 2 2 3 3" xfId="12866"/>
    <cellStyle name="Normal 44 2 2 3 4" xfId="12867"/>
    <cellStyle name="Normal 44 2 2 4" xfId="3040"/>
    <cellStyle name="Normal 44 2 2 4 2" xfId="5773"/>
    <cellStyle name="Normal 44 2 2 4 2 2" xfId="17608"/>
    <cellStyle name="Normal 44 2 2 4 3" xfId="12868"/>
    <cellStyle name="Normal 44 2 2 4 4" xfId="12869"/>
    <cellStyle name="Normal 44 2 2 5" xfId="5770"/>
    <cellStyle name="Normal 44 2 2 5 2" xfId="17609"/>
    <cellStyle name="Normal 44 2 2 6" xfId="12870"/>
    <cellStyle name="Normal 44 2 2 7" xfId="12871"/>
    <cellStyle name="Normal 44 2 3" xfId="3041"/>
    <cellStyle name="Normal 44 2 3 2" xfId="5774"/>
    <cellStyle name="Normal 44 2 3 2 2" xfId="17610"/>
    <cellStyle name="Normal 44 2 3 3" xfId="12872"/>
    <cellStyle name="Normal 44 2 3 4" xfId="12873"/>
    <cellStyle name="Normal 44 2 4" xfId="3042"/>
    <cellStyle name="Normal 44 2 4 2" xfId="5775"/>
    <cellStyle name="Normal 44 2 4 2 2" xfId="17611"/>
    <cellStyle name="Normal 44 2 4 3" xfId="12874"/>
    <cellStyle name="Normal 44 2 4 4" xfId="12875"/>
    <cellStyle name="Normal 44 2 5" xfId="3043"/>
    <cellStyle name="Normal 44 2 5 2" xfId="5776"/>
    <cellStyle name="Normal 44 2 5 2 2" xfId="17612"/>
    <cellStyle name="Normal 44 2 5 3" xfId="12876"/>
    <cellStyle name="Normal 44 2 5 4" xfId="12877"/>
    <cellStyle name="Normal 44 2 6" xfId="5769"/>
    <cellStyle name="Normal 44 2 6 2" xfId="17613"/>
    <cellStyle name="Normal 44 2 7" xfId="12878"/>
    <cellStyle name="Normal 44 2 8" xfId="12879"/>
    <cellStyle name="Normal 44 3" xfId="3044"/>
    <cellStyle name="Normal 44 3 2" xfId="3045"/>
    <cellStyle name="Normal 44 3 2 2" xfId="5778"/>
    <cellStyle name="Normal 44 3 2 2 2" xfId="17614"/>
    <cellStyle name="Normal 44 3 2 3" xfId="12880"/>
    <cellStyle name="Normal 44 3 2 4" xfId="12881"/>
    <cellStyle name="Normal 44 3 3" xfId="3046"/>
    <cellStyle name="Normal 44 3 3 2" xfId="5779"/>
    <cellStyle name="Normal 44 3 3 2 2" xfId="17615"/>
    <cellStyle name="Normal 44 3 3 3" xfId="12882"/>
    <cellStyle name="Normal 44 3 3 4" xfId="12883"/>
    <cellStyle name="Normal 44 3 4" xfId="3047"/>
    <cellStyle name="Normal 44 3 4 2" xfId="5780"/>
    <cellStyle name="Normal 44 3 4 2 2" xfId="17616"/>
    <cellStyle name="Normal 44 3 4 3" xfId="12884"/>
    <cellStyle name="Normal 44 3 4 4" xfId="12885"/>
    <cellStyle name="Normal 44 3 5" xfId="5777"/>
    <cellStyle name="Normal 44 3 5 2" xfId="17617"/>
    <cellStyle name="Normal 44 3 6" xfId="12886"/>
    <cellStyle name="Normal 44 3 7" xfId="12887"/>
    <cellStyle name="Normal 44 4" xfId="3048"/>
    <cellStyle name="Normal 44 4 2" xfId="5781"/>
    <cellStyle name="Normal 44 4 2 2" xfId="17618"/>
    <cellStyle name="Normal 44 4 3" xfId="12888"/>
    <cellStyle name="Normal 44 4 4" xfId="12889"/>
    <cellStyle name="Normal 44 5" xfId="3049"/>
    <cellStyle name="Normal 44 5 2" xfId="5782"/>
    <cellStyle name="Normal 44 5 2 2" xfId="17619"/>
    <cellStyle name="Normal 44 5 3" xfId="12890"/>
    <cellStyle name="Normal 44 5 4" xfId="12891"/>
    <cellStyle name="Normal 44 6" xfId="3050"/>
    <cellStyle name="Normal 44 6 2" xfId="5783"/>
    <cellStyle name="Normal 44 6 2 2" xfId="17620"/>
    <cellStyle name="Normal 44 6 3" xfId="12892"/>
    <cellStyle name="Normal 44 6 4" xfId="12893"/>
    <cellStyle name="Normal 44 7" xfId="5768"/>
    <cellStyle name="Normal 44 7 2" xfId="17621"/>
    <cellStyle name="Normal 44 8" xfId="12894"/>
    <cellStyle name="Normal 44 9" xfId="12895"/>
    <cellStyle name="Normal 45" xfId="574"/>
    <cellStyle name="Normal 45 10" xfId="17622"/>
    <cellStyle name="Normal 45 2" xfId="3051"/>
    <cellStyle name="Normal 45 2 2" xfId="3052"/>
    <cellStyle name="Normal 45 2 2 2" xfId="3053"/>
    <cellStyle name="Normal 45 2 2 2 2" xfId="5787"/>
    <cellStyle name="Normal 45 2 2 2 2 2" xfId="17623"/>
    <cellStyle name="Normal 45 2 2 2 3" xfId="12896"/>
    <cellStyle name="Normal 45 2 2 2 4" xfId="12897"/>
    <cellStyle name="Normal 45 2 2 3" xfId="3054"/>
    <cellStyle name="Normal 45 2 2 3 2" xfId="5788"/>
    <cellStyle name="Normal 45 2 2 3 2 2" xfId="17624"/>
    <cellStyle name="Normal 45 2 2 3 3" xfId="12898"/>
    <cellStyle name="Normal 45 2 2 3 4" xfId="12899"/>
    <cellStyle name="Normal 45 2 2 4" xfId="3055"/>
    <cellStyle name="Normal 45 2 2 4 2" xfId="5789"/>
    <cellStyle name="Normal 45 2 2 4 2 2" xfId="17625"/>
    <cellStyle name="Normal 45 2 2 4 3" xfId="12900"/>
    <cellStyle name="Normal 45 2 2 4 4" xfId="12901"/>
    <cellStyle name="Normal 45 2 2 5" xfId="5786"/>
    <cellStyle name="Normal 45 2 2 5 2" xfId="17626"/>
    <cellStyle name="Normal 45 2 2 6" xfId="12902"/>
    <cellStyle name="Normal 45 2 2 7" xfId="12903"/>
    <cellStyle name="Normal 45 2 3" xfId="3056"/>
    <cellStyle name="Normal 45 2 3 2" xfId="5790"/>
    <cellStyle name="Normal 45 2 3 2 2" xfId="17627"/>
    <cellStyle name="Normal 45 2 3 3" xfId="12904"/>
    <cellStyle name="Normal 45 2 3 4" xfId="12905"/>
    <cellStyle name="Normal 45 2 4" xfId="3057"/>
    <cellStyle name="Normal 45 2 4 2" xfId="5791"/>
    <cellStyle name="Normal 45 2 4 2 2" xfId="17628"/>
    <cellStyle name="Normal 45 2 4 3" xfId="12906"/>
    <cellStyle name="Normal 45 2 4 4" xfId="12907"/>
    <cellStyle name="Normal 45 2 5" xfId="3058"/>
    <cellStyle name="Normal 45 2 5 2" xfId="5792"/>
    <cellStyle name="Normal 45 2 5 2 2" xfId="17629"/>
    <cellStyle name="Normal 45 2 5 3" xfId="12908"/>
    <cellStyle name="Normal 45 2 5 4" xfId="12909"/>
    <cellStyle name="Normal 45 2 6" xfId="5785"/>
    <cellStyle name="Normal 45 2 6 2" xfId="17630"/>
    <cellStyle name="Normal 45 2 7" xfId="12910"/>
    <cellStyle name="Normal 45 2 8" xfId="12911"/>
    <cellStyle name="Normal 45 3" xfId="3059"/>
    <cellStyle name="Normal 45 3 2" xfId="3060"/>
    <cellStyle name="Normal 45 3 2 2" xfId="5794"/>
    <cellStyle name="Normal 45 3 2 2 2" xfId="17631"/>
    <cellStyle name="Normal 45 3 2 3" xfId="12912"/>
    <cellStyle name="Normal 45 3 2 4" xfId="12913"/>
    <cellStyle name="Normal 45 3 3" xfId="3061"/>
    <cellStyle name="Normal 45 3 3 2" xfId="5795"/>
    <cellStyle name="Normal 45 3 3 2 2" xfId="17632"/>
    <cellStyle name="Normal 45 3 3 3" xfId="12914"/>
    <cellStyle name="Normal 45 3 3 4" xfId="12915"/>
    <cellStyle name="Normal 45 3 4" xfId="3062"/>
    <cellStyle name="Normal 45 3 4 2" xfId="5796"/>
    <cellStyle name="Normal 45 3 4 2 2" xfId="17633"/>
    <cellStyle name="Normal 45 3 4 3" xfId="12916"/>
    <cellStyle name="Normal 45 3 4 4" xfId="12917"/>
    <cellStyle name="Normal 45 3 5" xfId="5793"/>
    <cellStyle name="Normal 45 3 5 2" xfId="17634"/>
    <cellStyle name="Normal 45 3 6" xfId="12918"/>
    <cellStyle name="Normal 45 3 7" xfId="12919"/>
    <cellStyle name="Normal 45 4" xfId="3063"/>
    <cellStyle name="Normal 45 4 2" xfId="5797"/>
    <cellStyle name="Normal 45 4 2 2" xfId="17635"/>
    <cellStyle name="Normal 45 4 3" xfId="12920"/>
    <cellStyle name="Normal 45 4 4" xfId="12921"/>
    <cellStyle name="Normal 45 5" xfId="3064"/>
    <cellStyle name="Normal 45 5 2" xfId="5798"/>
    <cellStyle name="Normal 45 5 2 2" xfId="17636"/>
    <cellStyle name="Normal 45 5 3" xfId="12922"/>
    <cellStyle name="Normal 45 5 4" xfId="12923"/>
    <cellStyle name="Normal 45 6" xfId="3065"/>
    <cellStyle name="Normal 45 6 2" xfId="5799"/>
    <cellStyle name="Normal 45 6 2 2" xfId="17637"/>
    <cellStyle name="Normal 45 6 3" xfId="12924"/>
    <cellStyle name="Normal 45 6 4" xfId="12925"/>
    <cellStyle name="Normal 45 7" xfId="5784"/>
    <cellStyle name="Normal 45 7 2" xfId="17638"/>
    <cellStyle name="Normal 45 8" xfId="12926"/>
    <cellStyle name="Normal 45 9" xfId="12927"/>
    <cellStyle name="Normal 46" xfId="3066"/>
    <cellStyle name="Normal 46 2" xfId="3067"/>
    <cellStyle name="Normal 46 2 2" xfId="3068"/>
    <cellStyle name="Normal 46 2 2 2" xfId="3069"/>
    <cellStyle name="Normal 46 2 2 2 2" xfId="5803"/>
    <cellStyle name="Normal 46 2 2 2 2 2" xfId="17639"/>
    <cellStyle name="Normal 46 2 2 2 3" xfId="12928"/>
    <cellStyle name="Normal 46 2 2 2 4" xfId="12929"/>
    <cellStyle name="Normal 46 2 2 3" xfId="3070"/>
    <cellStyle name="Normal 46 2 2 3 2" xfId="5804"/>
    <cellStyle name="Normal 46 2 2 3 2 2" xfId="17640"/>
    <cellStyle name="Normal 46 2 2 3 3" xfId="12930"/>
    <cellStyle name="Normal 46 2 2 3 4" xfId="12931"/>
    <cellStyle name="Normal 46 2 2 4" xfId="3071"/>
    <cellStyle name="Normal 46 2 2 4 2" xfId="5805"/>
    <cellStyle name="Normal 46 2 2 4 2 2" xfId="17641"/>
    <cellStyle name="Normal 46 2 2 4 3" xfId="12932"/>
    <cellStyle name="Normal 46 2 2 4 4" xfId="12933"/>
    <cellStyle name="Normal 46 2 2 5" xfId="5802"/>
    <cellStyle name="Normal 46 2 2 5 2" xfId="17642"/>
    <cellStyle name="Normal 46 2 2 6" xfId="12934"/>
    <cellStyle name="Normal 46 2 2 7" xfId="12935"/>
    <cellStyle name="Normal 46 2 3" xfId="3072"/>
    <cellStyle name="Normal 46 2 3 2" xfId="5806"/>
    <cellStyle name="Normal 46 2 3 2 2" xfId="17643"/>
    <cellStyle name="Normal 46 2 3 3" xfId="12936"/>
    <cellStyle name="Normal 46 2 3 4" xfId="12937"/>
    <cellStyle name="Normal 46 2 4" xfId="3073"/>
    <cellStyle name="Normal 46 2 4 2" xfId="5807"/>
    <cellStyle name="Normal 46 2 4 2 2" xfId="17644"/>
    <cellStyle name="Normal 46 2 4 3" xfId="12938"/>
    <cellStyle name="Normal 46 2 4 4" xfId="12939"/>
    <cellStyle name="Normal 46 2 5" xfId="3074"/>
    <cellStyle name="Normal 46 2 5 2" xfId="5808"/>
    <cellStyle name="Normal 46 2 5 2 2" xfId="17645"/>
    <cellStyle name="Normal 46 2 5 3" xfId="12940"/>
    <cellStyle name="Normal 46 2 5 4" xfId="12941"/>
    <cellStyle name="Normal 46 2 6" xfId="5801"/>
    <cellStyle name="Normal 46 2 6 2" xfId="17646"/>
    <cellStyle name="Normal 46 2 7" xfId="12942"/>
    <cellStyle name="Normal 46 2 8" xfId="12943"/>
    <cellStyle name="Normal 46 3" xfId="3075"/>
    <cellStyle name="Normal 46 3 2" xfId="3076"/>
    <cellStyle name="Normal 46 3 2 2" xfId="5810"/>
    <cellStyle name="Normal 46 3 2 2 2" xfId="17647"/>
    <cellStyle name="Normal 46 3 2 3" xfId="12944"/>
    <cellStyle name="Normal 46 3 2 4" xfId="12945"/>
    <cellStyle name="Normal 46 3 3" xfId="3077"/>
    <cellStyle name="Normal 46 3 3 2" xfId="5811"/>
    <cellStyle name="Normal 46 3 3 2 2" xfId="17648"/>
    <cellStyle name="Normal 46 3 3 3" xfId="12946"/>
    <cellStyle name="Normal 46 3 3 4" xfId="12947"/>
    <cellStyle name="Normal 46 3 4" xfId="3078"/>
    <cellStyle name="Normal 46 3 4 2" xfId="5812"/>
    <cellStyle name="Normal 46 3 4 2 2" xfId="17649"/>
    <cellStyle name="Normal 46 3 4 3" xfId="12948"/>
    <cellStyle name="Normal 46 3 4 4" xfId="12949"/>
    <cellStyle name="Normal 46 3 5" xfId="5809"/>
    <cellStyle name="Normal 46 3 5 2" xfId="17650"/>
    <cellStyle name="Normal 46 3 6" xfId="12950"/>
    <cellStyle name="Normal 46 3 7" xfId="12951"/>
    <cellStyle name="Normal 46 4" xfId="3079"/>
    <cellStyle name="Normal 46 4 2" xfId="5813"/>
    <cellStyle name="Normal 46 4 2 2" xfId="17651"/>
    <cellStyle name="Normal 46 4 3" xfId="12952"/>
    <cellStyle name="Normal 46 4 4" xfId="12953"/>
    <cellStyle name="Normal 46 5" xfId="3080"/>
    <cellStyle name="Normal 46 5 2" xfId="5814"/>
    <cellStyle name="Normal 46 5 2 2" xfId="17652"/>
    <cellStyle name="Normal 46 5 3" xfId="12954"/>
    <cellStyle name="Normal 46 5 4" xfId="12955"/>
    <cellStyle name="Normal 46 6" xfId="3081"/>
    <cellStyle name="Normal 46 6 2" xfId="5815"/>
    <cellStyle name="Normal 46 6 2 2" xfId="17653"/>
    <cellStyle name="Normal 46 6 3" xfId="12956"/>
    <cellStyle name="Normal 46 6 4" xfId="12957"/>
    <cellStyle name="Normal 46 7" xfId="5800"/>
    <cellStyle name="Normal 46 7 2" xfId="17654"/>
    <cellStyle name="Normal 46 8" xfId="12958"/>
    <cellStyle name="Normal 46 9" xfId="12959"/>
    <cellStyle name="Normal 47" xfId="3082"/>
    <cellStyle name="Normal 47 2" xfId="3083"/>
    <cellStyle name="Normal 47 2 2" xfId="3084"/>
    <cellStyle name="Normal 47 2 2 2" xfId="3085"/>
    <cellStyle name="Normal 47 2 2 2 2" xfId="5819"/>
    <cellStyle name="Normal 47 2 2 2 2 2" xfId="17655"/>
    <cellStyle name="Normal 47 2 2 2 3" xfId="12960"/>
    <cellStyle name="Normal 47 2 2 2 4" xfId="12961"/>
    <cellStyle name="Normal 47 2 2 3" xfId="3086"/>
    <cellStyle name="Normal 47 2 2 3 2" xfId="5820"/>
    <cellStyle name="Normal 47 2 2 3 2 2" xfId="17656"/>
    <cellStyle name="Normal 47 2 2 3 3" xfId="12962"/>
    <cellStyle name="Normal 47 2 2 3 4" xfId="12963"/>
    <cellStyle name="Normal 47 2 2 4" xfId="3087"/>
    <cellStyle name="Normal 47 2 2 4 2" xfId="5821"/>
    <cellStyle name="Normal 47 2 2 4 2 2" xfId="17657"/>
    <cellStyle name="Normal 47 2 2 4 3" xfId="12964"/>
    <cellStyle name="Normal 47 2 2 4 4" xfId="12965"/>
    <cellStyle name="Normal 47 2 2 5" xfId="5818"/>
    <cellStyle name="Normal 47 2 2 5 2" xfId="17658"/>
    <cellStyle name="Normal 47 2 2 6" xfId="12966"/>
    <cellStyle name="Normal 47 2 2 7" xfId="12967"/>
    <cellStyle name="Normal 47 2 3" xfId="3088"/>
    <cellStyle name="Normal 47 2 3 2" xfId="5822"/>
    <cellStyle name="Normal 47 2 3 2 2" xfId="17659"/>
    <cellStyle name="Normal 47 2 3 3" xfId="12968"/>
    <cellStyle name="Normal 47 2 3 4" xfId="12969"/>
    <cellStyle name="Normal 47 2 4" xfId="3089"/>
    <cellStyle name="Normal 47 2 4 2" xfId="5823"/>
    <cellStyle name="Normal 47 2 4 2 2" xfId="17660"/>
    <cellStyle name="Normal 47 2 4 3" xfId="12970"/>
    <cellStyle name="Normal 47 2 4 4" xfId="12971"/>
    <cellStyle name="Normal 47 2 5" xfId="3090"/>
    <cellStyle name="Normal 47 2 5 2" xfId="5824"/>
    <cellStyle name="Normal 47 2 5 2 2" xfId="17661"/>
    <cellStyle name="Normal 47 2 5 3" xfId="12972"/>
    <cellStyle name="Normal 47 2 5 4" xfId="12973"/>
    <cellStyle name="Normal 47 2 6" xfId="5817"/>
    <cellStyle name="Normal 47 2 6 2" xfId="17662"/>
    <cellStyle name="Normal 47 2 7" xfId="12974"/>
    <cellStyle name="Normal 47 2 8" xfId="12975"/>
    <cellStyle name="Normal 47 3" xfId="3091"/>
    <cellStyle name="Normal 47 3 2" xfId="3092"/>
    <cellStyle name="Normal 47 3 2 2" xfId="5826"/>
    <cellStyle name="Normal 47 3 2 2 2" xfId="17663"/>
    <cellStyle name="Normal 47 3 2 3" xfId="12976"/>
    <cellStyle name="Normal 47 3 2 4" xfId="12977"/>
    <cellStyle name="Normal 47 3 3" xfId="3093"/>
    <cellStyle name="Normal 47 3 3 2" xfId="5827"/>
    <cellStyle name="Normal 47 3 3 2 2" xfId="17664"/>
    <cellStyle name="Normal 47 3 3 3" xfId="12978"/>
    <cellStyle name="Normal 47 3 3 4" xfId="12979"/>
    <cellStyle name="Normal 47 3 4" xfId="3094"/>
    <cellStyle name="Normal 47 3 4 2" xfId="5828"/>
    <cellStyle name="Normal 47 3 4 2 2" xfId="17665"/>
    <cellStyle name="Normal 47 3 4 3" xfId="12980"/>
    <cellStyle name="Normal 47 3 4 4" xfId="12981"/>
    <cellStyle name="Normal 47 3 5" xfId="5825"/>
    <cellStyle name="Normal 47 3 5 2" xfId="17666"/>
    <cellStyle name="Normal 47 3 6" xfId="12982"/>
    <cellStyle name="Normal 47 3 7" xfId="12983"/>
    <cellStyle name="Normal 47 4" xfId="3095"/>
    <cellStyle name="Normal 47 4 2" xfId="5829"/>
    <cellStyle name="Normal 47 4 2 2" xfId="17667"/>
    <cellStyle name="Normal 47 4 3" xfId="12984"/>
    <cellStyle name="Normal 47 4 4" xfId="12985"/>
    <cellStyle name="Normal 47 5" xfId="3096"/>
    <cellStyle name="Normal 47 5 2" xfId="5830"/>
    <cellStyle name="Normal 47 5 2 2" xfId="17668"/>
    <cellStyle name="Normal 47 5 3" xfId="12986"/>
    <cellStyle name="Normal 47 5 4" xfId="12987"/>
    <cellStyle name="Normal 47 6" xfId="3097"/>
    <cellStyle name="Normal 47 6 2" xfId="5831"/>
    <cellStyle name="Normal 47 6 2 2" xfId="17669"/>
    <cellStyle name="Normal 47 6 3" xfId="12988"/>
    <cellStyle name="Normal 47 6 4" xfId="12989"/>
    <cellStyle name="Normal 47 7" xfId="5816"/>
    <cellStyle name="Normal 47 7 2" xfId="17670"/>
    <cellStyle name="Normal 47 8" xfId="12990"/>
    <cellStyle name="Normal 47 9" xfId="12991"/>
    <cellStyle name="Normal 48" xfId="3098"/>
    <cellStyle name="Normal 48 2" xfId="3099"/>
    <cellStyle name="Normal 48 2 2" xfId="3100"/>
    <cellStyle name="Normal 48 2 2 2" xfId="3101"/>
    <cellStyle name="Normal 48 2 2 2 2" xfId="5835"/>
    <cellStyle name="Normal 48 2 2 2 2 2" xfId="17671"/>
    <cellStyle name="Normal 48 2 2 2 3" xfId="12992"/>
    <cellStyle name="Normal 48 2 2 2 4" xfId="12993"/>
    <cellStyle name="Normal 48 2 2 3" xfId="3102"/>
    <cellStyle name="Normal 48 2 2 3 2" xfId="5836"/>
    <cellStyle name="Normal 48 2 2 3 2 2" xfId="17672"/>
    <cellStyle name="Normal 48 2 2 3 3" xfId="12994"/>
    <cellStyle name="Normal 48 2 2 3 4" xfId="12995"/>
    <cellStyle name="Normal 48 2 2 4" xfId="3103"/>
    <cellStyle name="Normal 48 2 2 4 2" xfId="5837"/>
    <cellStyle name="Normal 48 2 2 4 2 2" xfId="17673"/>
    <cellStyle name="Normal 48 2 2 4 3" xfId="12996"/>
    <cellStyle name="Normal 48 2 2 4 4" xfId="12997"/>
    <cellStyle name="Normal 48 2 2 5" xfId="5834"/>
    <cellStyle name="Normal 48 2 2 5 2" xfId="17674"/>
    <cellStyle name="Normal 48 2 2 6" xfId="12998"/>
    <cellStyle name="Normal 48 2 2 7" xfId="12999"/>
    <cellStyle name="Normal 48 2 3" xfId="3104"/>
    <cellStyle name="Normal 48 2 3 2" xfId="5838"/>
    <cellStyle name="Normal 48 2 3 2 2" xfId="17675"/>
    <cellStyle name="Normal 48 2 3 3" xfId="13000"/>
    <cellStyle name="Normal 48 2 3 4" xfId="13001"/>
    <cellStyle name="Normal 48 2 4" xfId="3105"/>
    <cellStyle name="Normal 48 2 4 2" xfId="5839"/>
    <cellStyle name="Normal 48 2 4 2 2" xfId="17676"/>
    <cellStyle name="Normal 48 2 4 3" xfId="13002"/>
    <cellStyle name="Normal 48 2 4 4" xfId="13003"/>
    <cellStyle name="Normal 48 2 5" xfId="3106"/>
    <cellStyle name="Normal 48 2 5 2" xfId="5840"/>
    <cellStyle name="Normal 48 2 5 2 2" xfId="17677"/>
    <cellStyle name="Normal 48 2 5 3" xfId="13004"/>
    <cellStyle name="Normal 48 2 5 4" xfId="13005"/>
    <cellStyle name="Normal 48 2 6" xfId="5833"/>
    <cellStyle name="Normal 48 2 6 2" xfId="17678"/>
    <cellStyle name="Normal 48 2 7" xfId="13006"/>
    <cellStyle name="Normal 48 2 8" xfId="13007"/>
    <cellStyle name="Normal 48 3" xfId="3107"/>
    <cellStyle name="Normal 48 3 2" xfId="3108"/>
    <cellStyle name="Normal 48 3 2 2" xfId="5842"/>
    <cellStyle name="Normal 48 3 2 2 2" xfId="17679"/>
    <cellStyle name="Normal 48 3 2 3" xfId="13008"/>
    <cellStyle name="Normal 48 3 2 4" xfId="13009"/>
    <cellStyle name="Normal 48 3 3" xfId="3109"/>
    <cellStyle name="Normal 48 3 3 2" xfId="5843"/>
    <cellStyle name="Normal 48 3 3 2 2" xfId="17680"/>
    <cellStyle name="Normal 48 3 3 3" xfId="13010"/>
    <cellStyle name="Normal 48 3 3 4" xfId="13011"/>
    <cellStyle name="Normal 48 3 4" xfId="3110"/>
    <cellStyle name="Normal 48 3 4 2" xfId="5844"/>
    <cellStyle name="Normal 48 3 4 2 2" xfId="17681"/>
    <cellStyle name="Normal 48 3 4 3" xfId="13012"/>
    <cellStyle name="Normal 48 3 4 4" xfId="13013"/>
    <cellStyle name="Normal 48 3 5" xfId="5841"/>
    <cellStyle name="Normal 48 3 5 2" xfId="17682"/>
    <cellStyle name="Normal 48 3 6" xfId="13014"/>
    <cellStyle name="Normal 48 3 7" xfId="13015"/>
    <cellStyle name="Normal 48 4" xfId="3111"/>
    <cellStyle name="Normal 48 4 2" xfId="5845"/>
    <cellStyle name="Normal 48 4 2 2" xfId="17683"/>
    <cellStyle name="Normal 48 4 3" xfId="13016"/>
    <cellStyle name="Normal 48 4 4" xfId="13017"/>
    <cellStyle name="Normal 48 5" xfId="3112"/>
    <cellStyle name="Normal 48 5 2" xfId="5846"/>
    <cellStyle name="Normal 48 5 2 2" xfId="17684"/>
    <cellStyle name="Normal 48 5 3" xfId="13018"/>
    <cellStyle name="Normal 48 5 4" xfId="13019"/>
    <cellStyle name="Normal 48 6" xfId="3113"/>
    <cellStyle name="Normal 48 6 2" xfId="5847"/>
    <cellStyle name="Normal 48 6 2 2" xfId="17685"/>
    <cellStyle name="Normal 48 6 3" xfId="13020"/>
    <cellStyle name="Normal 48 6 4" xfId="13021"/>
    <cellStyle name="Normal 48 7" xfId="5832"/>
    <cellStyle name="Normal 48 7 2" xfId="17686"/>
    <cellStyle name="Normal 48 8" xfId="13022"/>
    <cellStyle name="Normal 48 9" xfId="13023"/>
    <cellStyle name="Normal 49" xfId="3114"/>
    <cellStyle name="Normal 49 2" xfId="3115"/>
    <cellStyle name="Normal 49 2 2" xfId="3116"/>
    <cellStyle name="Normal 49 2 2 2" xfId="3117"/>
    <cellStyle name="Normal 49 2 2 2 2" xfId="5850"/>
    <cellStyle name="Normal 49 2 2 2 2 2" xfId="17687"/>
    <cellStyle name="Normal 49 2 2 2 3" xfId="13024"/>
    <cellStyle name="Normal 49 2 2 2 4" xfId="13025"/>
    <cellStyle name="Normal 49 2 2 3" xfId="3118"/>
    <cellStyle name="Normal 49 2 2 3 2" xfId="5851"/>
    <cellStyle name="Normal 49 2 2 3 2 2" xfId="17688"/>
    <cellStyle name="Normal 49 2 2 3 3" xfId="13026"/>
    <cellStyle name="Normal 49 2 2 3 4" xfId="13027"/>
    <cellStyle name="Normal 49 2 2 4" xfId="3119"/>
    <cellStyle name="Normal 49 2 2 4 2" xfId="5852"/>
    <cellStyle name="Normal 49 2 2 4 2 2" xfId="17689"/>
    <cellStyle name="Normal 49 2 2 4 3" xfId="13028"/>
    <cellStyle name="Normal 49 2 2 4 4" xfId="13029"/>
    <cellStyle name="Normal 49 2 2 5" xfId="5849"/>
    <cellStyle name="Normal 49 2 2 5 2" xfId="17690"/>
    <cellStyle name="Normal 49 2 2 6" xfId="13030"/>
    <cellStyle name="Normal 49 2 2 7" xfId="13031"/>
    <cellStyle name="Normal 49 2 3" xfId="3120"/>
    <cellStyle name="Normal 49 2 3 2" xfId="5853"/>
    <cellStyle name="Normal 49 2 3 2 2" xfId="17691"/>
    <cellStyle name="Normal 49 2 3 3" xfId="13032"/>
    <cellStyle name="Normal 49 2 3 4" xfId="13033"/>
    <cellStyle name="Normal 49 2 4" xfId="3121"/>
    <cellStyle name="Normal 49 2 4 2" xfId="5854"/>
    <cellStyle name="Normal 49 2 4 2 2" xfId="17692"/>
    <cellStyle name="Normal 49 2 4 3" xfId="13034"/>
    <cellStyle name="Normal 49 2 4 4" xfId="13035"/>
    <cellStyle name="Normal 49 2 5" xfId="3122"/>
    <cellStyle name="Normal 49 2 5 2" xfId="5855"/>
    <cellStyle name="Normal 49 2 5 2 2" xfId="17693"/>
    <cellStyle name="Normal 49 2 5 3" xfId="13036"/>
    <cellStyle name="Normal 49 2 5 4" xfId="13037"/>
    <cellStyle name="Normal 49 2 6" xfId="5848"/>
    <cellStyle name="Normal 49 2 6 2" xfId="17694"/>
    <cellStyle name="Normal 49 2 7" xfId="13038"/>
    <cellStyle name="Normal 49 2 8" xfId="13039"/>
    <cellStyle name="Normal 49 3" xfId="3123"/>
    <cellStyle name="Normal 49 3 2" xfId="3124"/>
    <cellStyle name="Normal 49 3 2 2" xfId="5857"/>
    <cellStyle name="Normal 49 3 2 2 2" xfId="17695"/>
    <cellStyle name="Normal 49 3 2 3" xfId="13040"/>
    <cellStyle name="Normal 49 3 2 4" xfId="13041"/>
    <cellStyle name="Normal 49 3 3" xfId="3125"/>
    <cellStyle name="Normal 49 3 3 2" xfId="5858"/>
    <cellStyle name="Normal 49 3 3 2 2" xfId="17696"/>
    <cellStyle name="Normal 49 3 3 3" xfId="13042"/>
    <cellStyle name="Normal 49 3 3 4" xfId="13043"/>
    <cellStyle name="Normal 49 3 4" xfId="3126"/>
    <cellStyle name="Normal 49 3 4 2" xfId="5859"/>
    <cellStyle name="Normal 49 3 4 2 2" xfId="17697"/>
    <cellStyle name="Normal 49 3 4 3" xfId="13044"/>
    <cellStyle name="Normal 49 3 4 4" xfId="13045"/>
    <cellStyle name="Normal 49 3 5" xfId="5856"/>
    <cellStyle name="Normal 49 3 5 2" xfId="17698"/>
    <cellStyle name="Normal 49 3 6" xfId="13046"/>
    <cellStyle name="Normal 49 3 7" xfId="13047"/>
    <cellStyle name="Normal 49 4" xfId="3127"/>
    <cellStyle name="Normal 49 4 2" xfId="5860"/>
    <cellStyle name="Normal 49 4 2 2" xfId="17699"/>
    <cellStyle name="Normal 49 4 3" xfId="13048"/>
    <cellStyle name="Normal 49 4 4" xfId="13049"/>
    <cellStyle name="Normal 49 5" xfId="3128"/>
    <cellStyle name="Normal 49 5 2" xfId="5861"/>
    <cellStyle name="Normal 49 5 2 2" xfId="17700"/>
    <cellStyle name="Normal 49 5 3" xfId="13050"/>
    <cellStyle name="Normal 49 5 4" xfId="13051"/>
    <cellStyle name="Normal 49 6" xfId="3129"/>
    <cellStyle name="Normal 49 6 2" xfId="5862"/>
    <cellStyle name="Normal 49 6 2 2" xfId="17701"/>
    <cellStyle name="Normal 49 6 3" xfId="13052"/>
    <cellStyle name="Normal 49 6 4" xfId="13053"/>
    <cellStyle name="Normal 49 7" xfId="4025"/>
    <cellStyle name="Normal 49 7 2" xfId="13054"/>
    <cellStyle name="Normal 49 7 3" xfId="13055"/>
    <cellStyle name="Normal 49 8" xfId="13056"/>
    <cellStyle name="Normal 49 9" xfId="13057"/>
    <cellStyle name="Normal 5" xfId="400"/>
    <cellStyle name="Normal 5 10" xfId="401"/>
    <cellStyle name="Normal 5 11" xfId="402"/>
    <cellStyle name="Normal 5 12" xfId="403"/>
    <cellStyle name="Normal 5 13" xfId="404"/>
    <cellStyle name="Normal 5 14" xfId="405"/>
    <cellStyle name="Normal 5 15" xfId="515"/>
    <cellStyle name="Normal 5 15 2" xfId="5863"/>
    <cellStyle name="Normal 5 15 3" xfId="13058"/>
    <cellStyle name="Normal 5 15 4" xfId="13059"/>
    <cellStyle name="Normal 5 15 5" xfId="17702"/>
    <cellStyle name="Normal 5 16" xfId="3130"/>
    <cellStyle name="Normal 5 17" xfId="3131"/>
    <cellStyle name="Normal 5 18" xfId="13060"/>
    <cellStyle name="Normal 5 18 2" xfId="17703"/>
    <cellStyle name="Normal 5 18 3" xfId="17704"/>
    <cellStyle name="Normal 5 19" xfId="13061"/>
    <cellStyle name="Normal 5 19 2" xfId="17705"/>
    <cellStyle name="Normal 5 2" xfId="406"/>
    <cellStyle name="Normal 5 2 10" xfId="13062"/>
    <cellStyle name="Normal 5 2 11" xfId="17706"/>
    <cellStyle name="Normal 5 2 2" xfId="580"/>
    <cellStyle name="Normal 5 2 2 2" xfId="3132"/>
    <cellStyle name="Normal 5 2 2 2 2" xfId="3133"/>
    <cellStyle name="Normal 5 2 2 2 2 2" xfId="5865"/>
    <cellStyle name="Normal 5 2 2 2 2 2 2" xfId="17707"/>
    <cellStyle name="Normal 5 2 2 2 2 3" xfId="13063"/>
    <cellStyle name="Normal 5 2 2 2 2 4" xfId="13064"/>
    <cellStyle name="Normal 5 2 2 2 3" xfId="3134"/>
    <cellStyle name="Normal 5 2 2 2 3 2" xfId="5866"/>
    <cellStyle name="Normal 5 2 2 2 3 2 2" xfId="17708"/>
    <cellStyle name="Normal 5 2 2 2 3 3" xfId="13065"/>
    <cellStyle name="Normal 5 2 2 2 3 4" xfId="13066"/>
    <cellStyle name="Normal 5 2 2 2 4" xfId="3135"/>
    <cellStyle name="Normal 5 2 2 2 4 2" xfId="5867"/>
    <cellStyle name="Normal 5 2 2 2 4 2 2" xfId="17709"/>
    <cellStyle name="Normal 5 2 2 2 4 3" xfId="13067"/>
    <cellStyle name="Normal 5 2 2 2 4 4" xfId="13068"/>
    <cellStyle name="Normal 5 2 2 2 5" xfId="5864"/>
    <cellStyle name="Normal 5 2 2 2 5 2" xfId="17710"/>
    <cellStyle name="Normal 5 2 2 2 6" xfId="13069"/>
    <cellStyle name="Normal 5 2 2 2 7" xfId="13070"/>
    <cellStyle name="Normal 5 2 2 3" xfId="3136"/>
    <cellStyle name="Normal 5 2 2 3 2" xfId="5868"/>
    <cellStyle name="Normal 5 2 2 3 2 2" xfId="17711"/>
    <cellStyle name="Normal 5 2 2 3 3" xfId="13071"/>
    <cellStyle name="Normal 5 2 2 3 4" xfId="13072"/>
    <cellStyle name="Normal 5 2 2 4" xfId="3137"/>
    <cellStyle name="Normal 5 2 2 4 2" xfId="5869"/>
    <cellStyle name="Normal 5 2 2 4 2 2" xfId="17712"/>
    <cellStyle name="Normal 5 2 2 4 3" xfId="13073"/>
    <cellStyle name="Normal 5 2 2 4 4" xfId="13074"/>
    <cellStyle name="Normal 5 2 2 5" xfId="3138"/>
    <cellStyle name="Normal 5 2 2 5 2" xfId="5870"/>
    <cellStyle name="Normal 5 2 2 5 2 2" xfId="17713"/>
    <cellStyle name="Normal 5 2 2 5 3" xfId="13075"/>
    <cellStyle name="Normal 5 2 2 5 4" xfId="13076"/>
    <cellStyle name="Normal 5 2 2 6" xfId="3139"/>
    <cellStyle name="Normal 5 2 2 7" xfId="4173"/>
    <cellStyle name="Normal 5 2 2 8" xfId="13077"/>
    <cellStyle name="Normal 5 2 2 9" xfId="13078"/>
    <cellStyle name="Normal 5 2 3" xfId="3140"/>
    <cellStyle name="Normal 5 2 3 2" xfId="3141"/>
    <cellStyle name="Normal 5 2 3 2 2" xfId="3142"/>
    <cellStyle name="Normal 5 2 3 2 2 2" xfId="5872"/>
    <cellStyle name="Normal 5 2 3 2 2 2 2" xfId="17714"/>
    <cellStyle name="Normal 5 2 3 2 2 3" xfId="13079"/>
    <cellStyle name="Normal 5 2 3 2 2 4" xfId="13080"/>
    <cellStyle name="Normal 5 2 3 2 3" xfId="3143"/>
    <cellStyle name="Normal 5 2 3 2 3 2" xfId="5873"/>
    <cellStyle name="Normal 5 2 3 2 3 2 2" xfId="17715"/>
    <cellStyle name="Normal 5 2 3 2 3 3" xfId="13081"/>
    <cellStyle name="Normal 5 2 3 2 3 4" xfId="13082"/>
    <cellStyle name="Normal 5 2 3 2 4" xfId="3144"/>
    <cellStyle name="Normal 5 2 3 2 4 2" xfId="5874"/>
    <cellStyle name="Normal 5 2 3 2 4 2 2" xfId="17716"/>
    <cellStyle name="Normal 5 2 3 2 4 3" xfId="13083"/>
    <cellStyle name="Normal 5 2 3 2 4 4" xfId="13084"/>
    <cellStyle name="Normal 5 2 3 2 5" xfId="5871"/>
    <cellStyle name="Normal 5 2 3 2 5 2" xfId="17717"/>
    <cellStyle name="Normal 5 2 3 2 6" xfId="13085"/>
    <cellStyle name="Normal 5 2 3 2 7" xfId="13086"/>
    <cellStyle name="Normal 5 2 3 3" xfId="3145"/>
    <cellStyle name="Normal 5 2 3 3 2" xfId="5875"/>
    <cellStyle name="Normal 5 2 3 3 2 2" xfId="17718"/>
    <cellStyle name="Normal 5 2 3 3 3" xfId="13087"/>
    <cellStyle name="Normal 5 2 3 3 4" xfId="13088"/>
    <cellStyle name="Normal 5 2 3 4" xfId="3146"/>
    <cellStyle name="Normal 5 2 3 4 2" xfId="5876"/>
    <cellStyle name="Normal 5 2 3 4 2 2" xfId="17719"/>
    <cellStyle name="Normal 5 2 3 4 3" xfId="13089"/>
    <cellStyle name="Normal 5 2 3 4 4" xfId="13090"/>
    <cellStyle name="Normal 5 2 3 5" xfId="3147"/>
    <cellStyle name="Normal 5 2 3 5 2" xfId="5877"/>
    <cellStyle name="Normal 5 2 3 5 2 2" xfId="17720"/>
    <cellStyle name="Normal 5 2 3 5 3" xfId="13091"/>
    <cellStyle name="Normal 5 2 3 5 4" xfId="13092"/>
    <cellStyle name="Normal 5 2 3 6" xfId="4174"/>
    <cellStyle name="Normal 5 2 3 7" xfId="13093"/>
    <cellStyle name="Normal 5 2 3 8" xfId="13094"/>
    <cellStyle name="Normal 5 2 4" xfId="3148"/>
    <cellStyle name="Normal 5 2 4 2" xfId="3149"/>
    <cellStyle name="Normal 5 2 4 2 2" xfId="5879"/>
    <cellStyle name="Normal 5 2 4 2 2 2" xfId="17721"/>
    <cellStyle name="Normal 5 2 4 2 3" xfId="13095"/>
    <cellStyle name="Normal 5 2 4 2 4" xfId="13096"/>
    <cellStyle name="Normal 5 2 4 3" xfId="3150"/>
    <cellStyle name="Normal 5 2 4 3 2" xfId="5880"/>
    <cellStyle name="Normal 5 2 4 3 2 2" xfId="17722"/>
    <cellStyle name="Normal 5 2 4 3 3" xfId="13097"/>
    <cellStyle name="Normal 5 2 4 3 4" xfId="13098"/>
    <cellStyle name="Normal 5 2 4 4" xfId="3151"/>
    <cellStyle name="Normal 5 2 4 4 2" xfId="5881"/>
    <cellStyle name="Normal 5 2 4 4 2 2" xfId="17723"/>
    <cellStyle name="Normal 5 2 4 4 3" xfId="13099"/>
    <cellStyle name="Normal 5 2 4 4 4" xfId="13100"/>
    <cellStyle name="Normal 5 2 4 5" xfId="5878"/>
    <cellStyle name="Normal 5 2 4 5 2" xfId="17724"/>
    <cellStyle name="Normal 5 2 4 6" xfId="13101"/>
    <cellStyle name="Normal 5 2 4 7" xfId="13102"/>
    <cellStyle name="Normal 5 2 5" xfId="3152"/>
    <cellStyle name="Normal 5 2 5 2" xfId="3153"/>
    <cellStyle name="Normal 5 2 5 2 2" xfId="5883"/>
    <cellStyle name="Normal 5 2 5 2 2 2" xfId="17725"/>
    <cellStyle name="Normal 5 2 5 2 3" xfId="13103"/>
    <cellStyle name="Normal 5 2 5 2 4" xfId="13104"/>
    <cellStyle name="Normal 5 2 5 3" xfId="3154"/>
    <cellStyle name="Normal 5 2 5 3 2" xfId="5884"/>
    <cellStyle name="Normal 5 2 5 3 2 2" xfId="17726"/>
    <cellStyle name="Normal 5 2 5 3 3" xfId="13105"/>
    <cellStyle name="Normal 5 2 5 3 4" xfId="13106"/>
    <cellStyle name="Normal 5 2 5 4" xfId="3155"/>
    <cellStyle name="Normal 5 2 5 4 2" xfId="5885"/>
    <cellStyle name="Normal 5 2 5 4 2 2" xfId="17727"/>
    <cellStyle name="Normal 5 2 5 4 3" xfId="13107"/>
    <cellStyle name="Normal 5 2 5 4 4" xfId="13108"/>
    <cellStyle name="Normal 5 2 5 5" xfId="5882"/>
    <cellStyle name="Normal 5 2 5 5 2" xfId="17728"/>
    <cellStyle name="Normal 5 2 5 6" xfId="13109"/>
    <cellStyle name="Normal 5 2 5 7" xfId="13110"/>
    <cellStyle name="Normal 5 2 6" xfId="3156"/>
    <cellStyle name="Normal 5 2 7" xfId="3157"/>
    <cellStyle name="Normal 5 2 8" xfId="4026"/>
    <cellStyle name="Normal 5 2 9" xfId="13111"/>
    <cellStyle name="Normal 5 2 9 2" xfId="17729"/>
    <cellStyle name="Normal 5 3" xfId="407"/>
    <cellStyle name="Normal 5 3 2" xfId="3158"/>
    <cellStyle name="Normal 5 3 3" xfId="3159"/>
    <cellStyle name="Normal 5 3 4" xfId="3160"/>
    <cellStyle name="Normal 5 3 5" xfId="13112"/>
    <cellStyle name="Normal 5 3 6" xfId="13113"/>
    <cellStyle name="Normal 5 4" xfId="408"/>
    <cellStyle name="Normal 5 4 2" xfId="3161"/>
    <cellStyle name="Normal 5 4 3" xfId="3162"/>
    <cellStyle name="Normal 5 4 4" xfId="13114"/>
    <cellStyle name="Normal 5 4 5" xfId="13115"/>
    <cellStyle name="Normal 5 5" xfId="409"/>
    <cellStyle name="Normal 5 5 2" xfId="6233"/>
    <cellStyle name="Normal 5 5 2 2" xfId="14246"/>
    <cellStyle name="Normal 5 5 3" xfId="17730"/>
    <cellStyle name="Normal 5 5 4" xfId="17731"/>
    <cellStyle name="Normal 5 6" xfId="410"/>
    <cellStyle name="Normal 5 7" xfId="411"/>
    <cellStyle name="Normal 5 8" xfId="412"/>
    <cellStyle name="Normal 5 9" xfId="413"/>
    <cellStyle name="Normal 5_Administration_Building_-_Lista_de_Partidas_y_Cantidades_-_(PVDC-004)_REVC mod" xfId="414"/>
    <cellStyle name="Normal 50" xfId="3163"/>
    <cellStyle name="Normal 50 2" xfId="3164"/>
    <cellStyle name="Normal 50 2 2" xfId="3165"/>
    <cellStyle name="Normal 50 2 2 2" xfId="3166"/>
    <cellStyle name="Normal 50 2 2 2 2" xfId="5889"/>
    <cellStyle name="Normal 50 2 2 2 2 2" xfId="17732"/>
    <cellStyle name="Normal 50 2 2 2 3" xfId="13116"/>
    <cellStyle name="Normal 50 2 2 2 4" xfId="13117"/>
    <cellStyle name="Normal 50 2 2 3" xfId="3167"/>
    <cellStyle name="Normal 50 2 2 3 2" xfId="5890"/>
    <cellStyle name="Normal 50 2 2 3 2 2" xfId="17733"/>
    <cellStyle name="Normal 50 2 2 3 3" xfId="13118"/>
    <cellStyle name="Normal 50 2 2 3 4" xfId="13119"/>
    <cellStyle name="Normal 50 2 2 4" xfId="3168"/>
    <cellStyle name="Normal 50 2 2 4 2" xfId="5891"/>
    <cellStyle name="Normal 50 2 2 4 2 2" xfId="17734"/>
    <cellStyle name="Normal 50 2 2 4 3" xfId="13120"/>
    <cellStyle name="Normal 50 2 2 4 4" xfId="13121"/>
    <cellStyle name="Normal 50 2 2 5" xfId="5888"/>
    <cellStyle name="Normal 50 2 2 5 2" xfId="17735"/>
    <cellStyle name="Normal 50 2 2 6" xfId="13122"/>
    <cellStyle name="Normal 50 2 2 7" xfId="13123"/>
    <cellStyle name="Normal 50 2 3" xfId="3169"/>
    <cellStyle name="Normal 50 2 3 2" xfId="5892"/>
    <cellStyle name="Normal 50 2 3 2 2" xfId="17736"/>
    <cellStyle name="Normal 50 2 3 3" xfId="13124"/>
    <cellStyle name="Normal 50 2 3 4" xfId="13125"/>
    <cellStyle name="Normal 50 2 4" xfId="3170"/>
    <cellStyle name="Normal 50 2 4 2" xfId="5893"/>
    <cellStyle name="Normal 50 2 4 2 2" xfId="17737"/>
    <cellStyle name="Normal 50 2 4 3" xfId="13126"/>
    <cellStyle name="Normal 50 2 4 4" xfId="13127"/>
    <cellStyle name="Normal 50 2 5" xfId="3171"/>
    <cellStyle name="Normal 50 2 5 2" xfId="5894"/>
    <cellStyle name="Normal 50 2 5 2 2" xfId="17738"/>
    <cellStyle name="Normal 50 2 5 3" xfId="13128"/>
    <cellStyle name="Normal 50 2 5 4" xfId="13129"/>
    <cellStyle name="Normal 50 2 6" xfId="5887"/>
    <cellStyle name="Normal 50 2 6 2" xfId="17739"/>
    <cellStyle name="Normal 50 2 7" xfId="13130"/>
    <cellStyle name="Normal 50 2 8" xfId="13131"/>
    <cellStyle name="Normal 50 3" xfId="3172"/>
    <cellStyle name="Normal 50 3 2" xfId="3173"/>
    <cellStyle name="Normal 50 3 2 2" xfId="5896"/>
    <cellStyle name="Normal 50 3 2 2 2" xfId="17740"/>
    <cellStyle name="Normal 50 3 2 3" xfId="13132"/>
    <cellStyle name="Normal 50 3 2 4" xfId="13133"/>
    <cellStyle name="Normal 50 3 3" xfId="3174"/>
    <cellStyle name="Normal 50 3 3 2" xfId="5897"/>
    <cellStyle name="Normal 50 3 3 2 2" xfId="17741"/>
    <cellStyle name="Normal 50 3 3 3" xfId="13134"/>
    <cellStyle name="Normal 50 3 3 4" xfId="13135"/>
    <cellStyle name="Normal 50 3 4" xfId="3175"/>
    <cellStyle name="Normal 50 3 4 2" xfId="5898"/>
    <cellStyle name="Normal 50 3 4 2 2" xfId="17742"/>
    <cellStyle name="Normal 50 3 4 3" xfId="13136"/>
    <cellStyle name="Normal 50 3 4 4" xfId="13137"/>
    <cellStyle name="Normal 50 3 5" xfId="5895"/>
    <cellStyle name="Normal 50 3 5 2" xfId="17743"/>
    <cellStyle name="Normal 50 3 6" xfId="13138"/>
    <cellStyle name="Normal 50 3 7" xfId="13139"/>
    <cellStyle name="Normal 50 4" xfId="3176"/>
    <cellStyle name="Normal 50 4 2" xfId="5899"/>
    <cellStyle name="Normal 50 4 2 2" xfId="17744"/>
    <cellStyle name="Normal 50 4 3" xfId="13140"/>
    <cellStyle name="Normal 50 4 4" xfId="13141"/>
    <cellStyle name="Normal 50 5" xfId="3177"/>
    <cellStyle name="Normal 50 5 2" xfId="5900"/>
    <cellStyle name="Normal 50 5 2 2" xfId="17745"/>
    <cellStyle name="Normal 50 5 3" xfId="13142"/>
    <cellStyle name="Normal 50 5 4" xfId="13143"/>
    <cellStyle name="Normal 50 6" xfId="3178"/>
    <cellStyle name="Normal 50 6 2" xfId="5901"/>
    <cellStyle name="Normal 50 6 2 2" xfId="17746"/>
    <cellStyle name="Normal 50 6 3" xfId="13144"/>
    <cellStyle name="Normal 50 6 4" xfId="13145"/>
    <cellStyle name="Normal 50 7" xfId="4027"/>
    <cellStyle name="Normal 50 7 2" xfId="13146"/>
    <cellStyle name="Normal 50 7 3" xfId="13147"/>
    <cellStyle name="Normal 50 8" xfId="13148"/>
    <cellStyle name="Normal 50 9" xfId="13149"/>
    <cellStyle name="Normal 51" xfId="617"/>
    <cellStyle name="Normal 51 2" xfId="3179"/>
    <cellStyle name="Normal 51 2 2" xfId="3180"/>
    <cellStyle name="Normal 51 2 2 2" xfId="3181"/>
    <cellStyle name="Normal 51 2 2 2 2" xfId="5905"/>
    <cellStyle name="Normal 51 2 2 2 2 2" xfId="17747"/>
    <cellStyle name="Normal 51 2 2 2 3" xfId="13150"/>
    <cellStyle name="Normal 51 2 2 2 4" xfId="13151"/>
    <cellStyle name="Normal 51 2 2 3" xfId="3182"/>
    <cellStyle name="Normal 51 2 2 3 2" xfId="5906"/>
    <cellStyle name="Normal 51 2 2 3 2 2" xfId="17748"/>
    <cellStyle name="Normal 51 2 2 3 3" xfId="13152"/>
    <cellStyle name="Normal 51 2 2 3 4" xfId="13153"/>
    <cellStyle name="Normal 51 2 2 4" xfId="3183"/>
    <cellStyle name="Normal 51 2 2 4 2" xfId="5907"/>
    <cellStyle name="Normal 51 2 2 4 2 2" xfId="17749"/>
    <cellStyle name="Normal 51 2 2 4 3" xfId="13154"/>
    <cellStyle name="Normal 51 2 2 4 4" xfId="13155"/>
    <cellStyle name="Normal 51 2 2 5" xfId="5904"/>
    <cellStyle name="Normal 51 2 2 5 2" xfId="17750"/>
    <cellStyle name="Normal 51 2 2 6" xfId="13156"/>
    <cellStyle name="Normal 51 2 2 7" xfId="13157"/>
    <cellStyle name="Normal 51 2 3" xfId="3184"/>
    <cellStyle name="Normal 51 2 3 2" xfId="5908"/>
    <cellStyle name="Normal 51 2 3 2 2" xfId="17751"/>
    <cellStyle name="Normal 51 2 3 3" xfId="13158"/>
    <cellStyle name="Normal 51 2 3 4" xfId="13159"/>
    <cellStyle name="Normal 51 2 4" xfId="3185"/>
    <cellStyle name="Normal 51 2 4 2" xfId="5909"/>
    <cellStyle name="Normal 51 2 4 2 2" xfId="17752"/>
    <cellStyle name="Normal 51 2 4 3" xfId="13160"/>
    <cellStyle name="Normal 51 2 4 4" xfId="13161"/>
    <cellStyle name="Normal 51 2 5" xfId="3186"/>
    <cellStyle name="Normal 51 2 5 2" xfId="5910"/>
    <cellStyle name="Normal 51 2 5 2 2" xfId="17753"/>
    <cellStyle name="Normal 51 2 5 3" xfId="13162"/>
    <cellStyle name="Normal 51 2 5 4" xfId="13163"/>
    <cellStyle name="Normal 51 2 6" xfId="5903"/>
    <cellStyle name="Normal 51 2 6 2" xfId="17754"/>
    <cellStyle name="Normal 51 2 7" xfId="13164"/>
    <cellStyle name="Normal 51 2 8" xfId="13165"/>
    <cellStyle name="Normal 51 3" xfId="3187"/>
    <cellStyle name="Normal 51 3 2" xfId="3188"/>
    <cellStyle name="Normal 51 3 2 2" xfId="5912"/>
    <cellStyle name="Normal 51 3 2 2 2" xfId="17755"/>
    <cellStyle name="Normal 51 3 2 3" xfId="13166"/>
    <cellStyle name="Normal 51 3 2 4" xfId="13167"/>
    <cellStyle name="Normal 51 3 3" xfId="3189"/>
    <cellStyle name="Normal 51 3 3 2" xfId="5913"/>
    <cellStyle name="Normal 51 3 3 2 2" xfId="17756"/>
    <cellStyle name="Normal 51 3 3 3" xfId="13168"/>
    <cellStyle name="Normal 51 3 3 4" xfId="13169"/>
    <cellStyle name="Normal 51 3 4" xfId="3190"/>
    <cellStyle name="Normal 51 3 4 2" xfId="5914"/>
    <cellStyle name="Normal 51 3 4 2 2" xfId="17757"/>
    <cellStyle name="Normal 51 3 4 3" xfId="13170"/>
    <cellStyle name="Normal 51 3 4 4" xfId="13171"/>
    <cellStyle name="Normal 51 3 5" xfId="5911"/>
    <cellStyle name="Normal 51 3 5 2" xfId="17758"/>
    <cellStyle name="Normal 51 3 6" xfId="13172"/>
    <cellStyle name="Normal 51 3 7" xfId="13173"/>
    <cellStyle name="Normal 51 4" xfId="3191"/>
    <cellStyle name="Normal 51 4 2" xfId="5915"/>
    <cellStyle name="Normal 51 4 2 2" xfId="17759"/>
    <cellStyle name="Normal 51 4 3" xfId="13174"/>
    <cellStyle name="Normal 51 4 4" xfId="13175"/>
    <cellStyle name="Normal 51 5" xfId="3192"/>
    <cellStyle name="Normal 51 5 2" xfId="5916"/>
    <cellStyle name="Normal 51 5 2 2" xfId="17760"/>
    <cellStyle name="Normal 51 5 3" xfId="13176"/>
    <cellStyle name="Normal 51 5 4" xfId="13177"/>
    <cellStyle name="Normal 51 6" xfId="3193"/>
    <cellStyle name="Normal 51 6 2" xfId="5917"/>
    <cellStyle name="Normal 51 6 2 2" xfId="17761"/>
    <cellStyle name="Normal 51 6 3" xfId="13178"/>
    <cellStyle name="Normal 51 6 4" xfId="13179"/>
    <cellStyle name="Normal 51 7" xfId="5902"/>
    <cellStyle name="Normal 51 7 2" xfId="13180"/>
    <cellStyle name="Normal 51 8" xfId="13181"/>
    <cellStyle name="Normal 51 9" xfId="13182"/>
    <cellStyle name="Normal 52" xfId="3194"/>
    <cellStyle name="Normal 52 2" xfId="3195"/>
    <cellStyle name="Normal 52 2 2" xfId="3196"/>
    <cellStyle name="Normal 52 2 2 2" xfId="3197"/>
    <cellStyle name="Normal 52 2 2 2 2" xfId="5921"/>
    <cellStyle name="Normal 52 2 2 2 2 2" xfId="17762"/>
    <cellStyle name="Normal 52 2 2 2 3" xfId="13183"/>
    <cellStyle name="Normal 52 2 2 2 4" xfId="13184"/>
    <cellStyle name="Normal 52 2 2 3" xfId="3198"/>
    <cellStyle name="Normal 52 2 2 3 2" xfId="5922"/>
    <cellStyle name="Normal 52 2 2 3 2 2" xfId="17763"/>
    <cellStyle name="Normal 52 2 2 3 3" xfId="13185"/>
    <cellStyle name="Normal 52 2 2 3 4" xfId="13186"/>
    <cellStyle name="Normal 52 2 2 4" xfId="3199"/>
    <cellStyle name="Normal 52 2 2 4 2" xfId="5923"/>
    <cellStyle name="Normal 52 2 2 4 2 2" xfId="17764"/>
    <cellStyle name="Normal 52 2 2 4 3" xfId="13187"/>
    <cellStyle name="Normal 52 2 2 4 4" xfId="13188"/>
    <cellStyle name="Normal 52 2 2 5" xfId="5920"/>
    <cellStyle name="Normal 52 2 2 5 2" xfId="17765"/>
    <cellStyle name="Normal 52 2 2 6" xfId="13189"/>
    <cellStyle name="Normal 52 2 2 7" xfId="13190"/>
    <cellStyle name="Normal 52 2 3" xfId="3200"/>
    <cellStyle name="Normal 52 2 3 2" xfId="5924"/>
    <cellStyle name="Normal 52 2 3 2 2" xfId="17766"/>
    <cellStyle name="Normal 52 2 3 3" xfId="13191"/>
    <cellStyle name="Normal 52 2 3 4" xfId="13192"/>
    <cellStyle name="Normal 52 2 4" xfId="3201"/>
    <cellStyle name="Normal 52 2 4 2" xfId="5925"/>
    <cellStyle name="Normal 52 2 4 2 2" xfId="17767"/>
    <cellStyle name="Normal 52 2 4 3" xfId="13193"/>
    <cellStyle name="Normal 52 2 4 4" xfId="13194"/>
    <cellStyle name="Normal 52 2 5" xfId="3202"/>
    <cellStyle name="Normal 52 2 5 2" xfId="5926"/>
    <cellStyle name="Normal 52 2 5 2 2" xfId="17768"/>
    <cellStyle name="Normal 52 2 5 3" xfId="13195"/>
    <cellStyle name="Normal 52 2 5 4" xfId="13196"/>
    <cellStyle name="Normal 52 2 6" xfId="5919"/>
    <cellStyle name="Normal 52 2 6 2" xfId="17769"/>
    <cellStyle name="Normal 52 2 7" xfId="13197"/>
    <cellStyle name="Normal 52 2 8" xfId="13198"/>
    <cellStyle name="Normal 52 3" xfId="3203"/>
    <cellStyle name="Normal 52 3 2" xfId="3204"/>
    <cellStyle name="Normal 52 3 2 2" xfId="5928"/>
    <cellStyle name="Normal 52 3 2 2 2" xfId="17770"/>
    <cellStyle name="Normal 52 3 2 3" xfId="13199"/>
    <cellStyle name="Normal 52 3 2 4" xfId="13200"/>
    <cellStyle name="Normal 52 3 3" xfId="3205"/>
    <cellStyle name="Normal 52 3 3 2" xfId="5929"/>
    <cellStyle name="Normal 52 3 3 2 2" xfId="17771"/>
    <cellStyle name="Normal 52 3 3 3" xfId="13201"/>
    <cellStyle name="Normal 52 3 3 4" xfId="13202"/>
    <cellStyle name="Normal 52 3 4" xfId="3206"/>
    <cellStyle name="Normal 52 3 4 2" xfId="5930"/>
    <cellStyle name="Normal 52 3 4 2 2" xfId="17772"/>
    <cellStyle name="Normal 52 3 4 3" xfId="13203"/>
    <cellStyle name="Normal 52 3 4 4" xfId="13204"/>
    <cellStyle name="Normal 52 3 5" xfId="5927"/>
    <cellStyle name="Normal 52 3 5 2" xfId="17773"/>
    <cellStyle name="Normal 52 3 6" xfId="13205"/>
    <cellStyle name="Normal 52 3 7" xfId="13206"/>
    <cellStyle name="Normal 52 4" xfId="3207"/>
    <cellStyle name="Normal 52 4 2" xfId="5931"/>
    <cellStyle name="Normal 52 4 2 2" xfId="17774"/>
    <cellStyle name="Normal 52 4 3" xfId="13207"/>
    <cellStyle name="Normal 52 4 4" xfId="13208"/>
    <cellStyle name="Normal 52 5" xfId="3208"/>
    <cellStyle name="Normal 52 5 2" xfId="5932"/>
    <cellStyle name="Normal 52 5 2 2" xfId="17775"/>
    <cellStyle name="Normal 52 5 3" xfId="13209"/>
    <cellStyle name="Normal 52 5 4" xfId="13210"/>
    <cellStyle name="Normal 52 6" xfId="3209"/>
    <cellStyle name="Normal 52 6 2" xfId="5933"/>
    <cellStyle name="Normal 52 6 2 2" xfId="17776"/>
    <cellStyle name="Normal 52 6 3" xfId="13211"/>
    <cellStyle name="Normal 52 6 4" xfId="13212"/>
    <cellStyle name="Normal 52 7" xfId="5918"/>
    <cellStyle name="Normal 52 7 2" xfId="17777"/>
    <cellStyle name="Normal 52 8" xfId="13213"/>
    <cellStyle name="Normal 52 9" xfId="13214"/>
    <cellStyle name="Normal 53" xfId="3210"/>
    <cellStyle name="Normal 53 2" xfId="17778"/>
    <cellStyle name="Normal 54" xfId="3211"/>
    <cellStyle name="Normal 54 2" xfId="17779"/>
    <cellStyle name="Normal 55" xfId="3212"/>
    <cellStyle name="Normal 55 2" xfId="17780"/>
    <cellStyle name="Normal 56" xfId="3213"/>
    <cellStyle name="Normal 56 2" xfId="17781"/>
    <cellStyle name="Normal 57" xfId="625"/>
    <cellStyle name="Normal 57 2" xfId="17782"/>
    <cellStyle name="Normal 58" xfId="3214"/>
    <cellStyle name="Normal 59" xfId="3215"/>
    <cellStyle name="Normal 6" xfId="415"/>
    <cellStyle name="Normal 6 2" xfId="416"/>
    <cellStyle name="Normal 6 2 2" xfId="3216"/>
    <cellStyle name="Normal 6 2 2 2" xfId="17783"/>
    <cellStyle name="Normal 6 2 3" xfId="4028"/>
    <cellStyle name="Normal 6 2 3 2" xfId="13215"/>
    <cellStyle name="Normal 6 2 3 3" xfId="13216"/>
    <cellStyle name="Normal 6 2 4" xfId="13217"/>
    <cellStyle name="Normal 6 2 4 2" xfId="17784"/>
    <cellStyle name="Normal 6 2 5" xfId="13218"/>
    <cellStyle name="Normal 6 3" xfId="3217"/>
    <cellStyle name="Normal 6 3 10" xfId="13219"/>
    <cellStyle name="Normal 6 3 2" xfId="3218"/>
    <cellStyle name="Normal 6 3 2 2" xfId="3219"/>
    <cellStyle name="Normal 6 3 2 2 2" xfId="3220"/>
    <cellStyle name="Normal 6 3 2 2 2 2" xfId="5936"/>
    <cellStyle name="Normal 6 3 2 2 2 2 2" xfId="17785"/>
    <cellStyle name="Normal 6 3 2 2 2 3" xfId="13220"/>
    <cellStyle name="Normal 6 3 2 2 2 4" xfId="13221"/>
    <cellStyle name="Normal 6 3 2 2 3" xfId="3221"/>
    <cellStyle name="Normal 6 3 2 2 3 2" xfId="5937"/>
    <cellStyle name="Normal 6 3 2 2 3 2 2" xfId="17786"/>
    <cellStyle name="Normal 6 3 2 2 3 3" xfId="13222"/>
    <cellStyle name="Normal 6 3 2 2 3 4" xfId="13223"/>
    <cellStyle name="Normal 6 3 2 2 4" xfId="3222"/>
    <cellStyle name="Normal 6 3 2 2 4 2" xfId="5938"/>
    <cellStyle name="Normal 6 3 2 2 4 2 2" xfId="17787"/>
    <cellStyle name="Normal 6 3 2 2 4 3" xfId="13224"/>
    <cellStyle name="Normal 6 3 2 2 4 4" xfId="13225"/>
    <cellStyle name="Normal 6 3 2 2 5" xfId="5935"/>
    <cellStyle name="Normal 6 3 2 2 5 2" xfId="17788"/>
    <cellStyle name="Normal 6 3 2 2 6" xfId="13226"/>
    <cellStyle name="Normal 6 3 2 2 7" xfId="13227"/>
    <cellStyle name="Normal 6 3 2 3" xfId="3223"/>
    <cellStyle name="Normal 6 3 2 3 2" xfId="5939"/>
    <cellStyle name="Normal 6 3 2 3 2 2" xfId="17789"/>
    <cellStyle name="Normal 6 3 2 3 3" xfId="13228"/>
    <cellStyle name="Normal 6 3 2 3 4" xfId="13229"/>
    <cellStyle name="Normal 6 3 2 4" xfId="3224"/>
    <cellStyle name="Normal 6 3 2 4 2" xfId="5940"/>
    <cellStyle name="Normal 6 3 2 4 2 2" xfId="17790"/>
    <cellStyle name="Normal 6 3 2 4 3" xfId="13230"/>
    <cellStyle name="Normal 6 3 2 4 4" xfId="13231"/>
    <cellStyle name="Normal 6 3 2 5" xfId="3225"/>
    <cellStyle name="Normal 6 3 2 5 2" xfId="5941"/>
    <cellStyle name="Normal 6 3 2 5 2 2" xfId="17791"/>
    <cellStyle name="Normal 6 3 2 5 3" xfId="13232"/>
    <cellStyle name="Normal 6 3 2 5 4" xfId="13233"/>
    <cellStyle name="Normal 6 3 2 6" xfId="5934"/>
    <cellStyle name="Normal 6 3 2 6 2" xfId="17792"/>
    <cellStyle name="Normal 6 3 2 7" xfId="13234"/>
    <cellStyle name="Normal 6 3 2 8" xfId="13235"/>
    <cellStyle name="Normal 6 3 3" xfId="3226"/>
    <cellStyle name="Normal 6 3 3 2" xfId="3227"/>
    <cellStyle name="Normal 6 3 3 2 2" xfId="3228"/>
    <cellStyle name="Normal 6 3 3 2 2 2" xfId="5944"/>
    <cellStyle name="Normal 6 3 3 2 2 2 2" xfId="17793"/>
    <cellStyle name="Normal 6 3 3 2 2 3" xfId="13236"/>
    <cellStyle name="Normal 6 3 3 2 2 4" xfId="13237"/>
    <cellStyle name="Normal 6 3 3 2 3" xfId="3229"/>
    <cellStyle name="Normal 6 3 3 2 3 2" xfId="5945"/>
    <cellStyle name="Normal 6 3 3 2 3 2 2" xfId="17794"/>
    <cellStyle name="Normal 6 3 3 2 3 3" xfId="13238"/>
    <cellStyle name="Normal 6 3 3 2 3 4" xfId="13239"/>
    <cellStyle name="Normal 6 3 3 2 4" xfId="3230"/>
    <cellStyle name="Normal 6 3 3 2 4 2" xfId="5946"/>
    <cellStyle name="Normal 6 3 3 2 4 2 2" xfId="17795"/>
    <cellStyle name="Normal 6 3 3 2 4 3" xfId="13240"/>
    <cellStyle name="Normal 6 3 3 2 4 4" xfId="13241"/>
    <cellStyle name="Normal 6 3 3 2 5" xfId="5943"/>
    <cellStyle name="Normal 6 3 3 2 5 2" xfId="17796"/>
    <cellStyle name="Normal 6 3 3 2 6" xfId="13242"/>
    <cellStyle name="Normal 6 3 3 2 7" xfId="13243"/>
    <cellStyle name="Normal 6 3 3 3" xfId="3231"/>
    <cellStyle name="Normal 6 3 3 3 2" xfId="5947"/>
    <cellStyle name="Normal 6 3 3 3 2 2" xfId="17797"/>
    <cellStyle name="Normal 6 3 3 3 3" xfId="13244"/>
    <cellStyle name="Normal 6 3 3 3 4" xfId="13245"/>
    <cellStyle name="Normal 6 3 3 4" xfId="3232"/>
    <cellStyle name="Normal 6 3 3 4 2" xfId="5948"/>
    <cellStyle name="Normal 6 3 3 4 2 2" xfId="17798"/>
    <cellStyle name="Normal 6 3 3 4 3" xfId="13246"/>
    <cellStyle name="Normal 6 3 3 4 4" xfId="13247"/>
    <cellStyle name="Normal 6 3 3 5" xfId="3233"/>
    <cellStyle name="Normal 6 3 3 5 2" xfId="5949"/>
    <cellStyle name="Normal 6 3 3 5 2 2" xfId="17799"/>
    <cellStyle name="Normal 6 3 3 5 3" xfId="13248"/>
    <cellStyle name="Normal 6 3 3 5 4" xfId="13249"/>
    <cellStyle name="Normal 6 3 3 6" xfId="5942"/>
    <cellStyle name="Normal 6 3 3 6 2" xfId="17800"/>
    <cellStyle name="Normal 6 3 3 7" xfId="13250"/>
    <cellStyle name="Normal 6 3 3 8" xfId="13251"/>
    <cellStyle name="Normal 6 3 4" xfId="3234"/>
    <cellStyle name="Normal 6 3 4 2" xfId="3235"/>
    <cellStyle name="Normal 6 3 4 2 2" xfId="5951"/>
    <cellStyle name="Normal 6 3 4 2 2 2" xfId="17801"/>
    <cellStyle name="Normal 6 3 4 2 3" xfId="13252"/>
    <cellStyle name="Normal 6 3 4 2 4" xfId="13253"/>
    <cellStyle name="Normal 6 3 4 3" xfId="3236"/>
    <cellStyle name="Normal 6 3 4 3 2" xfId="5952"/>
    <cellStyle name="Normal 6 3 4 3 2 2" xfId="17802"/>
    <cellStyle name="Normal 6 3 4 3 3" xfId="13254"/>
    <cellStyle name="Normal 6 3 4 3 4" xfId="13255"/>
    <cellStyle name="Normal 6 3 4 4" xfId="3237"/>
    <cellStyle name="Normal 6 3 4 4 2" xfId="5953"/>
    <cellStyle name="Normal 6 3 4 4 2 2" xfId="17803"/>
    <cellStyle name="Normal 6 3 4 4 3" xfId="13256"/>
    <cellStyle name="Normal 6 3 4 4 4" xfId="13257"/>
    <cellStyle name="Normal 6 3 4 5" xfId="5950"/>
    <cellStyle name="Normal 6 3 4 5 2" xfId="17804"/>
    <cellStyle name="Normal 6 3 4 6" xfId="13258"/>
    <cellStyle name="Normal 6 3 4 7" xfId="13259"/>
    <cellStyle name="Normal 6 3 5" xfId="3238"/>
    <cellStyle name="Normal 6 3 5 2" xfId="5954"/>
    <cellStyle name="Normal 6 3 5 2 2" xfId="17805"/>
    <cellStyle name="Normal 6 3 5 3" xfId="13260"/>
    <cellStyle name="Normal 6 3 5 4" xfId="13261"/>
    <cellStyle name="Normal 6 3 6" xfId="3239"/>
    <cellStyle name="Normal 6 3 6 2" xfId="5955"/>
    <cellStyle name="Normal 6 3 6 2 2" xfId="17806"/>
    <cellStyle name="Normal 6 3 6 3" xfId="13262"/>
    <cellStyle name="Normal 6 3 6 4" xfId="13263"/>
    <cellStyle name="Normal 6 3 7" xfId="3240"/>
    <cellStyle name="Normal 6 3 7 2" xfId="5956"/>
    <cellStyle name="Normal 6 3 7 2 2" xfId="17807"/>
    <cellStyle name="Normal 6 3 7 3" xfId="13264"/>
    <cellStyle name="Normal 6 3 7 4" xfId="13265"/>
    <cellStyle name="Normal 6 3 8" xfId="4029"/>
    <cellStyle name="Normal 6 3 8 2" xfId="13266"/>
    <cellStyle name="Normal 6 3 8 3" xfId="13267"/>
    <cellStyle name="Normal 6 3 9" xfId="13268"/>
    <cellStyle name="Normal 6 4" xfId="3241"/>
    <cellStyle name="Normal 6 4 2" xfId="4175"/>
    <cellStyle name="Normal 6 4 2 2" xfId="17808"/>
    <cellStyle name="Normal 6 5" xfId="3242"/>
    <cellStyle name="Normal 6 5 2" xfId="14130"/>
    <cellStyle name="Normal 6 6" xfId="14247"/>
    <cellStyle name="Normal 6_presupuesto Ciudad Sanitaria" xfId="3243"/>
    <cellStyle name="Normal 60" xfId="3244"/>
    <cellStyle name="Normal 61" xfId="3245"/>
    <cellStyle name="Normal 62" xfId="3246"/>
    <cellStyle name="Normal 63" xfId="3247"/>
    <cellStyle name="Normal 64" xfId="3248"/>
    <cellStyle name="Normal 65" xfId="3249"/>
    <cellStyle name="Normal 66" xfId="3250"/>
    <cellStyle name="Normal 67" xfId="3251"/>
    <cellStyle name="Normal 68" xfId="3252"/>
    <cellStyle name="Normal 69" xfId="3253"/>
    <cellStyle name="Normal 7" xfId="417"/>
    <cellStyle name="Normal 7 2" xfId="418"/>
    <cellStyle name="Normal 7 2 2" xfId="3894"/>
    <cellStyle name="Normal 7 2 2 2" xfId="13269"/>
    <cellStyle name="Normal 7 2 2 3" xfId="13270"/>
    <cellStyle name="Normal 7 2 3" xfId="4030"/>
    <cellStyle name="Normal 7 2 4" xfId="13271"/>
    <cellStyle name="Normal 7 2 5" xfId="13272"/>
    <cellStyle name="Normal 7 2 6" xfId="17809"/>
    <cellStyle name="Normal 7 3" xfId="3254"/>
    <cellStyle name="Normal 7 3 10" xfId="13273"/>
    <cellStyle name="Normal 7 3 2" xfId="575"/>
    <cellStyle name="Normal 7 3 2 2" xfId="3255"/>
    <cellStyle name="Normal 7 3 2 2 2" xfId="3256"/>
    <cellStyle name="Normal 7 3 2 2 2 2" xfId="5959"/>
    <cellStyle name="Normal 7 3 2 2 2 2 2" xfId="17810"/>
    <cellStyle name="Normal 7 3 2 2 2 3" xfId="13274"/>
    <cellStyle name="Normal 7 3 2 2 2 4" xfId="13275"/>
    <cellStyle name="Normal 7 3 2 2 3" xfId="3257"/>
    <cellStyle name="Normal 7 3 2 2 3 2" xfId="5960"/>
    <cellStyle name="Normal 7 3 2 2 3 2 2" xfId="17811"/>
    <cellStyle name="Normal 7 3 2 2 3 3" xfId="13276"/>
    <cellStyle name="Normal 7 3 2 2 3 4" xfId="13277"/>
    <cellStyle name="Normal 7 3 2 2 4" xfId="3258"/>
    <cellStyle name="Normal 7 3 2 2 4 2" xfId="5961"/>
    <cellStyle name="Normal 7 3 2 2 4 2 2" xfId="17812"/>
    <cellStyle name="Normal 7 3 2 2 4 3" xfId="13278"/>
    <cellStyle name="Normal 7 3 2 2 4 4" xfId="13279"/>
    <cellStyle name="Normal 7 3 2 2 5" xfId="5958"/>
    <cellStyle name="Normal 7 3 2 2 5 2" xfId="17813"/>
    <cellStyle name="Normal 7 3 2 2 6" xfId="13280"/>
    <cellStyle name="Normal 7 3 2 2 7" xfId="13281"/>
    <cellStyle name="Normal 7 3 2 3" xfId="3259"/>
    <cellStyle name="Normal 7 3 2 3 2" xfId="5962"/>
    <cellStyle name="Normal 7 3 2 3 2 2" xfId="17814"/>
    <cellStyle name="Normal 7 3 2 3 3" xfId="13282"/>
    <cellStyle name="Normal 7 3 2 3 4" xfId="13283"/>
    <cellStyle name="Normal 7 3 2 4" xfId="3260"/>
    <cellStyle name="Normal 7 3 2 4 2" xfId="5963"/>
    <cellStyle name="Normal 7 3 2 4 2 2" xfId="17815"/>
    <cellStyle name="Normal 7 3 2 4 3" xfId="13284"/>
    <cellStyle name="Normal 7 3 2 4 4" xfId="13285"/>
    <cellStyle name="Normal 7 3 2 5" xfId="3261"/>
    <cellStyle name="Normal 7 3 2 5 2" xfId="5964"/>
    <cellStyle name="Normal 7 3 2 5 2 2" xfId="17816"/>
    <cellStyle name="Normal 7 3 2 5 3" xfId="13286"/>
    <cellStyle name="Normal 7 3 2 5 4" xfId="13287"/>
    <cellStyle name="Normal 7 3 2 6" xfId="5957"/>
    <cellStyle name="Normal 7 3 2 6 2" xfId="17817"/>
    <cellStyle name="Normal 7 3 2 7" xfId="13288"/>
    <cellStyle name="Normal 7 3 2 8" xfId="13289"/>
    <cellStyle name="Normal 7 3 3" xfId="3262"/>
    <cellStyle name="Normal 7 3 3 2" xfId="3263"/>
    <cellStyle name="Normal 7 3 3 2 2" xfId="3264"/>
    <cellStyle name="Normal 7 3 3 2 2 2" xfId="5967"/>
    <cellStyle name="Normal 7 3 3 2 2 2 2" xfId="17818"/>
    <cellStyle name="Normal 7 3 3 2 2 3" xfId="13290"/>
    <cellStyle name="Normal 7 3 3 2 2 4" xfId="13291"/>
    <cellStyle name="Normal 7 3 3 2 3" xfId="3265"/>
    <cellStyle name="Normal 7 3 3 2 3 2" xfId="5968"/>
    <cellStyle name="Normal 7 3 3 2 3 2 2" xfId="17819"/>
    <cellStyle name="Normal 7 3 3 2 3 3" xfId="13292"/>
    <cellStyle name="Normal 7 3 3 2 3 4" xfId="13293"/>
    <cellStyle name="Normal 7 3 3 2 4" xfId="3266"/>
    <cellStyle name="Normal 7 3 3 2 4 2" xfId="5969"/>
    <cellStyle name="Normal 7 3 3 2 4 2 2" xfId="17820"/>
    <cellStyle name="Normal 7 3 3 2 4 3" xfId="13294"/>
    <cellStyle name="Normal 7 3 3 2 4 4" xfId="13295"/>
    <cellStyle name="Normal 7 3 3 2 5" xfId="5966"/>
    <cellStyle name="Normal 7 3 3 2 5 2" xfId="17821"/>
    <cellStyle name="Normal 7 3 3 2 6" xfId="13296"/>
    <cellStyle name="Normal 7 3 3 2 7" xfId="13297"/>
    <cellStyle name="Normal 7 3 3 3" xfId="3267"/>
    <cellStyle name="Normal 7 3 3 3 2" xfId="5970"/>
    <cellStyle name="Normal 7 3 3 3 2 2" xfId="17822"/>
    <cellStyle name="Normal 7 3 3 3 3" xfId="13298"/>
    <cellStyle name="Normal 7 3 3 3 4" xfId="13299"/>
    <cellStyle name="Normal 7 3 3 4" xfId="3268"/>
    <cellStyle name="Normal 7 3 3 4 2" xfId="5971"/>
    <cellStyle name="Normal 7 3 3 4 2 2" xfId="17823"/>
    <cellStyle name="Normal 7 3 3 4 3" xfId="13300"/>
    <cellStyle name="Normal 7 3 3 4 4" xfId="13301"/>
    <cellStyle name="Normal 7 3 3 5" xfId="3269"/>
    <cellStyle name="Normal 7 3 3 5 2" xfId="5972"/>
    <cellStyle name="Normal 7 3 3 5 2 2" xfId="17824"/>
    <cellStyle name="Normal 7 3 3 5 3" xfId="13302"/>
    <cellStyle name="Normal 7 3 3 5 4" xfId="13303"/>
    <cellStyle name="Normal 7 3 3 6" xfId="5965"/>
    <cellStyle name="Normal 7 3 3 6 2" xfId="17825"/>
    <cellStyle name="Normal 7 3 3 7" xfId="13304"/>
    <cellStyle name="Normal 7 3 3 8" xfId="13305"/>
    <cellStyle name="Normal 7 3 4" xfId="3270"/>
    <cellStyle name="Normal 7 3 4 2" xfId="3271"/>
    <cellStyle name="Normal 7 3 4 2 2" xfId="5974"/>
    <cellStyle name="Normal 7 3 4 2 2 2" xfId="17826"/>
    <cellStyle name="Normal 7 3 4 2 3" xfId="13306"/>
    <cellStyle name="Normal 7 3 4 2 4" xfId="13307"/>
    <cellStyle name="Normal 7 3 4 3" xfId="3272"/>
    <cellStyle name="Normal 7 3 4 3 2" xfId="5975"/>
    <cellStyle name="Normal 7 3 4 3 2 2" xfId="17827"/>
    <cellStyle name="Normal 7 3 4 3 3" xfId="13308"/>
    <cellStyle name="Normal 7 3 4 3 4" xfId="13309"/>
    <cellStyle name="Normal 7 3 4 4" xfId="3273"/>
    <cellStyle name="Normal 7 3 4 4 2" xfId="5976"/>
    <cellStyle name="Normal 7 3 4 4 2 2" xfId="17828"/>
    <cellStyle name="Normal 7 3 4 4 3" xfId="13310"/>
    <cellStyle name="Normal 7 3 4 4 4" xfId="13311"/>
    <cellStyle name="Normal 7 3 4 5" xfId="5973"/>
    <cellStyle name="Normal 7 3 4 5 2" xfId="17829"/>
    <cellStyle name="Normal 7 3 4 6" xfId="13312"/>
    <cellStyle name="Normal 7 3 4 7" xfId="13313"/>
    <cellStyle name="Normal 7 3 5" xfId="3274"/>
    <cellStyle name="Normal 7 3 5 2" xfId="5977"/>
    <cellStyle name="Normal 7 3 5 2 2" xfId="17830"/>
    <cellStyle name="Normal 7 3 5 3" xfId="13314"/>
    <cellStyle name="Normal 7 3 5 4" xfId="13315"/>
    <cellStyle name="Normal 7 3 6" xfId="3275"/>
    <cellStyle name="Normal 7 3 6 2" xfId="5978"/>
    <cellStyle name="Normal 7 3 6 2 2" xfId="17831"/>
    <cellStyle name="Normal 7 3 6 3" xfId="13316"/>
    <cellStyle name="Normal 7 3 6 4" xfId="13317"/>
    <cellStyle name="Normal 7 3 7" xfId="3276"/>
    <cellStyle name="Normal 7 3 7 2" xfId="5979"/>
    <cellStyle name="Normal 7 3 7 2 2" xfId="17832"/>
    <cellStyle name="Normal 7 3 7 3" xfId="13318"/>
    <cellStyle name="Normal 7 3 7 4" xfId="13319"/>
    <cellStyle name="Normal 7 3 8" xfId="4031"/>
    <cellStyle name="Normal 7 3 9" xfId="13320"/>
    <cellStyle name="Normal 7 4" xfId="3277"/>
    <cellStyle name="Normal 7 5" xfId="3278"/>
    <cellStyle name="Normal 7 6" xfId="3279"/>
    <cellStyle name="Normal 7 7" xfId="13321"/>
    <cellStyle name="Normal 7 7 2" xfId="17833"/>
    <cellStyle name="Normal 7 7 3" xfId="17834"/>
    <cellStyle name="Normal 7 8" xfId="13322"/>
    <cellStyle name="Normal 70" xfId="3280"/>
    <cellStyle name="Normal 71" xfId="3281"/>
    <cellStyle name="Normal 72" xfId="419"/>
    <cellStyle name="Normal 72 2" xfId="505"/>
    <cellStyle name="Normal 72 3" xfId="5980"/>
    <cellStyle name="Normal 72 4" xfId="13323"/>
    <cellStyle name="Normal 72 5" xfId="13324"/>
    <cellStyle name="Normal 73" xfId="3282"/>
    <cellStyle name="Normal 74" xfId="612"/>
    <cellStyle name="Normal 74 2" xfId="3283"/>
    <cellStyle name="Normal 74 2 2" xfId="5982"/>
    <cellStyle name="Normal 74 2 2 2" xfId="17835"/>
    <cellStyle name="Normal 74 2 3" xfId="13325"/>
    <cellStyle name="Normal 74 2 4" xfId="13326"/>
    <cellStyle name="Normal 74 3" xfId="3284"/>
    <cellStyle name="Normal 74 3 2" xfId="3285"/>
    <cellStyle name="Normal 74 3 2 2" xfId="5984"/>
    <cellStyle name="Normal 74 3 2 2 2" xfId="17836"/>
    <cellStyle name="Normal 74 3 2 3" xfId="13327"/>
    <cellStyle name="Normal 74 3 2 4" xfId="13328"/>
    <cellStyle name="Normal 74 3 3" xfId="5983"/>
    <cellStyle name="Normal 74 3 3 2" xfId="17837"/>
    <cellStyle name="Normal 74 3 4" xfId="13329"/>
    <cellStyle name="Normal 74 3 5" xfId="13330"/>
    <cellStyle name="Normal 74 4" xfId="3286"/>
    <cellStyle name="Normal 74 4 2" xfId="5985"/>
    <cellStyle name="Normal 74 4 2 2" xfId="17838"/>
    <cellStyle name="Normal 74 4 3" xfId="13331"/>
    <cellStyle name="Normal 74 4 4" xfId="13332"/>
    <cellStyle name="Normal 74 5" xfId="5981"/>
    <cellStyle name="Normal 74 5 2" xfId="17839"/>
    <cellStyle name="Normal 74 6" xfId="13333"/>
    <cellStyle name="Normal 74 7" xfId="13334"/>
    <cellStyle name="Normal 74 8" xfId="17840"/>
    <cellStyle name="Normal 75" xfId="3287"/>
    <cellStyle name="Normal 75 2" xfId="3288"/>
    <cellStyle name="Normal 75 2 2" xfId="5987"/>
    <cellStyle name="Normal 75 2 2 2" xfId="17841"/>
    <cellStyle name="Normal 75 2 3" xfId="13335"/>
    <cellStyle name="Normal 75 2 4" xfId="13336"/>
    <cellStyle name="Normal 75 3" xfId="3289"/>
    <cellStyle name="Normal 75 3 2" xfId="5988"/>
    <cellStyle name="Normal 75 3 2 2" xfId="17842"/>
    <cellStyle name="Normal 75 3 3" xfId="13337"/>
    <cellStyle name="Normal 75 3 4" xfId="13338"/>
    <cellStyle name="Normal 75 4" xfId="3290"/>
    <cellStyle name="Normal 75 4 2" xfId="5989"/>
    <cellStyle name="Normal 75 4 2 2" xfId="17843"/>
    <cellStyle name="Normal 75 4 3" xfId="13339"/>
    <cellStyle name="Normal 75 4 4" xfId="13340"/>
    <cellStyle name="Normal 75 5" xfId="5986"/>
    <cellStyle name="Normal 75 5 2" xfId="17844"/>
    <cellStyle name="Normal 75 6" xfId="13341"/>
    <cellStyle name="Normal 75 7" xfId="13342"/>
    <cellStyle name="Normal 76" xfId="3291"/>
    <cellStyle name="Normal 76 2" xfId="3292"/>
    <cellStyle name="Normal 76 2 2" xfId="5991"/>
    <cellStyle name="Normal 76 2 2 2" xfId="17845"/>
    <cellStyle name="Normal 76 2 3" xfId="13343"/>
    <cellStyle name="Normal 76 2 4" xfId="13344"/>
    <cellStyle name="Normal 76 3" xfId="3293"/>
    <cellStyle name="Normal 76 3 2" xfId="5992"/>
    <cellStyle name="Normal 76 3 2 2" xfId="17846"/>
    <cellStyle name="Normal 76 3 3" xfId="13345"/>
    <cellStyle name="Normal 76 3 4" xfId="13346"/>
    <cellStyle name="Normal 76 4" xfId="3294"/>
    <cellStyle name="Normal 76 4 2" xfId="5993"/>
    <cellStyle name="Normal 76 4 2 2" xfId="17847"/>
    <cellStyle name="Normal 76 4 3" xfId="13347"/>
    <cellStyle name="Normal 76 4 4" xfId="13348"/>
    <cellStyle name="Normal 76 5" xfId="5990"/>
    <cellStyle name="Normal 76 5 2" xfId="17848"/>
    <cellStyle name="Normal 76 6" xfId="13349"/>
    <cellStyle name="Normal 76 7" xfId="13350"/>
    <cellStyle name="Normal 77" xfId="3295"/>
    <cellStyle name="Normal 77 2" xfId="3296"/>
    <cellStyle name="Normal 77 2 2" xfId="5995"/>
    <cellStyle name="Normal 77 2 2 2" xfId="17849"/>
    <cellStyle name="Normal 77 2 3" xfId="13351"/>
    <cellStyle name="Normal 77 2 4" xfId="13352"/>
    <cellStyle name="Normal 77 3" xfId="3297"/>
    <cellStyle name="Normal 77 3 2" xfId="5996"/>
    <cellStyle name="Normal 77 3 2 2" xfId="17850"/>
    <cellStyle name="Normal 77 3 3" xfId="13353"/>
    <cellStyle name="Normal 77 3 4" xfId="13354"/>
    <cellStyle name="Normal 77 4" xfId="3298"/>
    <cellStyle name="Normal 77 4 2" xfId="5997"/>
    <cellStyle name="Normal 77 4 2 2" xfId="17851"/>
    <cellStyle name="Normal 77 4 3" xfId="13355"/>
    <cellStyle name="Normal 77 4 4" xfId="13356"/>
    <cellStyle name="Normal 77 5" xfId="5994"/>
    <cellStyle name="Normal 77 5 2" xfId="17852"/>
    <cellStyle name="Normal 77 6" xfId="13357"/>
    <cellStyle name="Normal 77 7" xfId="13358"/>
    <cellStyle name="Normal 78" xfId="3299"/>
    <cellStyle name="Normal 78 2" xfId="5998"/>
    <cellStyle name="Normal 78 2 2" xfId="17853"/>
    <cellStyle name="Normal 78 3" xfId="13359"/>
    <cellStyle name="Normal 78 4" xfId="13360"/>
    <cellStyle name="Normal 79" xfId="3300"/>
    <cellStyle name="Normal 8" xfId="420"/>
    <cellStyle name="Normal 8 2" xfId="3301"/>
    <cellStyle name="Normal 8 2 2" xfId="4032"/>
    <cellStyle name="Normal 8 2 3" xfId="13361"/>
    <cellStyle name="Normal 8 2 4" xfId="13362"/>
    <cellStyle name="Normal 8 3" xfId="3302"/>
    <cellStyle name="Normal 8 3 10" xfId="13363"/>
    <cellStyle name="Normal 8 3 11" xfId="17854"/>
    <cellStyle name="Normal 8 3 2" xfId="3303"/>
    <cellStyle name="Normal 8 3 2 2" xfId="3304"/>
    <cellStyle name="Normal 8 3 2 2 2" xfId="3305"/>
    <cellStyle name="Normal 8 3 2 2 2 2" xfId="6001"/>
    <cellStyle name="Normal 8 3 2 2 2 2 2" xfId="17855"/>
    <cellStyle name="Normal 8 3 2 2 2 3" xfId="13364"/>
    <cellStyle name="Normal 8 3 2 2 2 4" xfId="13365"/>
    <cellStyle name="Normal 8 3 2 2 3" xfId="3306"/>
    <cellStyle name="Normal 8 3 2 2 3 2" xfId="6002"/>
    <cellStyle name="Normal 8 3 2 2 3 2 2" xfId="17856"/>
    <cellStyle name="Normal 8 3 2 2 3 3" xfId="13366"/>
    <cellStyle name="Normal 8 3 2 2 3 4" xfId="13367"/>
    <cellStyle name="Normal 8 3 2 2 4" xfId="3307"/>
    <cellStyle name="Normal 8 3 2 2 4 2" xfId="6003"/>
    <cellStyle name="Normal 8 3 2 2 4 2 2" xfId="17857"/>
    <cellStyle name="Normal 8 3 2 2 4 3" xfId="13368"/>
    <cellStyle name="Normal 8 3 2 2 4 4" xfId="13369"/>
    <cellStyle name="Normal 8 3 2 2 5" xfId="6000"/>
    <cellStyle name="Normal 8 3 2 2 5 2" xfId="17858"/>
    <cellStyle name="Normal 8 3 2 2 6" xfId="13370"/>
    <cellStyle name="Normal 8 3 2 2 7" xfId="13371"/>
    <cellStyle name="Normal 8 3 2 3" xfId="3308"/>
    <cellStyle name="Normal 8 3 2 3 2" xfId="6004"/>
    <cellStyle name="Normal 8 3 2 3 2 2" xfId="17859"/>
    <cellStyle name="Normal 8 3 2 3 3" xfId="13372"/>
    <cellStyle name="Normal 8 3 2 3 4" xfId="13373"/>
    <cellStyle name="Normal 8 3 2 4" xfId="3309"/>
    <cellStyle name="Normal 8 3 2 4 2" xfId="6005"/>
    <cellStyle name="Normal 8 3 2 4 2 2" xfId="17860"/>
    <cellStyle name="Normal 8 3 2 4 3" xfId="13374"/>
    <cellStyle name="Normal 8 3 2 4 4" xfId="13375"/>
    <cellStyle name="Normal 8 3 2 5" xfId="3310"/>
    <cellStyle name="Normal 8 3 2 5 2" xfId="6006"/>
    <cellStyle name="Normal 8 3 2 5 2 2" xfId="17861"/>
    <cellStyle name="Normal 8 3 2 5 3" xfId="13376"/>
    <cellStyle name="Normal 8 3 2 5 4" xfId="13377"/>
    <cellStyle name="Normal 8 3 2 6" xfId="5999"/>
    <cellStyle name="Normal 8 3 2 6 2" xfId="17862"/>
    <cellStyle name="Normal 8 3 2 7" xfId="13378"/>
    <cellStyle name="Normal 8 3 2 8" xfId="13379"/>
    <cellStyle name="Normal 8 3 3" xfId="3311"/>
    <cellStyle name="Normal 8 3 3 2" xfId="3312"/>
    <cellStyle name="Normal 8 3 3 2 2" xfId="3313"/>
    <cellStyle name="Normal 8 3 3 2 2 2" xfId="6009"/>
    <cellStyle name="Normal 8 3 3 2 2 2 2" xfId="17863"/>
    <cellStyle name="Normal 8 3 3 2 2 3" xfId="13380"/>
    <cellStyle name="Normal 8 3 3 2 2 4" xfId="13381"/>
    <cellStyle name="Normal 8 3 3 2 3" xfId="3314"/>
    <cellStyle name="Normal 8 3 3 2 3 2" xfId="6010"/>
    <cellStyle name="Normal 8 3 3 2 3 2 2" xfId="17864"/>
    <cellStyle name="Normal 8 3 3 2 3 3" xfId="13382"/>
    <cellStyle name="Normal 8 3 3 2 3 4" xfId="13383"/>
    <cellStyle name="Normal 8 3 3 2 4" xfId="3315"/>
    <cellStyle name="Normal 8 3 3 2 4 2" xfId="6011"/>
    <cellStyle name="Normal 8 3 3 2 4 2 2" xfId="17865"/>
    <cellStyle name="Normal 8 3 3 2 4 3" xfId="13384"/>
    <cellStyle name="Normal 8 3 3 2 4 4" xfId="13385"/>
    <cellStyle name="Normal 8 3 3 2 5" xfId="6008"/>
    <cellStyle name="Normal 8 3 3 2 5 2" xfId="17866"/>
    <cellStyle name="Normal 8 3 3 2 6" xfId="13386"/>
    <cellStyle name="Normal 8 3 3 2 7" xfId="13387"/>
    <cellStyle name="Normal 8 3 3 3" xfId="3316"/>
    <cellStyle name="Normal 8 3 3 3 2" xfId="6012"/>
    <cellStyle name="Normal 8 3 3 3 2 2" xfId="17867"/>
    <cellStyle name="Normal 8 3 3 3 3" xfId="13388"/>
    <cellStyle name="Normal 8 3 3 3 4" xfId="13389"/>
    <cellStyle name="Normal 8 3 3 4" xfId="3317"/>
    <cellStyle name="Normal 8 3 3 4 2" xfId="6013"/>
    <cellStyle name="Normal 8 3 3 4 2 2" xfId="17868"/>
    <cellStyle name="Normal 8 3 3 4 3" xfId="13390"/>
    <cellStyle name="Normal 8 3 3 4 4" xfId="13391"/>
    <cellStyle name="Normal 8 3 3 5" xfId="3318"/>
    <cellStyle name="Normal 8 3 3 5 2" xfId="6014"/>
    <cellStyle name="Normal 8 3 3 5 2 2" xfId="17869"/>
    <cellStyle name="Normal 8 3 3 5 3" xfId="13392"/>
    <cellStyle name="Normal 8 3 3 5 4" xfId="13393"/>
    <cellStyle name="Normal 8 3 3 6" xfId="6007"/>
    <cellStyle name="Normal 8 3 3 6 2" xfId="17870"/>
    <cellStyle name="Normal 8 3 3 7" xfId="13394"/>
    <cellStyle name="Normal 8 3 3 8" xfId="13395"/>
    <cellStyle name="Normal 8 3 4" xfId="3319"/>
    <cellStyle name="Normal 8 3 4 2" xfId="3320"/>
    <cellStyle name="Normal 8 3 4 2 2" xfId="6016"/>
    <cellStyle name="Normal 8 3 4 2 2 2" xfId="17871"/>
    <cellStyle name="Normal 8 3 4 2 3" xfId="13396"/>
    <cellStyle name="Normal 8 3 4 2 4" xfId="13397"/>
    <cellStyle name="Normal 8 3 4 3" xfId="3321"/>
    <cellStyle name="Normal 8 3 4 3 2" xfId="6017"/>
    <cellStyle name="Normal 8 3 4 3 2 2" xfId="17872"/>
    <cellStyle name="Normal 8 3 4 3 3" xfId="13398"/>
    <cellStyle name="Normal 8 3 4 3 4" xfId="13399"/>
    <cellStyle name="Normal 8 3 4 4" xfId="3322"/>
    <cellStyle name="Normal 8 3 4 4 2" xfId="6018"/>
    <cellStyle name="Normal 8 3 4 4 2 2" xfId="17873"/>
    <cellStyle name="Normal 8 3 4 4 3" xfId="13400"/>
    <cellStyle name="Normal 8 3 4 4 4" xfId="13401"/>
    <cellStyle name="Normal 8 3 4 5" xfId="6015"/>
    <cellStyle name="Normal 8 3 4 5 2" xfId="17874"/>
    <cellStyle name="Normal 8 3 4 6" xfId="13402"/>
    <cellStyle name="Normal 8 3 4 7" xfId="13403"/>
    <cellStyle name="Normal 8 3 5" xfId="3323"/>
    <cellStyle name="Normal 8 3 5 2" xfId="6019"/>
    <cellStyle name="Normal 8 3 5 2 2" xfId="17875"/>
    <cellStyle name="Normal 8 3 5 3" xfId="13404"/>
    <cellStyle name="Normal 8 3 5 4" xfId="13405"/>
    <cellStyle name="Normal 8 3 6" xfId="3324"/>
    <cellStyle name="Normal 8 3 6 2" xfId="6020"/>
    <cellStyle name="Normal 8 3 6 2 2" xfId="17876"/>
    <cellStyle name="Normal 8 3 6 3" xfId="13406"/>
    <cellStyle name="Normal 8 3 6 4" xfId="13407"/>
    <cellStyle name="Normal 8 3 7" xfId="3325"/>
    <cellStyle name="Normal 8 3 7 2" xfId="6021"/>
    <cellStyle name="Normal 8 3 7 2 2" xfId="17877"/>
    <cellStyle name="Normal 8 3 7 3" xfId="13408"/>
    <cellStyle name="Normal 8 3 7 4" xfId="13409"/>
    <cellStyle name="Normal 8 3 8" xfId="4033"/>
    <cellStyle name="Normal 8 3 8 2" xfId="17878"/>
    <cellStyle name="Normal 8 3 9" xfId="13410"/>
    <cellStyle name="Normal 8 3 9 2" xfId="17879"/>
    <cellStyle name="Normal 8 4" xfId="3326"/>
    <cellStyle name="Normal 8 5" xfId="3327"/>
    <cellStyle name="Normal 8 6" xfId="3328"/>
    <cellStyle name="Normal 8 7" xfId="13411"/>
    <cellStyle name="Normal 8 7 2" xfId="17880"/>
    <cellStyle name="Normal 8 8" xfId="13412"/>
    <cellStyle name="Normal 80" xfId="3329"/>
    <cellStyle name="Normal 81" xfId="3330"/>
    <cellStyle name="Normal 82" xfId="3331"/>
    <cellStyle name="Normal 83" xfId="3332"/>
    <cellStyle name="Normal 83 2" xfId="4176"/>
    <cellStyle name="Normal 83 2 2" xfId="13413"/>
    <cellStyle name="Normal 83 2 3" xfId="13414"/>
    <cellStyle name="Normal 83 3" xfId="13415"/>
    <cellStyle name="Normal 83 4" xfId="13416"/>
    <cellStyle name="Normal 84" xfId="3333"/>
    <cellStyle name="Normal 85" xfId="3334"/>
    <cellStyle name="Normal 85 2" xfId="6022"/>
    <cellStyle name="Normal 85 2 2" xfId="17881"/>
    <cellStyle name="Normal 85 3" xfId="13417"/>
    <cellStyle name="Normal 85 4" xfId="13418"/>
    <cellStyle name="Normal 86" xfId="3335"/>
    <cellStyle name="Normal 86 2" xfId="6023"/>
    <cellStyle name="Normal 86 2 2" xfId="17882"/>
    <cellStyle name="Normal 86 3" xfId="13419"/>
    <cellStyle name="Normal 86 4" xfId="13420"/>
    <cellStyle name="Normal 87" xfId="3336"/>
    <cellStyle name="Normal 87 2" xfId="6024"/>
    <cellStyle name="Normal 87 2 2" xfId="17883"/>
    <cellStyle name="Normal 87 3" xfId="13421"/>
    <cellStyle name="Normal 87 4" xfId="13422"/>
    <cellStyle name="Normal 88" xfId="3337"/>
    <cellStyle name="Normal 88 2" xfId="3338"/>
    <cellStyle name="Normal 88 2 2" xfId="3339"/>
    <cellStyle name="Normal 88 3" xfId="3340"/>
    <cellStyle name="Normal 88 4" xfId="3341"/>
    <cellStyle name="Normal 88 5" xfId="13423"/>
    <cellStyle name="Normal 88 6" xfId="13424"/>
    <cellStyle name="Normal 89" xfId="518"/>
    <cellStyle name="Normal 89 2" xfId="6025"/>
    <cellStyle name="Normal 89 3" xfId="13425"/>
    <cellStyle name="Normal 89 4" xfId="13426"/>
    <cellStyle name="Normal 9" xfId="421"/>
    <cellStyle name="Normal 9 2" xfId="3342"/>
    <cellStyle name="Normal 9 2 2" xfId="4035"/>
    <cellStyle name="Normal 9 2 3" xfId="13427"/>
    <cellStyle name="Normal 9 2 4" xfId="13428"/>
    <cellStyle name="Normal 9 3" xfId="3343"/>
    <cellStyle name="Normal 9 3 2" xfId="13429"/>
    <cellStyle name="Normal 9 3 3" xfId="13430"/>
    <cellStyle name="Normal 9 4" xfId="3344"/>
    <cellStyle name="Normal 9 5" xfId="3345"/>
    <cellStyle name="Normal 9 6" xfId="4034"/>
    <cellStyle name="Normal 9 7" xfId="13431"/>
    <cellStyle name="Normal 9 7 2" xfId="17884"/>
    <cellStyle name="Normal 9 8" xfId="13432"/>
    <cellStyle name="Normal 90" xfId="3346"/>
    <cellStyle name="Normal 91" xfId="3347"/>
    <cellStyle name="Normal 92" xfId="3348"/>
    <cellStyle name="Normal 92 2" xfId="13433"/>
    <cellStyle name="Normal 92 3" xfId="13434"/>
    <cellStyle name="Normal 93" xfId="3349"/>
    <cellStyle name="Normal 94" xfId="3350"/>
    <cellStyle name="Normal 95" xfId="3351"/>
    <cellStyle name="Normal 96" xfId="3352"/>
    <cellStyle name="Normal 97" xfId="3353"/>
    <cellStyle name="Normal 98" xfId="3354"/>
    <cellStyle name="Normal 99" xfId="3355"/>
    <cellStyle name="Normal,80 pts rojo, Texto chispeante" xfId="3356"/>
    <cellStyle name="Normal_Cub.1comp.san fco.-aut. Duarte 2" xfId="19289"/>
    <cellStyle name="Normal_Hoja1" xfId="616"/>
    <cellStyle name="Normal_Sheet1" xfId="19405"/>
    <cellStyle name="Notas" xfId="422" builtinId="10" customBuiltin="1"/>
    <cellStyle name="Notas 2" xfId="423"/>
    <cellStyle name="Notas 2 10" xfId="13435"/>
    <cellStyle name="Notas 2 10 2" xfId="13436"/>
    <cellStyle name="Notas 2 10 2 2" xfId="13437"/>
    <cellStyle name="Notas 2 10 2 3" xfId="17885"/>
    <cellStyle name="Notas 2 10 3" xfId="13438"/>
    <cellStyle name="Notas 2 10 3 2" xfId="17886"/>
    <cellStyle name="Notas 2 10 3 3" xfId="17887"/>
    <cellStyle name="Notas 2 10 4" xfId="17888"/>
    <cellStyle name="Notas 2 11" xfId="13439"/>
    <cellStyle name="Notas 2 11 2" xfId="13440"/>
    <cellStyle name="Notas 2 11 3" xfId="17889"/>
    <cellStyle name="Notas 2 12" xfId="13441"/>
    <cellStyle name="Notas 2 12 2" xfId="17890"/>
    <cellStyle name="Notas 2 12 3" xfId="17891"/>
    <cellStyle name="Notas 2 13" xfId="17892"/>
    <cellStyle name="Notas 2 14" xfId="17893"/>
    <cellStyle name="Notas 2 2" xfId="3357"/>
    <cellStyle name="Notas 2 2 2" xfId="3358"/>
    <cellStyle name="Notas 2 2 2 2" xfId="13442"/>
    <cellStyle name="Notas 2 2 2 2 2" xfId="13443"/>
    <cellStyle name="Notas 2 2 2 2 3" xfId="17894"/>
    <cellStyle name="Notas 2 2 2 3" xfId="13444"/>
    <cellStyle name="Notas 2 2 2 3 2" xfId="17895"/>
    <cellStyle name="Notas 2 2 2 3 3" xfId="17896"/>
    <cellStyle name="Notas 2 2 2 4" xfId="17897"/>
    <cellStyle name="Notas 2 2 2 5" xfId="17898"/>
    <cellStyle name="Notas 2 2 3" xfId="13445"/>
    <cellStyle name="Notas 2 2 3 2" xfId="13446"/>
    <cellStyle name="Notas 2 2 3 3" xfId="17899"/>
    <cellStyle name="Notas 2 2 4" xfId="13447"/>
    <cellStyle name="Notas 2 2 4 2" xfId="17900"/>
    <cellStyle name="Notas 2 2 4 3" xfId="17901"/>
    <cellStyle name="Notas 2 2 5" xfId="17902"/>
    <cellStyle name="Notas 2 2 6" xfId="17903"/>
    <cellStyle name="Notas 2 3" xfId="3359"/>
    <cellStyle name="Notas 2 3 2" xfId="13448"/>
    <cellStyle name="Notas 2 3 2 2" xfId="13449"/>
    <cellStyle name="Notas 2 3 2 3" xfId="17904"/>
    <cellStyle name="Notas 2 3 3" xfId="13450"/>
    <cellStyle name="Notas 2 3 3 2" xfId="17905"/>
    <cellStyle name="Notas 2 3 3 3" xfId="17906"/>
    <cellStyle name="Notas 2 3 4" xfId="17907"/>
    <cellStyle name="Notas 2 3 5" xfId="17908"/>
    <cellStyle name="Notas 2 4" xfId="3360"/>
    <cellStyle name="Notas 2 4 2" xfId="13451"/>
    <cellStyle name="Notas 2 4 2 2" xfId="13452"/>
    <cellStyle name="Notas 2 4 2 3" xfId="17909"/>
    <cellStyle name="Notas 2 4 3" xfId="13453"/>
    <cellStyle name="Notas 2 4 3 2" xfId="17910"/>
    <cellStyle name="Notas 2 4 3 3" xfId="17911"/>
    <cellStyle name="Notas 2 4 4" xfId="17912"/>
    <cellStyle name="Notas 2 4 5" xfId="17913"/>
    <cellStyle name="Notas 2 5" xfId="3361"/>
    <cellStyle name="Notas 2 5 2" xfId="13454"/>
    <cellStyle name="Notas 2 5 2 2" xfId="13455"/>
    <cellStyle name="Notas 2 5 2 3" xfId="17914"/>
    <cellStyle name="Notas 2 5 3" xfId="13456"/>
    <cellStyle name="Notas 2 5 3 2" xfId="17915"/>
    <cellStyle name="Notas 2 5 3 3" xfId="17916"/>
    <cellStyle name="Notas 2 5 4" xfId="17917"/>
    <cellStyle name="Notas 2 5 5" xfId="17918"/>
    <cellStyle name="Notas 2 6" xfId="3362"/>
    <cellStyle name="Notas 2 6 2" xfId="13457"/>
    <cellStyle name="Notas 2 6 2 2" xfId="13458"/>
    <cellStyle name="Notas 2 6 2 3" xfId="17919"/>
    <cellStyle name="Notas 2 6 3" xfId="13459"/>
    <cellStyle name="Notas 2 6 3 2" xfId="17920"/>
    <cellStyle name="Notas 2 6 3 3" xfId="17921"/>
    <cellStyle name="Notas 2 6 4" xfId="17922"/>
    <cellStyle name="Notas 2 6 5" xfId="17923"/>
    <cellStyle name="Notas 2 7" xfId="3363"/>
    <cellStyle name="Notas 2 7 2" xfId="13460"/>
    <cellStyle name="Notas 2 7 2 2" xfId="13461"/>
    <cellStyle name="Notas 2 7 2 3" xfId="17924"/>
    <cellStyle name="Notas 2 7 3" xfId="13462"/>
    <cellStyle name="Notas 2 7 3 2" xfId="17925"/>
    <cellStyle name="Notas 2 7 3 3" xfId="17926"/>
    <cellStyle name="Notas 2 7 4" xfId="17927"/>
    <cellStyle name="Notas 2 7 5" xfId="17928"/>
    <cellStyle name="Notas 2 8" xfId="4036"/>
    <cellStyle name="Notas 2 8 2" xfId="13463"/>
    <cellStyle name="Notas 2 8 2 2" xfId="13464"/>
    <cellStyle name="Notas 2 8 2 3" xfId="17929"/>
    <cellStyle name="Notas 2 8 3" xfId="13465"/>
    <cellStyle name="Notas 2 8 3 2" xfId="17930"/>
    <cellStyle name="Notas 2 8 3 3" xfId="17931"/>
    <cellStyle name="Notas 2 8 4" xfId="17932"/>
    <cellStyle name="Notas 2 8 5" xfId="17933"/>
    <cellStyle name="Notas 2 9" xfId="13466"/>
    <cellStyle name="Notas 2 9 2" xfId="13467"/>
    <cellStyle name="Notas 2 9 2 2" xfId="13468"/>
    <cellStyle name="Notas 2 9 2 3" xfId="17934"/>
    <cellStyle name="Notas 2 9 3" xfId="13469"/>
    <cellStyle name="Notas 2 9 3 2" xfId="17935"/>
    <cellStyle name="Notas 2 9 3 3" xfId="17936"/>
    <cellStyle name="Notas 2 9 4" xfId="17937"/>
    <cellStyle name="Notas 3" xfId="424"/>
    <cellStyle name="Notas 3 10" xfId="13470"/>
    <cellStyle name="Notas 3 10 2" xfId="13471"/>
    <cellStyle name="Notas 3 10 2 2" xfId="13472"/>
    <cellStyle name="Notas 3 10 2 3" xfId="17938"/>
    <cellStyle name="Notas 3 10 3" xfId="13473"/>
    <cellStyle name="Notas 3 10 3 2" xfId="17939"/>
    <cellStyle name="Notas 3 10 3 3" xfId="17940"/>
    <cellStyle name="Notas 3 10 4" xfId="17941"/>
    <cellStyle name="Notas 3 11" xfId="13474"/>
    <cellStyle name="Notas 3 11 2" xfId="13475"/>
    <cellStyle name="Notas 3 11 3" xfId="17942"/>
    <cellStyle name="Notas 3 12" xfId="13476"/>
    <cellStyle name="Notas 3 12 2" xfId="17943"/>
    <cellStyle name="Notas 3 12 3" xfId="17944"/>
    <cellStyle name="Notas 3 13" xfId="17945"/>
    <cellStyle name="Notas 3 14" xfId="17946"/>
    <cellStyle name="Notas 3 2" xfId="3364"/>
    <cellStyle name="Notas 3 2 2" xfId="3365"/>
    <cellStyle name="Notas 3 2 2 2" xfId="13477"/>
    <cellStyle name="Notas 3 2 2 2 2" xfId="13478"/>
    <cellStyle name="Notas 3 2 2 2 3" xfId="17947"/>
    <cellStyle name="Notas 3 2 2 3" xfId="13479"/>
    <cellStyle name="Notas 3 2 2 3 2" xfId="17948"/>
    <cellStyle name="Notas 3 2 2 3 3" xfId="17949"/>
    <cellStyle name="Notas 3 2 2 4" xfId="17950"/>
    <cellStyle name="Notas 3 2 2 5" xfId="17951"/>
    <cellStyle name="Notas 3 2 3" xfId="13480"/>
    <cellStyle name="Notas 3 2 3 2" xfId="13481"/>
    <cellStyle name="Notas 3 2 3 3" xfId="17952"/>
    <cellStyle name="Notas 3 2 4" xfId="13482"/>
    <cellStyle name="Notas 3 2 4 2" xfId="17953"/>
    <cellStyle name="Notas 3 2 4 3" xfId="17954"/>
    <cellStyle name="Notas 3 2 5" xfId="17955"/>
    <cellStyle name="Notas 3 2 6" xfId="17956"/>
    <cellStyle name="Notas 3 3" xfId="3366"/>
    <cellStyle name="Notas 3 3 2" xfId="13483"/>
    <cellStyle name="Notas 3 3 2 2" xfId="13484"/>
    <cellStyle name="Notas 3 3 2 3" xfId="17957"/>
    <cellStyle name="Notas 3 3 3" xfId="13485"/>
    <cellStyle name="Notas 3 3 3 2" xfId="17958"/>
    <cellStyle name="Notas 3 3 3 3" xfId="17959"/>
    <cellStyle name="Notas 3 3 4" xfId="17960"/>
    <cellStyle name="Notas 3 3 5" xfId="17961"/>
    <cellStyle name="Notas 3 4" xfId="3367"/>
    <cellStyle name="Notas 3 4 2" xfId="13486"/>
    <cellStyle name="Notas 3 4 2 2" xfId="13487"/>
    <cellStyle name="Notas 3 4 2 3" xfId="17962"/>
    <cellStyle name="Notas 3 4 3" xfId="13488"/>
    <cellStyle name="Notas 3 4 3 2" xfId="17963"/>
    <cellStyle name="Notas 3 4 3 3" xfId="17964"/>
    <cellStyle name="Notas 3 4 4" xfId="17965"/>
    <cellStyle name="Notas 3 4 5" xfId="17966"/>
    <cellStyle name="Notas 3 5" xfId="3368"/>
    <cellStyle name="Notas 3 5 2" xfId="13489"/>
    <cellStyle name="Notas 3 5 2 2" xfId="13490"/>
    <cellStyle name="Notas 3 5 2 3" xfId="17967"/>
    <cellStyle name="Notas 3 5 3" xfId="13491"/>
    <cellStyle name="Notas 3 5 3 2" xfId="17968"/>
    <cellStyle name="Notas 3 5 3 3" xfId="17969"/>
    <cellStyle name="Notas 3 5 4" xfId="17970"/>
    <cellStyle name="Notas 3 5 5" xfId="17971"/>
    <cellStyle name="Notas 3 6" xfId="3369"/>
    <cellStyle name="Notas 3 6 2" xfId="13492"/>
    <cellStyle name="Notas 3 6 2 2" xfId="13493"/>
    <cellStyle name="Notas 3 6 2 3" xfId="17972"/>
    <cellStyle name="Notas 3 6 3" xfId="13494"/>
    <cellStyle name="Notas 3 6 3 2" xfId="17973"/>
    <cellStyle name="Notas 3 6 3 3" xfId="17974"/>
    <cellStyle name="Notas 3 6 4" xfId="17975"/>
    <cellStyle name="Notas 3 6 5" xfId="17976"/>
    <cellStyle name="Notas 3 7" xfId="3370"/>
    <cellStyle name="Notas 3 7 2" xfId="13495"/>
    <cellStyle name="Notas 3 7 2 2" xfId="13496"/>
    <cellStyle name="Notas 3 7 2 3" xfId="17977"/>
    <cellStyle name="Notas 3 7 3" xfId="13497"/>
    <cellStyle name="Notas 3 7 3 2" xfId="17978"/>
    <cellStyle name="Notas 3 7 3 3" xfId="17979"/>
    <cellStyle name="Notas 3 7 4" xfId="17980"/>
    <cellStyle name="Notas 3 7 5" xfId="17981"/>
    <cellStyle name="Notas 3 8" xfId="4037"/>
    <cellStyle name="Notas 3 8 2" xfId="13498"/>
    <cellStyle name="Notas 3 8 2 2" xfId="13499"/>
    <cellStyle name="Notas 3 8 2 3" xfId="17982"/>
    <cellStyle name="Notas 3 8 3" xfId="13500"/>
    <cellStyle name="Notas 3 8 3 2" xfId="17983"/>
    <cellStyle name="Notas 3 8 3 3" xfId="17984"/>
    <cellStyle name="Notas 3 8 4" xfId="17985"/>
    <cellStyle name="Notas 3 8 5" xfId="17986"/>
    <cellStyle name="Notas 3 9" xfId="13501"/>
    <cellStyle name="Notas 3 9 2" xfId="13502"/>
    <cellStyle name="Notas 3 9 2 2" xfId="13503"/>
    <cellStyle name="Notas 3 9 2 3" xfId="17987"/>
    <cellStyle name="Notas 3 9 3" xfId="13504"/>
    <cellStyle name="Notas 3 9 3 2" xfId="17988"/>
    <cellStyle name="Notas 3 9 3 3" xfId="17989"/>
    <cellStyle name="Notas 3 9 4" xfId="17990"/>
    <cellStyle name="Notas 4" xfId="425"/>
    <cellStyle name="Notas 4 10" xfId="13505"/>
    <cellStyle name="Notas 4 10 2" xfId="13506"/>
    <cellStyle name="Notas 4 10 2 2" xfId="13507"/>
    <cellStyle name="Notas 4 10 2 3" xfId="17991"/>
    <cellStyle name="Notas 4 10 3" xfId="13508"/>
    <cellStyle name="Notas 4 10 3 2" xfId="17992"/>
    <cellStyle name="Notas 4 10 3 3" xfId="17993"/>
    <cellStyle name="Notas 4 10 4" xfId="17994"/>
    <cellStyle name="Notas 4 11" xfId="13509"/>
    <cellStyle name="Notas 4 11 2" xfId="13510"/>
    <cellStyle name="Notas 4 11 3" xfId="17995"/>
    <cellStyle name="Notas 4 12" xfId="13511"/>
    <cellStyle name="Notas 4 12 2" xfId="17996"/>
    <cellStyle name="Notas 4 12 3" xfId="17997"/>
    <cellStyle name="Notas 4 13" xfId="17998"/>
    <cellStyle name="Notas 4 14" xfId="17999"/>
    <cellStyle name="Notas 4 2" xfId="3371"/>
    <cellStyle name="Notas 4 2 2" xfId="3372"/>
    <cellStyle name="Notas 4 2 2 2" xfId="13512"/>
    <cellStyle name="Notas 4 2 2 2 2" xfId="13513"/>
    <cellStyle name="Notas 4 2 2 2 3" xfId="18000"/>
    <cellStyle name="Notas 4 2 2 3" xfId="13514"/>
    <cellStyle name="Notas 4 2 2 3 2" xfId="18001"/>
    <cellStyle name="Notas 4 2 2 3 3" xfId="18002"/>
    <cellStyle name="Notas 4 2 2 4" xfId="18003"/>
    <cellStyle name="Notas 4 2 2 5" xfId="18004"/>
    <cellStyle name="Notas 4 2 3" xfId="13515"/>
    <cellStyle name="Notas 4 2 3 2" xfId="13516"/>
    <cellStyle name="Notas 4 2 3 3" xfId="18005"/>
    <cellStyle name="Notas 4 2 4" xfId="13517"/>
    <cellStyle name="Notas 4 2 4 2" xfId="18006"/>
    <cellStyle name="Notas 4 2 4 3" xfId="18007"/>
    <cellStyle name="Notas 4 2 5" xfId="18008"/>
    <cellStyle name="Notas 4 2 6" xfId="18009"/>
    <cellStyle name="Notas 4 3" xfId="3373"/>
    <cellStyle name="Notas 4 3 2" xfId="13518"/>
    <cellStyle name="Notas 4 3 2 2" xfId="13519"/>
    <cellStyle name="Notas 4 3 2 3" xfId="18010"/>
    <cellStyle name="Notas 4 3 3" xfId="13520"/>
    <cellStyle name="Notas 4 3 3 2" xfId="18011"/>
    <cellStyle name="Notas 4 3 3 3" xfId="18012"/>
    <cellStyle name="Notas 4 3 4" xfId="18013"/>
    <cellStyle name="Notas 4 3 5" xfId="18014"/>
    <cellStyle name="Notas 4 4" xfId="3374"/>
    <cellStyle name="Notas 4 4 2" xfId="13521"/>
    <cellStyle name="Notas 4 4 2 2" xfId="13522"/>
    <cellStyle name="Notas 4 4 2 3" xfId="18015"/>
    <cellStyle name="Notas 4 4 3" xfId="13523"/>
    <cellStyle name="Notas 4 4 3 2" xfId="18016"/>
    <cellStyle name="Notas 4 4 3 3" xfId="18017"/>
    <cellStyle name="Notas 4 4 4" xfId="18018"/>
    <cellStyle name="Notas 4 4 5" xfId="18019"/>
    <cellStyle name="Notas 4 5" xfId="3375"/>
    <cellStyle name="Notas 4 5 2" xfId="13524"/>
    <cellStyle name="Notas 4 5 2 2" xfId="13525"/>
    <cellStyle name="Notas 4 5 2 3" xfId="18020"/>
    <cellStyle name="Notas 4 5 3" xfId="13526"/>
    <cellStyle name="Notas 4 5 3 2" xfId="18021"/>
    <cellStyle name="Notas 4 5 3 3" xfId="18022"/>
    <cellStyle name="Notas 4 5 4" xfId="18023"/>
    <cellStyle name="Notas 4 5 5" xfId="18024"/>
    <cellStyle name="Notas 4 6" xfId="3376"/>
    <cellStyle name="Notas 4 6 2" xfId="13527"/>
    <cellStyle name="Notas 4 6 2 2" xfId="13528"/>
    <cellStyle name="Notas 4 6 2 3" xfId="18025"/>
    <cellStyle name="Notas 4 6 3" xfId="13529"/>
    <cellStyle name="Notas 4 6 3 2" xfId="18026"/>
    <cellStyle name="Notas 4 6 3 3" xfId="18027"/>
    <cellStyle name="Notas 4 6 4" xfId="18028"/>
    <cellStyle name="Notas 4 6 5" xfId="18029"/>
    <cellStyle name="Notas 4 7" xfId="3377"/>
    <cellStyle name="Notas 4 7 2" xfId="13530"/>
    <cellStyle name="Notas 4 7 2 2" xfId="13531"/>
    <cellStyle name="Notas 4 7 2 3" xfId="18030"/>
    <cellStyle name="Notas 4 7 3" xfId="13532"/>
    <cellStyle name="Notas 4 7 3 2" xfId="18031"/>
    <cellStyle name="Notas 4 7 3 3" xfId="18032"/>
    <cellStyle name="Notas 4 7 4" xfId="18033"/>
    <cellStyle name="Notas 4 7 5" xfId="18034"/>
    <cellStyle name="Notas 4 8" xfId="4038"/>
    <cellStyle name="Notas 4 8 2" xfId="13533"/>
    <cellStyle name="Notas 4 8 2 2" xfId="13534"/>
    <cellStyle name="Notas 4 8 2 3" xfId="18035"/>
    <cellStyle name="Notas 4 8 3" xfId="13535"/>
    <cellStyle name="Notas 4 8 3 2" xfId="18036"/>
    <cellStyle name="Notas 4 8 3 3" xfId="18037"/>
    <cellStyle name="Notas 4 8 4" xfId="18038"/>
    <cellStyle name="Notas 4 8 5" xfId="18039"/>
    <cellStyle name="Notas 4 9" xfId="13536"/>
    <cellStyle name="Notas 4 9 2" xfId="13537"/>
    <cellStyle name="Notas 4 9 2 2" xfId="13538"/>
    <cellStyle name="Notas 4 9 2 3" xfId="18040"/>
    <cellStyle name="Notas 4 9 3" xfId="13539"/>
    <cellStyle name="Notas 4 9 3 2" xfId="18041"/>
    <cellStyle name="Notas 4 9 3 3" xfId="18042"/>
    <cellStyle name="Notas 4 9 4" xfId="18043"/>
    <cellStyle name="Notas 5" xfId="19406"/>
    <cellStyle name="Note" xfId="426"/>
    <cellStyle name="Note 10" xfId="13540"/>
    <cellStyle name="Note 10 2" xfId="13541"/>
    <cellStyle name="Note 10 2 2" xfId="13542"/>
    <cellStyle name="Note 10 2 3" xfId="18044"/>
    <cellStyle name="Note 10 3" xfId="13543"/>
    <cellStyle name="Note 10 3 2" xfId="18045"/>
    <cellStyle name="Note 10 3 3" xfId="18046"/>
    <cellStyle name="Note 10 4" xfId="18047"/>
    <cellStyle name="Note 11" xfId="13544"/>
    <cellStyle name="Note 11 2" xfId="13545"/>
    <cellStyle name="Note 11 3" xfId="18048"/>
    <cellStyle name="Note 12" xfId="13546"/>
    <cellStyle name="Note 12 2" xfId="18049"/>
    <cellStyle name="Note 12 3" xfId="18050"/>
    <cellStyle name="Note 13" xfId="18051"/>
    <cellStyle name="Note 14" xfId="18052"/>
    <cellStyle name="Note 2" xfId="3378"/>
    <cellStyle name="Note 2 10" xfId="13547"/>
    <cellStyle name="Note 2 10 2" xfId="13548"/>
    <cellStyle name="Note 2 10 3" xfId="18053"/>
    <cellStyle name="Note 2 11" xfId="13549"/>
    <cellStyle name="Note 2 11 2" xfId="18054"/>
    <cellStyle name="Note 2 11 3" xfId="18055"/>
    <cellStyle name="Note 2 12" xfId="18056"/>
    <cellStyle name="Note 2 13" xfId="18057"/>
    <cellStyle name="Note 2 2" xfId="3379"/>
    <cellStyle name="Note 2 2 2" xfId="3380"/>
    <cellStyle name="Note 2 2 2 2" xfId="13550"/>
    <cellStyle name="Note 2 2 2 2 2" xfId="13551"/>
    <cellStyle name="Note 2 2 2 2 3" xfId="18058"/>
    <cellStyle name="Note 2 2 2 3" xfId="13552"/>
    <cellStyle name="Note 2 2 2 3 2" xfId="18059"/>
    <cellStyle name="Note 2 2 2 3 3" xfId="18060"/>
    <cellStyle name="Note 2 2 2 4" xfId="18061"/>
    <cellStyle name="Note 2 2 2 5" xfId="18062"/>
    <cellStyle name="Note 2 2 3" xfId="13553"/>
    <cellStyle name="Note 2 2 3 2" xfId="13554"/>
    <cellStyle name="Note 2 2 3 3" xfId="18063"/>
    <cellStyle name="Note 2 2 4" xfId="13555"/>
    <cellStyle name="Note 2 2 4 2" xfId="18064"/>
    <cellStyle name="Note 2 2 4 3" xfId="18065"/>
    <cellStyle name="Note 2 2 5" xfId="18066"/>
    <cellStyle name="Note 2 2 6" xfId="18067"/>
    <cellStyle name="Note 2 3" xfId="3381"/>
    <cellStyle name="Note 2 3 2" xfId="13556"/>
    <cellStyle name="Note 2 3 2 2" xfId="13557"/>
    <cellStyle name="Note 2 3 2 3" xfId="18068"/>
    <cellStyle name="Note 2 3 3" xfId="13558"/>
    <cellStyle name="Note 2 3 3 2" xfId="18069"/>
    <cellStyle name="Note 2 3 3 3" xfId="18070"/>
    <cellStyle name="Note 2 3 4" xfId="18071"/>
    <cellStyle name="Note 2 3 5" xfId="18072"/>
    <cellStyle name="Note 2 4" xfId="3382"/>
    <cellStyle name="Note 2 4 2" xfId="13559"/>
    <cellStyle name="Note 2 4 2 2" xfId="13560"/>
    <cellStyle name="Note 2 4 2 3" xfId="18073"/>
    <cellStyle name="Note 2 4 3" xfId="13561"/>
    <cellStyle name="Note 2 4 3 2" xfId="18074"/>
    <cellStyle name="Note 2 4 3 3" xfId="18075"/>
    <cellStyle name="Note 2 4 4" xfId="18076"/>
    <cellStyle name="Note 2 4 5" xfId="18077"/>
    <cellStyle name="Note 2 5" xfId="3383"/>
    <cellStyle name="Note 2 5 2" xfId="13562"/>
    <cellStyle name="Note 2 5 2 2" xfId="13563"/>
    <cellStyle name="Note 2 5 2 3" xfId="18078"/>
    <cellStyle name="Note 2 5 3" xfId="13564"/>
    <cellStyle name="Note 2 5 3 2" xfId="18079"/>
    <cellStyle name="Note 2 5 3 3" xfId="18080"/>
    <cellStyle name="Note 2 5 4" xfId="18081"/>
    <cellStyle name="Note 2 5 5" xfId="18082"/>
    <cellStyle name="Note 2 6" xfId="3384"/>
    <cellStyle name="Note 2 6 2" xfId="13565"/>
    <cellStyle name="Note 2 6 2 2" xfId="13566"/>
    <cellStyle name="Note 2 6 2 3" xfId="18083"/>
    <cellStyle name="Note 2 6 3" xfId="13567"/>
    <cellStyle name="Note 2 6 3 2" xfId="18084"/>
    <cellStyle name="Note 2 6 3 3" xfId="18085"/>
    <cellStyle name="Note 2 6 4" xfId="18086"/>
    <cellStyle name="Note 2 6 5" xfId="18087"/>
    <cellStyle name="Note 2 7" xfId="3385"/>
    <cellStyle name="Note 2 7 2" xfId="13568"/>
    <cellStyle name="Note 2 7 2 2" xfId="13569"/>
    <cellStyle name="Note 2 7 2 3" xfId="18088"/>
    <cellStyle name="Note 2 7 3" xfId="13570"/>
    <cellStyle name="Note 2 7 3 2" xfId="18089"/>
    <cellStyle name="Note 2 7 3 3" xfId="18090"/>
    <cellStyle name="Note 2 7 4" xfId="18091"/>
    <cellStyle name="Note 2 7 5" xfId="18092"/>
    <cellStyle name="Note 2 8" xfId="13571"/>
    <cellStyle name="Note 2 8 2" xfId="13572"/>
    <cellStyle name="Note 2 8 2 2" xfId="13573"/>
    <cellStyle name="Note 2 8 2 3" xfId="18093"/>
    <cellStyle name="Note 2 8 3" xfId="13574"/>
    <cellStyle name="Note 2 8 3 2" xfId="18094"/>
    <cellStyle name="Note 2 8 3 3" xfId="18095"/>
    <cellStyle name="Note 2 8 4" xfId="18096"/>
    <cellStyle name="Note 2 9" xfId="13575"/>
    <cellStyle name="Note 2 9 2" xfId="13576"/>
    <cellStyle name="Note 2 9 2 2" xfId="13577"/>
    <cellStyle name="Note 2 9 2 3" xfId="18097"/>
    <cellStyle name="Note 2 9 3" xfId="13578"/>
    <cellStyle name="Note 2 9 3 2" xfId="18098"/>
    <cellStyle name="Note 2 9 3 3" xfId="18099"/>
    <cellStyle name="Note 2 9 4" xfId="18100"/>
    <cellStyle name="Note 3" xfId="3386"/>
    <cellStyle name="Note 3 2" xfId="3387"/>
    <cellStyle name="Note 3 2 2" xfId="13579"/>
    <cellStyle name="Note 3 2 2 2" xfId="13580"/>
    <cellStyle name="Note 3 2 2 3" xfId="18101"/>
    <cellStyle name="Note 3 2 3" xfId="13581"/>
    <cellStyle name="Note 3 2 3 2" xfId="18102"/>
    <cellStyle name="Note 3 2 3 3" xfId="18103"/>
    <cellStyle name="Note 3 2 4" xfId="18104"/>
    <cellStyle name="Note 3 2 5" xfId="18105"/>
    <cellStyle name="Note 3 3" xfId="13582"/>
    <cellStyle name="Note 3 3 2" xfId="13583"/>
    <cellStyle name="Note 3 3 3" xfId="18106"/>
    <cellStyle name="Note 3 4" xfId="13584"/>
    <cellStyle name="Note 3 4 2" xfId="18107"/>
    <cellStyle name="Note 3 4 3" xfId="18108"/>
    <cellStyle name="Note 3 5" xfId="18109"/>
    <cellStyle name="Note 3 6" xfId="18110"/>
    <cellStyle name="Note 4" xfId="3388"/>
    <cellStyle name="Note 4 2" xfId="13585"/>
    <cellStyle name="Note 4 2 2" xfId="13586"/>
    <cellStyle name="Note 4 2 3" xfId="18111"/>
    <cellStyle name="Note 4 3" xfId="13587"/>
    <cellStyle name="Note 4 3 2" xfId="18112"/>
    <cellStyle name="Note 4 3 3" xfId="18113"/>
    <cellStyle name="Note 4 4" xfId="18114"/>
    <cellStyle name="Note 4 5" xfId="18115"/>
    <cellStyle name="Note 5" xfId="3389"/>
    <cellStyle name="Note 5 2" xfId="13588"/>
    <cellStyle name="Note 5 2 2" xfId="13589"/>
    <cellStyle name="Note 5 2 3" xfId="18116"/>
    <cellStyle name="Note 5 3" xfId="13590"/>
    <cellStyle name="Note 5 3 2" xfId="18117"/>
    <cellStyle name="Note 5 3 3" xfId="18118"/>
    <cellStyle name="Note 5 4" xfId="18119"/>
    <cellStyle name="Note 5 5" xfId="18120"/>
    <cellStyle name="Note 6" xfId="3390"/>
    <cellStyle name="Note 6 2" xfId="13591"/>
    <cellStyle name="Note 6 2 2" xfId="13592"/>
    <cellStyle name="Note 6 2 3" xfId="18121"/>
    <cellStyle name="Note 6 3" xfId="13593"/>
    <cellStyle name="Note 6 3 2" xfId="18122"/>
    <cellStyle name="Note 6 3 3" xfId="18123"/>
    <cellStyle name="Note 6 4" xfId="18124"/>
    <cellStyle name="Note 6 5" xfId="18125"/>
    <cellStyle name="Note 7" xfId="3391"/>
    <cellStyle name="Note 7 2" xfId="13594"/>
    <cellStyle name="Note 7 2 2" xfId="13595"/>
    <cellStyle name="Note 7 2 3" xfId="18126"/>
    <cellStyle name="Note 7 3" xfId="13596"/>
    <cellStyle name="Note 7 3 2" xfId="18127"/>
    <cellStyle name="Note 7 3 3" xfId="18128"/>
    <cellStyle name="Note 7 4" xfId="18129"/>
    <cellStyle name="Note 7 5" xfId="18130"/>
    <cellStyle name="Note 8" xfId="3392"/>
    <cellStyle name="Note 8 2" xfId="13597"/>
    <cellStyle name="Note 8 2 2" xfId="13598"/>
    <cellStyle name="Note 8 2 3" xfId="18131"/>
    <cellStyle name="Note 8 3" xfId="13599"/>
    <cellStyle name="Note 8 3 2" xfId="18132"/>
    <cellStyle name="Note 8 3 3" xfId="18133"/>
    <cellStyle name="Note 8 4" xfId="18134"/>
    <cellStyle name="Note 8 5" xfId="18135"/>
    <cellStyle name="Note 9" xfId="13600"/>
    <cellStyle name="Note 9 2" xfId="13601"/>
    <cellStyle name="Note 9 2 2" xfId="13602"/>
    <cellStyle name="Note 9 2 3" xfId="18136"/>
    <cellStyle name="Note 9 3" xfId="13603"/>
    <cellStyle name="Note 9 3 2" xfId="18137"/>
    <cellStyle name="Note 9 3 3" xfId="18138"/>
    <cellStyle name="Note 9 4" xfId="18139"/>
    <cellStyle name="Output" xfId="427"/>
    <cellStyle name="Output 10" xfId="3393"/>
    <cellStyle name="Output 10 2" xfId="13604"/>
    <cellStyle name="Output 10 2 2" xfId="13605"/>
    <cellStyle name="Output 10 2 3" xfId="18140"/>
    <cellStyle name="Output 10 2 4" xfId="18141"/>
    <cellStyle name="Output 10 3" xfId="13606"/>
    <cellStyle name="Output 10 3 2" xfId="18142"/>
    <cellStyle name="Output 10 3 3" xfId="18143"/>
    <cellStyle name="Output 10 4" xfId="18144"/>
    <cellStyle name="Output 10 5" xfId="18145"/>
    <cellStyle name="Output 11" xfId="3394"/>
    <cellStyle name="Output 11 2" xfId="13607"/>
    <cellStyle name="Output 11 2 2" xfId="13608"/>
    <cellStyle name="Output 11 2 3" xfId="18146"/>
    <cellStyle name="Output 11 2 4" xfId="18147"/>
    <cellStyle name="Output 11 3" xfId="13609"/>
    <cellStyle name="Output 11 3 2" xfId="18148"/>
    <cellStyle name="Output 11 3 3" xfId="18149"/>
    <cellStyle name="Output 11 4" xfId="18150"/>
    <cellStyle name="Output 11 5" xfId="18151"/>
    <cellStyle name="Output 12" xfId="6234"/>
    <cellStyle name="Output 12 2" xfId="13610"/>
    <cellStyle name="Output 12 2 2" xfId="13611"/>
    <cellStyle name="Output 12 2 3" xfId="18152"/>
    <cellStyle name="Output 12 3" xfId="13612"/>
    <cellStyle name="Output 12 3 2" xfId="18153"/>
    <cellStyle name="Output 12 3 3" xfId="18154"/>
    <cellStyle name="Output 12 4" xfId="18155"/>
    <cellStyle name="Output 12 5" xfId="18156"/>
    <cellStyle name="Output 13" xfId="13613"/>
    <cellStyle name="Output 13 2" xfId="13614"/>
    <cellStyle name="Output 13 2 2" xfId="13615"/>
    <cellStyle name="Output 13 2 3" xfId="18157"/>
    <cellStyle name="Output 13 3" xfId="13616"/>
    <cellStyle name="Output 13 3 2" xfId="18158"/>
    <cellStyle name="Output 13 3 3" xfId="18159"/>
    <cellStyle name="Output 13 4" xfId="18160"/>
    <cellStyle name="Output 14" xfId="13617"/>
    <cellStyle name="Output 14 2" xfId="13618"/>
    <cellStyle name="Output 14 3" xfId="18161"/>
    <cellStyle name="Output 15" xfId="13619"/>
    <cellStyle name="Output 15 2" xfId="18162"/>
    <cellStyle name="Output 15 3" xfId="18163"/>
    <cellStyle name="Output 16" xfId="14131"/>
    <cellStyle name="Output 17" xfId="18164"/>
    <cellStyle name="Output 2" xfId="3395"/>
    <cellStyle name="Output 2 10" xfId="4177"/>
    <cellStyle name="Output 2 10 2" xfId="13620"/>
    <cellStyle name="Output 2 10 2 2" xfId="13621"/>
    <cellStyle name="Output 2 10 2 3" xfId="18165"/>
    <cellStyle name="Output 2 10 2 4" xfId="18166"/>
    <cellStyle name="Output 2 10 3" xfId="13622"/>
    <cellStyle name="Output 2 10 3 2" xfId="18167"/>
    <cellStyle name="Output 2 10 3 3" xfId="18168"/>
    <cellStyle name="Output 2 10 4" xfId="18169"/>
    <cellStyle name="Output 2 10 5" xfId="18170"/>
    <cellStyle name="Output 2 11" xfId="13623"/>
    <cellStyle name="Output 2 11 2" xfId="13624"/>
    <cellStyle name="Output 2 11 2 2" xfId="13625"/>
    <cellStyle name="Output 2 11 2 3" xfId="18171"/>
    <cellStyle name="Output 2 11 3" xfId="13626"/>
    <cellStyle name="Output 2 11 3 2" xfId="18172"/>
    <cellStyle name="Output 2 11 3 3" xfId="18173"/>
    <cellStyle name="Output 2 11 4" xfId="18174"/>
    <cellStyle name="Output 2 11 5" xfId="18175"/>
    <cellStyle name="Output 2 12" xfId="13627"/>
    <cellStyle name="Output 2 12 2" xfId="13628"/>
    <cellStyle name="Output 2 12 2 2" xfId="13629"/>
    <cellStyle name="Output 2 12 2 3" xfId="18176"/>
    <cellStyle name="Output 2 12 3" xfId="13630"/>
    <cellStyle name="Output 2 12 3 2" xfId="18177"/>
    <cellStyle name="Output 2 12 3 3" xfId="18178"/>
    <cellStyle name="Output 2 12 4" xfId="18179"/>
    <cellStyle name="Output 2 12 5" xfId="18180"/>
    <cellStyle name="Output 2 13" xfId="13631"/>
    <cellStyle name="Output 2 13 2" xfId="13632"/>
    <cellStyle name="Output 2 13 3" xfId="18181"/>
    <cellStyle name="Output 2 14" xfId="13633"/>
    <cellStyle name="Output 2 14 2" xfId="18182"/>
    <cellStyle name="Output 2 14 3" xfId="18183"/>
    <cellStyle name="Output 2 15" xfId="18184"/>
    <cellStyle name="Output 2 16" xfId="18185"/>
    <cellStyle name="Output 2 2" xfId="3396"/>
    <cellStyle name="Output 2 2 2" xfId="3397"/>
    <cellStyle name="Output 2 2 2 2" xfId="13634"/>
    <cellStyle name="Output 2 2 2 2 2" xfId="13635"/>
    <cellStyle name="Output 2 2 2 2 3" xfId="18186"/>
    <cellStyle name="Output 2 2 2 2 4" xfId="18187"/>
    <cellStyle name="Output 2 2 2 3" xfId="13636"/>
    <cellStyle name="Output 2 2 2 3 2" xfId="18188"/>
    <cellStyle name="Output 2 2 2 3 3" xfId="18189"/>
    <cellStyle name="Output 2 2 2 4" xfId="18190"/>
    <cellStyle name="Output 2 2 2 5" xfId="18191"/>
    <cellStyle name="Output 2 2 3" xfId="3398"/>
    <cellStyle name="Output 2 2 3 2" xfId="13637"/>
    <cellStyle name="Output 2 2 3 2 2" xfId="13638"/>
    <cellStyle name="Output 2 2 3 2 3" xfId="18192"/>
    <cellStyle name="Output 2 2 3 2 4" xfId="18193"/>
    <cellStyle name="Output 2 2 3 3" xfId="13639"/>
    <cellStyle name="Output 2 2 3 3 2" xfId="18194"/>
    <cellStyle name="Output 2 2 3 3 3" xfId="18195"/>
    <cellStyle name="Output 2 2 3 4" xfId="18196"/>
    <cellStyle name="Output 2 2 3 5" xfId="18197"/>
    <cellStyle name="Output 2 2 4" xfId="13640"/>
    <cellStyle name="Output 2 2 4 2" xfId="13641"/>
    <cellStyle name="Output 2 2 4 3" xfId="18198"/>
    <cellStyle name="Output 2 2 4 4" xfId="18199"/>
    <cellStyle name="Output 2 2 5" xfId="13642"/>
    <cellStyle name="Output 2 2 5 2" xfId="18200"/>
    <cellStyle name="Output 2 2 5 3" xfId="18201"/>
    <cellStyle name="Output 2 2 6" xfId="18202"/>
    <cellStyle name="Output 2 2 7" xfId="18203"/>
    <cellStyle name="Output 2 3" xfId="3399"/>
    <cellStyle name="Output 2 3 2" xfId="13643"/>
    <cellStyle name="Output 2 3 2 2" xfId="13644"/>
    <cellStyle name="Output 2 3 2 3" xfId="18204"/>
    <cellStyle name="Output 2 3 2 4" xfId="18205"/>
    <cellStyle name="Output 2 3 3" xfId="13645"/>
    <cellStyle name="Output 2 3 3 2" xfId="18206"/>
    <cellStyle name="Output 2 3 3 3" xfId="18207"/>
    <cellStyle name="Output 2 3 4" xfId="18208"/>
    <cellStyle name="Output 2 3 5" xfId="18209"/>
    <cellStyle name="Output 2 4" xfId="3400"/>
    <cellStyle name="Output 2 4 2" xfId="13646"/>
    <cellStyle name="Output 2 4 2 2" xfId="13647"/>
    <cellStyle name="Output 2 4 2 3" xfId="18210"/>
    <cellStyle name="Output 2 4 2 4" xfId="18211"/>
    <cellStyle name="Output 2 4 3" xfId="13648"/>
    <cellStyle name="Output 2 4 3 2" xfId="18212"/>
    <cellStyle name="Output 2 4 3 3" xfId="18213"/>
    <cellStyle name="Output 2 4 4" xfId="18214"/>
    <cellStyle name="Output 2 4 5" xfId="18215"/>
    <cellStyle name="Output 2 5" xfId="3401"/>
    <cellStyle name="Output 2 5 2" xfId="13649"/>
    <cellStyle name="Output 2 5 2 2" xfId="13650"/>
    <cellStyle name="Output 2 5 2 3" xfId="18216"/>
    <cellStyle name="Output 2 5 2 4" xfId="18217"/>
    <cellStyle name="Output 2 5 3" xfId="13651"/>
    <cellStyle name="Output 2 5 3 2" xfId="18218"/>
    <cellStyle name="Output 2 5 3 3" xfId="18219"/>
    <cellStyle name="Output 2 5 4" xfId="18220"/>
    <cellStyle name="Output 2 5 5" xfId="18221"/>
    <cellStyle name="Output 2 6" xfId="3402"/>
    <cellStyle name="Output 2 6 2" xfId="13652"/>
    <cellStyle name="Output 2 6 2 2" xfId="13653"/>
    <cellStyle name="Output 2 6 2 3" xfId="18222"/>
    <cellStyle name="Output 2 6 2 4" xfId="18223"/>
    <cellStyle name="Output 2 6 3" xfId="13654"/>
    <cellStyle name="Output 2 6 3 2" xfId="18224"/>
    <cellStyle name="Output 2 6 3 3" xfId="18225"/>
    <cellStyle name="Output 2 6 4" xfId="18226"/>
    <cellStyle name="Output 2 6 5" xfId="18227"/>
    <cellStyle name="Output 2 7" xfId="3403"/>
    <cellStyle name="Output 2 7 2" xfId="13655"/>
    <cellStyle name="Output 2 7 2 2" xfId="13656"/>
    <cellStyle name="Output 2 7 2 3" xfId="18228"/>
    <cellStyle name="Output 2 7 2 4" xfId="18229"/>
    <cellStyle name="Output 2 7 3" xfId="13657"/>
    <cellStyle name="Output 2 7 3 2" xfId="18230"/>
    <cellStyle name="Output 2 7 3 3" xfId="18231"/>
    <cellStyle name="Output 2 7 4" xfId="18232"/>
    <cellStyle name="Output 2 7 5" xfId="18233"/>
    <cellStyle name="Output 2 8" xfId="3404"/>
    <cellStyle name="Output 2 8 2" xfId="13658"/>
    <cellStyle name="Output 2 8 2 2" xfId="13659"/>
    <cellStyle name="Output 2 8 2 3" xfId="18234"/>
    <cellStyle name="Output 2 8 2 4" xfId="18235"/>
    <cellStyle name="Output 2 8 3" xfId="13660"/>
    <cellStyle name="Output 2 8 3 2" xfId="18236"/>
    <cellStyle name="Output 2 8 3 3" xfId="18237"/>
    <cellStyle name="Output 2 8 4" xfId="18238"/>
    <cellStyle name="Output 2 8 5" xfId="18239"/>
    <cellStyle name="Output 2 9" xfId="3405"/>
    <cellStyle name="Output 2 9 2" xfId="13661"/>
    <cellStyle name="Output 2 9 2 2" xfId="13662"/>
    <cellStyle name="Output 2 9 2 3" xfId="18240"/>
    <cellStyle name="Output 2 9 2 4" xfId="18241"/>
    <cellStyle name="Output 2 9 3" xfId="13663"/>
    <cellStyle name="Output 2 9 3 2" xfId="18242"/>
    <cellStyle name="Output 2 9 3 3" xfId="18243"/>
    <cellStyle name="Output 2 9 4" xfId="18244"/>
    <cellStyle name="Output 2 9 5" xfId="18245"/>
    <cellStyle name="Output 3" xfId="3406"/>
    <cellStyle name="Output 3 10" xfId="13664"/>
    <cellStyle name="Output 3 10 2" xfId="13665"/>
    <cellStyle name="Output 3 10 3" xfId="18246"/>
    <cellStyle name="Output 3 10 4" xfId="18247"/>
    <cellStyle name="Output 3 11" xfId="13666"/>
    <cellStyle name="Output 3 11 2" xfId="18248"/>
    <cellStyle name="Output 3 11 3" xfId="18249"/>
    <cellStyle name="Output 3 12" xfId="18250"/>
    <cellStyle name="Output 3 13" xfId="18251"/>
    <cellStyle name="Output 3 2" xfId="3407"/>
    <cellStyle name="Output 3 2 2" xfId="3408"/>
    <cellStyle name="Output 3 2 2 2" xfId="13667"/>
    <cellStyle name="Output 3 2 2 2 2" xfId="13668"/>
    <cellStyle name="Output 3 2 2 2 3" xfId="18252"/>
    <cellStyle name="Output 3 2 2 2 4" xfId="18253"/>
    <cellStyle name="Output 3 2 2 3" xfId="13669"/>
    <cellStyle name="Output 3 2 2 3 2" xfId="18254"/>
    <cellStyle name="Output 3 2 2 3 3" xfId="18255"/>
    <cellStyle name="Output 3 2 2 4" xfId="18256"/>
    <cellStyle name="Output 3 2 2 5" xfId="18257"/>
    <cellStyle name="Output 3 2 3" xfId="3409"/>
    <cellStyle name="Output 3 2 3 2" xfId="13670"/>
    <cellStyle name="Output 3 2 3 2 2" xfId="13671"/>
    <cellStyle name="Output 3 2 3 2 3" xfId="18258"/>
    <cellStyle name="Output 3 2 3 2 4" xfId="18259"/>
    <cellStyle name="Output 3 2 3 3" xfId="13672"/>
    <cellStyle name="Output 3 2 3 3 2" xfId="18260"/>
    <cellStyle name="Output 3 2 3 3 3" xfId="18261"/>
    <cellStyle name="Output 3 2 3 4" xfId="18262"/>
    <cellStyle name="Output 3 2 3 5" xfId="18263"/>
    <cellStyle name="Output 3 2 4" xfId="13673"/>
    <cellStyle name="Output 3 2 4 2" xfId="13674"/>
    <cellStyle name="Output 3 2 4 3" xfId="18264"/>
    <cellStyle name="Output 3 2 4 4" xfId="18265"/>
    <cellStyle name="Output 3 2 5" xfId="13675"/>
    <cellStyle name="Output 3 2 5 2" xfId="18266"/>
    <cellStyle name="Output 3 2 5 3" xfId="18267"/>
    <cellStyle name="Output 3 2 6" xfId="18268"/>
    <cellStyle name="Output 3 2 7" xfId="18269"/>
    <cellStyle name="Output 3 3" xfId="3410"/>
    <cellStyle name="Output 3 3 2" xfId="13676"/>
    <cellStyle name="Output 3 3 2 2" xfId="13677"/>
    <cellStyle name="Output 3 3 2 3" xfId="18270"/>
    <cellStyle name="Output 3 3 2 4" xfId="18271"/>
    <cellStyle name="Output 3 3 3" xfId="13678"/>
    <cellStyle name="Output 3 3 3 2" xfId="18272"/>
    <cellStyle name="Output 3 3 3 3" xfId="18273"/>
    <cellStyle name="Output 3 3 4" xfId="18274"/>
    <cellStyle name="Output 3 3 5" xfId="18275"/>
    <cellStyle name="Output 3 4" xfId="3411"/>
    <cellStyle name="Output 3 4 2" xfId="13679"/>
    <cellStyle name="Output 3 4 2 2" xfId="13680"/>
    <cellStyle name="Output 3 4 2 3" xfId="18276"/>
    <cellStyle name="Output 3 4 2 4" xfId="18277"/>
    <cellStyle name="Output 3 4 3" xfId="13681"/>
    <cellStyle name="Output 3 4 3 2" xfId="18278"/>
    <cellStyle name="Output 3 4 3 3" xfId="18279"/>
    <cellStyle name="Output 3 4 4" xfId="18280"/>
    <cellStyle name="Output 3 4 5" xfId="18281"/>
    <cellStyle name="Output 3 5" xfId="3412"/>
    <cellStyle name="Output 3 5 2" xfId="13682"/>
    <cellStyle name="Output 3 5 2 2" xfId="13683"/>
    <cellStyle name="Output 3 5 2 3" xfId="18282"/>
    <cellStyle name="Output 3 5 2 4" xfId="18283"/>
    <cellStyle name="Output 3 5 3" xfId="13684"/>
    <cellStyle name="Output 3 5 3 2" xfId="18284"/>
    <cellStyle name="Output 3 5 3 3" xfId="18285"/>
    <cellStyle name="Output 3 5 4" xfId="18286"/>
    <cellStyle name="Output 3 5 5" xfId="18287"/>
    <cellStyle name="Output 3 6" xfId="3413"/>
    <cellStyle name="Output 3 6 2" xfId="13685"/>
    <cellStyle name="Output 3 6 2 2" xfId="13686"/>
    <cellStyle name="Output 3 6 2 3" xfId="18288"/>
    <cellStyle name="Output 3 6 2 4" xfId="18289"/>
    <cellStyle name="Output 3 6 3" xfId="13687"/>
    <cellStyle name="Output 3 6 3 2" xfId="18290"/>
    <cellStyle name="Output 3 6 3 3" xfId="18291"/>
    <cellStyle name="Output 3 6 4" xfId="18292"/>
    <cellStyle name="Output 3 6 5" xfId="18293"/>
    <cellStyle name="Output 3 7" xfId="3414"/>
    <cellStyle name="Output 3 7 2" xfId="13688"/>
    <cellStyle name="Output 3 7 2 2" xfId="13689"/>
    <cellStyle name="Output 3 7 2 3" xfId="18294"/>
    <cellStyle name="Output 3 7 2 4" xfId="18295"/>
    <cellStyle name="Output 3 7 3" xfId="13690"/>
    <cellStyle name="Output 3 7 3 2" xfId="18296"/>
    <cellStyle name="Output 3 7 3 3" xfId="18297"/>
    <cellStyle name="Output 3 7 4" xfId="18298"/>
    <cellStyle name="Output 3 7 5" xfId="18299"/>
    <cellStyle name="Output 3 8" xfId="3415"/>
    <cellStyle name="Output 3 8 2" xfId="13691"/>
    <cellStyle name="Output 3 8 2 2" xfId="13692"/>
    <cellStyle name="Output 3 8 2 3" xfId="18300"/>
    <cellStyle name="Output 3 8 2 4" xfId="18301"/>
    <cellStyle name="Output 3 8 3" xfId="13693"/>
    <cellStyle name="Output 3 8 3 2" xfId="18302"/>
    <cellStyle name="Output 3 8 3 3" xfId="18303"/>
    <cellStyle name="Output 3 8 4" xfId="18304"/>
    <cellStyle name="Output 3 8 5" xfId="18305"/>
    <cellStyle name="Output 3 9" xfId="3416"/>
    <cellStyle name="Output 3 9 2" xfId="13694"/>
    <cellStyle name="Output 3 9 2 2" xfId="13695"/>
    <cellStyle name="Output 3 9 2 3" xfId="18306"/>
    <cellStyle name="Output 3 9 2 4" xfId="18307"/>
    <cellStyle name="Output 3 9 3" xfId="13696"/>
    <cellStyle name="Output 3 9 3 2" xfId="18308"/>
    <cellStyle name="Output 3 9 3 3" xfId="18309"/>
    <cellStyle name="Output 3 9 4" xfId="18310"/>
    <cellStyle name="Output 3 9 5" xfId="18311"/>
    <cellStyle name="Output 4" xfId="3417"/>
    <cellStyle name="Output 4 2" xfId="3418"/>
    <cellStyle name="Output 4 2 2" xfId="13697"/>
    <cellStyle name="Output 4 2 2 2" xfId="13698"/>
    <cellStyle name="Output 4 2 2 3" xfId="18312"/>
    <cellStyle name="Output 4 2 2 4" xfId="18313"/>
    <cellStyle name="Output 4 2 3" xfId="13699"/>
    <cellStyle name="Output 4 2 3 2" xfId="18314"/>
    <cellStyle name="Output 4 2 3 3" xfId="18315"/>
    <cellStyle name="Output 4 2 4" xfId="18316"/>
    <cellStyle name="Output 4 2 5" xfId="18317"/>
    <cellStyle name="Output 4 3" xfId="3419"/>
    <cellStyle name="Output 4 3 2" xfId="13700"/>
    <cellStyle name="Output 4 3 2 2" xfId="13701"/>
    <cellStyle name="Output 4 3 2 3" xfId="18318"/>
    <cellStyle name="Output 4 3 2 4" xfId="18319"/>
    <cellStyle name="Output 4 3 3" xfId="13702"/>
    <cellStyle name="Output 4 3 3 2" xfId="18320"/>
    <cellStyle name="Output 4 3 3 3" xfId="18321"/>
    <cellStyle name="Output 4 3 4" xfId="18322"/>
    <cellStyle name="Output 4 3 5" xfId="18323"/>
    <cellStyle name="Output 4 4" xfId="13703"/>
    <cellStyle name="Output 4 4 2" xfId="13704"/>
    <cellStyle name="Output 4 4 3" xfId="18324"/>
    <cellStyle name="Output 4 4 4" xfId="18325"/>
    <cellStyle name="Output 4 5" xfId="13705"/>
    <cellStyle name="Output 4 5 2" xfId="18326"/>
    <cellStyle name="Output 4 5 3" xfId="18327"/>
    <cellStyle name="Output 4 6" xfId="18328"/>
    <cellStyle name="Output 4 7" xfId="18329"/>
    <cellStyle name="Output 5" xfId="3420"/>
    <cellStyle name="Output 5 2" xfId="13706"/>
    <cellStyle name="Output 5 2 2" xfId="13707"/>
    <cellStyle name="Output 5 2 3" xfId="18330"/>
    <cellStyle name="Output 5 2 4" xfId="18331"/>
    <cellStyle name="Output 5 3" xfId="13708"/>
    <cellStyle name="Output 5 3 2" xfId="18332"/>
    <cellStyle name="Output 5 3 3" xfId="18333"/>
    <cellStyle name="Output 5 4" xfId="18334"/>
    <cellStyle name="Output 5 5" xfId="18335"/>
    <cellStyle name="Output 6" xfId="3421"/>
    <cellStyle name="Output 6 2" xfId="13709"/>
    <cellStyle name="Output 6 2 2" xfId="13710"/>
    <cellStyle name="Output 6 2 3" xfId="18336"/>
    <cellStyle name="Output 6 2 4" xfId="18337"/>
    <cellStyle name="Output 6 3" xfId="13711"/>
    <cellStyle name="Output 6 3 2" xfId="18338"/>
    <cellStyle name="Output 6 3 3" xfId="18339"/>
    <cellStyle name="Output 6 4" xfId="18340"/>
    <cellStyle name="Output 6 5" xfId="18341"/>
    <cellStyle name="Output 7" xfId="3422"/>
    <cellStyle name="Output 7 2" xfId="13712"/>
    <cellStyle name="Output 7 2 2" xfId="13713"/>
    <cellStyle name="Output 7 2 3" xfId="18342"/>
    <cellStyle name="Output 7 2 4" xfId="18343"/>
    <cellStyle name="Output 7 3" xfId="13714"/>
    <cellStyle name="Output 7 3 2" xfId="18344"/>
    <cellStyle name="Output 7 3 3" xfId="18345"/>
    <cellStyle name="Output 7 4" xfId="18346"/>
    <cellStyle name="Output 7 5" xfId="18347"/>
    <cellStyle name="Output 8" xfId="3423"/>
    <cellStyle name="Output 8 2" xfId="13715"/>
    <cellStyle name="Output 8 2 2" xfId="13716"/>
    <cellStyle name="Output 8 2 3" xfId="18348"/>
    <cellStyle name="Output 8 2 4" xfId="18349"/>
    <cellStyle name="Output 8 3" xfId="13717"/>
    <cellStyle name="Output 8 3 2" xfId="18350"/>
    <cellStyle name="Output 8 3 3" xfId="18351"/>
    <cellStyle name="Output 8 4" xfId="18352"/>
    <cellStyle name="Output 8 5" xfId="18353"/>
    <cellStyle name="Output 9" xfId="3424"/>
    <cellStyle name="Output 9 2" xfId="13718"/>
    <cellStyle name="Output 9 2 2" xfId="13719"/>
    <cellStyle name="Output 9 2 3" xfId="18354"/>
    <cellStyle name="Output 9 2 4" xfId="18355"/>
    <cellStyle name="Output 9 3" xfId="13720"/>
    <cellStyle name="Output 9 3 2" xfId="18356"/>
    <cellStyle name="Output 9 3 3" xfId="18357"/>
    <cellStyle name="Output 9 4" xfId="18358"/>
    <cellStyle name="Output 9 5" xfId="18359"/>
    <cellStyle name="Percent 2" xfId="428"/>
    <cellStyle name="Percent 2 2" xfId="429"/>
    <cellStyle name="Percent 2 2 2" xfId="3425"/>
    <cellStyle name="Percent 2 2 2 2" xfId="3895"/>
    <cellStyle name="Percent 2 2 3" xfId="13721"/>
    <cellStyle name="Percent 2 2 4" xfId="13722"/>
    <cellStyle name="Percent 2 3" xfId="3426"/>
    <cellStyle name="Percent 2 3 10" xfId="14248"/>
    <cellStyle name="Percent 2 3 11" xfId="14249"/>
    <cellStyle name="Percent 2 3 2" xfId="3427"/>
    <cellStyle name="Percent 2 3 2 2" xfId="3428"/>
    <cellStyle name="Percent 2 3 2 2 2" xfId="3429"/>
    <cellStyle name="Percent 2 3 2 2 2 2" xfId="3430"/>
    <cellStyle name="Percent 2 3 2 2 2 2 2" xfId="6026"/>
    <cellStyle name="Percent 2 3 2 2 2 2 2 2" xfId="18360"/>
    <cellStyle name="Percent 2 3 2 2 2 2 3" xfId="18361"/>
    <cellStyle name="Percent 2 3 2 2 2 3" xfId="18362"/>
    <cellStyle name="Percent 2 3 2 2 3" xfId="3431"/>
    <cellStyle name="Percent 2 3 2 2 3 2" xfId="3432"/>
    <cellStyle name="Percent 2 3 2 2 3 2 2" xfId="6027"/>
    <cellStyle name="Percent 2 3 2 2 3 2 2 2" xfId="18363"/>
    <cellStyle name="Percent 2 3 2 2 3 2 3" xfId="18364"/>
    <cellStyle name="Percent 2 3 2 2 3 3" xfId="18365"/>
    <cellStyle name="Percent 2 3 2 2 4" xfId="3433"/>
    <cellStyle name="Percent 2 3 2 2 4 2" xfId="3434"/>
    <cellStyle name="Percent 2 3 2 2 4 2 2" xfId="6028"/>
    <cellStyle name="Percent 2 3 2 2 4 2 2 2" xfId="18366"/>
    <cellStyle name="Percent 2 3 2 2 4 2 3" xfId="18367"/>
    <cellStyle name="Percent 2 3 2 2 4 3" xfId="18368"/>
    <cellStyle name="Percent 2 3 2 2 5" xfId="3435"/>
    <cellStyle name="Percent 2 3 2 2 5 2" xfId="6029"/>
    <cellStyle name="Percent 2 3 2 2 5 2 2" xfId="18369"/>
    <cellStyle name="Percent 2 3 2 2 5 3" xfId="18370"/>
    <cellStyle name="Percent 2 3 2 2 6" xfId="18371"/>
    <cellStyle name="Percent 2 3 2 3" xfId="3436"/>
    <cellStyle name="Percent 2 3 2 3 2" xfId="3437"/>
    <cellStyle name="Percent 2 3 2 3 2 2" xfId="6030"/>
    <cellStyle name="Percent 2 3 2 3 2 2 2" xfId="18372"/>
    <cellStyle name="Percent 2 3 2 3 2 3" xfId="18373"/>
    <cellStyle name="Percent 2 3 2 3 3" xfId="18374"/>
    <cellStyle name="Percent 2 3 2 4" xfId="3438"/>
    <cellStyle name="Percent 2 3 2 4 2" xfId="3439"/>
    <cellStyle name="Percent 2 3 2 4 2 2" xfId="6031"/>
    <cellStyle name="Percent 2 3 2 4 2 2 2" xfId="18375"/>
    <cellStyle name="Percent 2 3 2 4 2 3" xfId="18376"/>
    <cellStyle name="Percent 2 3 2 4 3" xfId="18377"/>
    <cellStyle name="Percent 2 3 2 5" xfId="3440"/>
    <cellStyle name="Percent 2 3 2 5 2" xfId="3441"/>
    <cellStyle name="Percent 2 3 2 5 2 2" xfId="6032"/>
    <cellStyle name="Percent 2 3 2 5 2 2 2" xfId="18378"/>
    <cellStyle name="Percent 2 3 2 5 2 3" xfId="18379"/>
    <cellStyle name="Percent 2 3 2 5 3" xfId="18380"/>
    <cellStyle name="Percent 2 3 2 6" xfId="3442"/>
    <cellStyle name="Percent 2 3 2 6 2" xfId="6033"/>
    <cellStyle name="Percent 2 3 2 6 2 2" xfId="18381"/>
    <cellStyle name="Percent 2 3 2 6 3" xfId="18382"/>
    <cellStyle name="Percent 2 3 2 7" xfId="18383"/>
    <cellStyle name="Percent 2 3 3" xfId="3443"/>
    <cellStyle name="Percent 2 3 3 2" xfId="3444"/>
    <cellStyle name="Percent 2 3 3 2 2" xfId="3445"/>
    <cellStyle name="Percent 2 3 3 2 2 2" xfId="3446"/>
    <cellStyle name="Percent 2 3 3 2 2 2 2" xfId="6034"/>
    <cellStyle name="Percent 2 3 3 2 2 2 2 2" xfId="18384"/>
    <cellStyle name="Percent 2 3 3 2 2 2 3" xfId="18385"/>
    <cellStyle name="Percent 2 3 3 2 2 3" xfId="18386"/>
    <cellStyle name="Percent 2 3 3 2 3" xfId="3447"/>
    <cellStyle name="Percent 2 3 3 2 3 2" xfId="3448"/>
    <cellStyle name="Percent 2 3 3 2 3 2 2" xfId="6035"/>
    <cellStyle name="Percent 2 3 3 2 3 2 2 2" xfId="18387"/>
    <cellStyle name="Percent 2 3 3 2 3 2 3" xfId="18388"/>
    <cellStyle name="Percent 2 3 3 2 3 3" xfId="18389"/>
    <cellStyle name="Percent 2 3 3 2 4" xfId="3449"/>
    <cellStyle name="Percent 2 3 3 2 4 2" xfId="3450"/>
    <cellStyle name="Percent 2 3 3 2 4 2 2" xfId="6036"/>
    <cellStyle name="Percent 2 3 3 2 4 2 2 2" xfId="18390"/>
    <cellStyle name="Percent 2 3 3 2 4 2 3" xfId="18391"/>
    <cellStyle name="Percent 2 3 3 2 4 3" xfId="18392"/>
    <cellStyle name="Percent 2 3 3 2 5" xfId="3451"/>
    <cellStyle name="Percent 2 3 3 2 5 2" xfId="6037"/>
    <cellStyle name="Percent 2 3 3 2 5 2 2" xfId="18393"/>
    <cellStyle name="Percent 2 3 3 2 5 3" xfId="18394"/>
    <cellStyle name="Percent 2 3 3 2 6" xfId="18395"/>
    <cellStyle name="Percent 2 3 3 3" xfId="3452"/>
    <cellStyle name="Percent 2 3 3 3 2" xfId="3453"/>
    <cellStyle name="Percent 2 3 3 3 2 2" xfId="6038"/>
    <cellStyle name="Percent 2 3 3 3 2 2 2" xfId="18396"/>
    <cellStyle name="Percent 2 3 3 3 2 3" xfId="18397"/>
    <cellStyle name="Percent 2 3 3 3 3" xfId="18398"/>
    <cellStyle name="Percent 2 3 3 4" xfId="3454"/>
    <cellStyle name="Percent 2 3 3 4 2" xfId="3455"/>
    <cellStyle name="Percent 2 3 3 4 2 2" xfId="6039"/>
    <cellStyle name="Percent 2 3 3 4 2 2 2" xfId="18399"/>
    <cellStyle name="Percent 2 3 3 4 2 3" xfId="18400"/>
    <cellStyle name="Percent 2 3 3 4 3" xfId="18401"/>
    <cellStyle name="Percent 2 3 3 5" xfId="3456"/>
    <cellStyle name="Percent 2 3 3 5 2" xfId="3457"/>
    <cellStyle name="Percent 2 3 3 5 2 2" xfId="6040"/>
    <cellStyle name="Percent 2 3 3 5 2 2 2" xfId="18402"/>
    <cellStyle name="Percent 2 3 3 5 2 3" xfId="18403"/>
    <cellStyle name="Percent 2 3 3 5 3" xfId="18404"/>
    <cellStyle name="Percent 2 3 3 6" xfId="3458"/>
    <cellStyle name="Percent 2 3 3 6 2" xfId="6041"/>
    <cellStyle name="Percent 2 3 3 6 2 2" xfId="18405"/>
    <cellStyle name="Percent 2 3 3 6 3" xfId="18406"/>
    <cellStyle name="Percent 2 3 3 7" xfId="18407"/>
    <cellStyle name="Percent 2 3 4" xfId="3459"/>
    <cellStyle name="Percent 2 3 4 2" xfId="3460"/>
    <cellStyle name="Percent 2 3 4 2 2" xfId="3461"/>
    <cellStyle name="Percent 2 3 4 2 2 2" xfId="6042"/>
    <cellStyle name="Percent 2 3 4 2 2 2 2" xfId="18408"/>
    <cellStyle name="Percent 2 3 4 2 2 3" xfId="18409"/>
    <cellStyle name="Percent 2 3 4 2 3" xfId="18410"/>
    <cellStyle name="Percent 2 3 4 3" xfId="3462"/>
    <cellStyle name="Percent 2 3 4 3 2" xfId="3463"/>
    <cellStyle name="Percent 2 3 4 3 2 2" xfId="6043"/>
    <cellStyle name="Percent 2 3 4 3 2 2 2" xfId="18411"/>
    <cellStyle name="Percent 2 3 4 3 2 3" xfId="18412"/>
    <cellStyle name="Percent 2 3 4 3 3" xfId="18413"/>
    <cellStyle name="Percent 2 3 4 4" xfId="3464"/>
    <cellStyle name="Percent 2 3 4 4 2" xfId="3465"/>
    <cellStyle name="Percent 2 3 4 4 2 2" xfId="6044"/>
    <cellStyle name="Percent 2 3 4 4 2 2 2" xfId="18414"/>
    <cellStyle name="Percent 2 3 4 4 2 3" xfId="18415"/>
    <cellStyle name="Percent 2 3 4 4 3" xfId="18416"/>
    <cellStyle name="Percent 2 3 4 5" xfId="3466"/>
    <cellStyle name="Percent 2 3 4 5 2" xfId="6045"/>
    <cellStyle name="Percent 2 3 4 5 2 2" xfId="18417"/>
    <cellStyle name="Percent 2 3 4 5 3" xfId="18418"/>
    <cellStyle name="Percent 2 3 4 6" xfId="18419"/>
    <cellStyle name="Percent 2 3 5" xfId="3467"/>
    <cellStyle name="Percent 2 3 5 2" xfId="3468"/>
    <cellStyle name="Percent 2 3 5 2 2" xfId="6046"/>
    <cellStyle name="Percent 2 3 5 2 2 2" xfId="18420"/>
    <cellStyle name="Percent 2 3 5 2 3" xfId="18421"/>
    <cellStyle name="Percent 2 3 5 3" xfId="18422"/>
    <cellStyle name="Percent 2 3 6" xfId="3469"/>
    <cellStyle name="Percent 2 3 6 2" xfId="3470"/>
    <cellStyle name="Percent 2 3 6 2 2" xfId="6047"/>
    <cellStyle name="Percent 2 3 6 2 2 2" xfId="18423"/>
    <cellStyle name="Percent 2 3 6 2 3" xfId="18424"/>
    <cellStyle name="Percent 2 3 6 3" xfId="18425"/>
    <cellStyle name="Percent 2 3 7" xfId="3471"/>
    <cellStyle name="Percent 2 3 7 2" xfId="3472"/>
    <cellStyle name="Percent 2 3 7 2 2" xfId="6048"/>
    <cellStyle name="Percent 2 3 7 2 2 2" xfId="18426"/>
    <cellStyle name="Percent 2 3 7 2 3" xfId="18427"/>
    <cellStyle name="Percent 2 3 7 3" xfId="18428"/>
    <cellStyle name="Percent 2 3 8" xfId="3473"/>
    <cellStyle name="Percent 2 3 9" xfId="3474"/>
    <cellStyle name="Percent 2 3 9 2" xfId="6049"/>
    <cellStyle name="Percent 2 3 9 2 2" xfId="18429"/>
    <cellStyle name="Percent 2 3 9 3" xfId="18430"/>
    <cellStyle name="Percent 2 4" xfId="3475"/>
    <cellStyle name="Percent 2 4 2" xfId="3476"/>
    <cellStyle name="Percent 2 4 2 2" xfId="3477"/>
    <cellStyle name="Percent 2 4 2 2 2" xfId="3478"/>
    <cellStyle name="Percent 2 4 2 2 2 2" xfId="3479"/>
    <cellStyle name="Percent 2 4 2 2 2 2 2" xfId="6050"/>
    <cellStyle name="Percent 2 4 2 2 2 2 2 2" xfId="18431"/>
    <cellStyle name="Percent 2 4 2 2 2 2 3" xfId="18432"/>
    <cellStyle name="Percent 2 4 2 2 2 3" xfId="18433"/>
    <cellStyle name="Percent 2 4 2 2 3" xfId="3480"/>
    <cellStyle name="Percent 2 4 2 2 3 2" xfId="3481"/>
    <cellStyle name="Percent 2 4 2 2 3 2 2" xfId="6051"/>
    <cellStyle name="Percent 2 4 2 2 3 2 2 2" xfId="18434"/>
    <cellStyle name="Percent 2 4 2 2 3 2 3" xfId="18435"/>
    <cellStyle name="Percent 2 4 2 2 3 3" xfId="18436"/>
    <cellStyle name="Percent 2 4 2 2 4" xfId="3482"/>
    <cellStyle name="Percent 2 4 2 2 4 2" xfId="3483"/>
    <cellStyle name="Percent 2 4 2 2 4 2 2" xfId="6052"/>
    <cellStyle name="Percent 2 4 2 2 4 2 2 2" xfId="18437"/>
    <cellStyle name="Percent 2 4 2 2 4 2 3" xfId="18438"/>
    <cellStyle name="Percent 2 4 2 2 4 3" xfId="18439"/>
    <cellStyle name="Percent 2 4 2 2 5" xfId="3484"/>
    <cellStyle name="Percent 2 4 2 2 5 2" xfId="6053"/>
    <cellStyle name="Percent 2 4 2 2 5 2 2" xfId="18440"/>
    <cellStyle name="Percent 2 4 2 2 5 3" xfId="18441"/>
    <cellStyle name="Percent 2 4 2 2 6" xfId="18442"/>
    <cellStyle name="Percent 2 4 2 3" xfId="3485"/>
    <cellStyle name="Percent 2 4 2 3 2" xfId="3486"/>
    <cellStyle name="Percent 2 4 2 3 2 2" xfId="6054"/>
    <cellStyle name="Percent 2 4 2 3 2 2 2" xfId="18443"/>
    <cellStyle name="Percent 2 4 2 3 2 3" xfId="18444"/>
    <cellStyle name="Percent 2 4 2 3 3" xfId="18445"/>
    <cellStyle name="Percent 2 4 2 4" xfId="3487"/>
    <cellStyle name="Percent 2 4 2 4 2" xfId="3488"/>
    <cellStyle name="Percent 2 4 2 4 2 2" xfId="6055"/>
    <cellStyle name="Percent 2 4 2 4 2 2 2" xfId="18446"/>
    <cellStyle name="Percent 2 4 2 4 2 3" xfId="18447"/>
    <cellStyle name="Percent 2 4 2 4 3" xfId="18448"/>
    <cellStyle name="Percent 2 4 2 5" xfId="3489"/>
    <cellStyle name="Percent 2 4 2 5 2" xfId="3490"/>
    <cellStyle name="Percent 2 4 2 5 2 2" xfId="6056"/>
    <cellStyle name="Percent 2 4 2 5 2 2 2" xfId="18449"/>
    <cellStyle name="Percent 2 4 2 5 2 3" xfId="18450"/>
    <cellStyle name="Percent 2 4 2 5 3" xfId="18451"/>
    <cellStyle name="Percent 2 4 2 6" xfId="3491"/>
    <cellStyle name="Percent 2 4 2 6 2" xfId="6057"/>
    <cellStyle name="Percent 2 4 2 6 2 2" xfId="18452"/>
    <cellStyle name="Percent 2 4 2 6 3" xfId="18453"/>
    <cellStyle name="Percent 2 4 2 7" xfId="18454"/>
    <cellStyle name="Percent 2 4 3" xfId="3492"/>
    <cellStyle name="Percent 2 4 3 2" xfId="3493"/>
    <cellStyle name="Percent 2 4 3 2 2" xfId="3494"/>
    <cellStyle name="Percent 2 4 3 2 2 2" xfId="3495"/>
    <cellStyle name="Percent 2 4 3 2 2 2 2" xfId="6058"/>
    <cellStyle name="Percent 2 4 3 2 2 2 2 2" xfId="18455"/>
    <cellStyle name="Percent 2 4 3 2 2 2 3" xfId="18456"/>
    <cellStyle name="Percent 2 4 3 2 2 3" xfId="18457"/>
    <cellStyle name="Percent 2 4 3 2 3" xfId="3496"/>
    <cellStyle name="Percent 2 4 3 2 3 2" xfId="3497"/>
    <cellStyle name="Percent 2 4 3 2 3 2 2" xfId="6059"/>
    <cellStyle name="Percent 2 4 3 2 3 2 2 2" xfId="18458"/>
    <cellStyle name="Percent 2 4 3 2 3 2 3" xfId="18459"/>
    <cellStyle name="Percent 2 4 3 2 3 3" xfId="18460"/>
    <cellStyle name="Percent 2 4 3 2 4" xfId="3498"/>
    <cellStyle name="Percent 2 4 3 2 4 2" xfId="3499"/>
    <cellStyle name="Percent 2 4 3 2 4 2 2" xfId="6060"/>
    <cellStyle name="Percent 2 4 3 2 4 2 2 2" xfId="18461"/>
    <cellStyle name="Percent 2 4 3 2 4 2 3" xfId="18462"/>
    <cellStyle name="Percent 2 4 3 2 4 3" xfId="18463"/>
    <cellStyle name="Percent 2 4 3 2 5" xfId="3500"/>
    <cellStyle name="Percent 2 4 3 2 5 2" xfId="6061"/>
    <cellStyle name="Percent 2 4 3 2 5 2 2" xfId="18464"/>
    <cellStyle name="Percent 2 4 3 2 5 3" xfId="18465"/>
    <cellStyle name="Percent 2 4 3 2 6" xfId="18466"/>
    <cellStyle name="Percent 2 4 3 3" xfId="3501"/>
    <cellStyle name="Percent 2 4 3 3 2" xfId="3502"/>
    <cellStyle name="Percent 2 4 3 3 2 2" xfId="6062"/>
    <cellStyle name="Percent 2 4 3 3 2 2 2" xfId="18467"/>
    <cellStyle name="Percent 2 4 3 3 2 3" xfId="18468"/>
    <cellStyle name="Percent 2 4 3 3 3" xfId="18469"/>
    <cellStyle name="Percent 2 4 3 4" xfId="3503"/>
    <cellStyle name="Percent 2 4 3 4 2" xfId="3504"/>
    <cellStyle name="Percent 2 4 3 4 2 2" xfId="6063"/>
    <cellStyle name="Percent 2 4 3 4 2 2 2" xfId="18470"/>
    <cellStyle name="Percent 2 4 3 4 2 3" xfId="18471"/>
    <cellStyle name="Percent 2 4 3 4 3" xfId="18472"/>
    <cellStyle name="Percent 2 4 3 5" xfId="3505"/>
    <cellStyle name="Percent 2 4 3 5 2" xfId="3506"/>
    <cellStyle name="Percent 2 4 3 5 2 2" xfId="6064"/>
    <cellStyle name="Percent 2 4 3 5 2 2 2" xfId="18473"/>
    <cellStyle name="Percent 2 4 3 5 2 3" xfId="18474"/>
    <cellStyle name="Percent 2 4 3 5 3" xfId="18475"/>
    <cellStyle name="Percent 2 4 3 6" xfId="3507"/>
    <cellStyle name="Percent 2 4 3 6 2" xfId="6065"/>
    <cellStyle name="Percent 2 4 3 6 2 2" xfId="18476"/>
    <cellStyle name="Percent 2 4 3 6 3" xfId="18477"/>
    <cellStyle name="Percent 2 4 3 7" xfId="18478"/>
    <cellStyle name="Percent 2 4 4" xfId="3508"/>
    <cellStyle name="Percent 2 4 4 2" xfId="3509"/>
    <cellStyle name="Percent 2 4 4 2 2" xfId="3510"/>
    <cellStyle name="Percent 2 4 4 2 2 2" xfId="6066"/>
    <cellStyle name="Percent 2 4 4 2 2 2 2" xfId="18479"/>
    <cellStyle name="Percent 2 4 4 2 2 3" xfId="18480"/>
    <cellStyle name="Percent 2 4 4 2 3" xfId="18481"/>
    <cellStyle name="Percent 2 4 4 3" xfId="3511"/>
    <cellStyle name="Percent 2 4 4 3 2" xfId="3512"/>
    <cellStyle name="Percent 2 4 4 3 2 2" xfId="6067"/>
    <cellStyle name="Percent 2 4 4 3 2 2 2" xfId="18482"/>
    <cellStyle name="Percent 2 4 4 3 2 3" xfId="18483"/>
    <cellStyle name="Percent 2 4 4 3 3" xfId="18484"/>
    <cellStyle name="Percent 2 4 4 4" xfId="3513"/>
    <cellStyle name="Percent 2 4 4 4 2" xfId="3514"/>
    <cellStyle name="Percent 2 4 4 4 2 2" xfId="6068"/>
    <cellStyle name="Percent 2 4 4 4 2 2 2" xfId="18485"/>
    <cellStyle name="Percent 2 4 4 4 2 3" xfId="18486"/>
    <cellStyle name="Percent 2 4 4 4 3" xfId="18487"/>
    <cellStyle name="Percent 2 4 4 5" xfId="3515"/>
    <cellStyle name="Percent 2 4 4 5 2" xfId="6069"/>
    <cellStyle name="Percent 2 4 4 5 2 2" xfId="18488"/>
    <cellStyle name="Percent 2 4 4 5 3" xfId="18489"/>
    <cellStyle name="Percent 2 4 4 6" xfId="18490"/>
    <cellStyle name="Percent 2 4 5" xfId="3516"/>
    <cellStyle name="Percent 2 4 5 2" xfId="3517"/>
    <cellStyle name="Percent 2 4 5 2 2" xfId="6070"/>
    <cellStyle name="Percent 2 4 5 2 2 2" xfId="18491"/>
    <cellStyle name="Percent 2 4 5 2 3" xfId="18492"/>
    <cellStyle name="Percent 2 4 5 3" xfId="18493"/>
    <cellStyle name="Percent 2 4 6" xfId="3518"/>
    <cellStyle name="Percent 2 4 6 2" xfId="3519"/>
    <cellStyle name="Percent 2 4 6 2 2" xfId="6071"/>
    <cellStyle name="Percent 2 4 6 2 2 2" xfId="18494"/>
    <cellStyle name="Percent 2 4 6 2 3" xfId="18495"/>
    <cellStyle name="Percent 2 4 6 3" xfId="18496"/>
    <cellStyle name="Percent 2 4 7" xfId="3520"/>
    <cellStyle name="Percent 2 4 7 2" xfId="3521"/>
    <cellStyle name="Percent 2 4 7 2 2" xfId="6072"/>
    <cellStyle name="Percent 2 4 7 2 2 2" xfId="18497"/>
    <cellStyle name="Percent 2 4 7 2 3" xfId="18498"/>
    <cellStyle name="Percent 2 4 7 3" xfId="18499"/>
    <cellStyle name="Percent 2 4 8" xfId="3522"/>
    <cellStyle name="Percent 2 4 8 2" xfId="6073"/>
    <cellStyle name="Percent 2 4 8 2 2" xfId="18500"/>
    <cellStyle name="Percent 2 4 8 3" xfId="18501"/>
    <cellStyle name="Percent 2 4 9" xfId="18502"/>
    <cellStyle name="Percent 2 5" xfId="13723"/>
    <cellStyle name="Percent 2 6" xfId="13724"/>
    <cellStyle name="Percent 3" xfId="430"/>
    <cellStyle name="Percent 3 2" xfId="431"/>
    <cellStyle name="Percent 3 2 2" xfId="3523"/>
    <cellStyle name="Percent 3 2 3" xfId="3524"/>
    <cellStyle name="Percent 3 2 3 2" xfId="3525"/>
    <cellStyle name="Percent 3 2 3 2 2" xfId="3526"/>
    <cellStyle name="Percent 3 2 3 2 2 2" xfId="3527"/>
    <cellStyle name="Percent 3 2 3 2 2 2 2" xfId="6074"/>
    <cellStyle name="Percent 3 2 3 2 2 2 2 2" xfId="18503"/>
    <cellStyle name="Percent 3 2 3 2 2 2 3" xfId="18504"/>
    <cellStyle name="Percent 3 2 3 2 2 3" xfId="18505"/>
    <cellStyle name="Percent 3 2 3 2 3" xfId="3528"/>
    <cellStyle name="Percent 3 2 3 2 3 2" xfId="3529"/>
    <cellStyle name="Percent 3 2 3 2 3 2 2" xfId="6075"/>
    <cellStyle name="Percent 3 2 3 2 3 2 2 2" xfId="18506"/>
    <cellStyle name="Percent 3 2 3 2 3 2 3" xfId="18507"/>
    <cellStyle name="Percent 3 2 3 2 3 3" xfId="18508"/>
    <cellStyle name="Percent 3 2 3 2 4" xfId="3530"/>
    <cellStyle name="Percent 3 2 3 2 4 2" xfId="3531"/>
    <cellStyle name="Percent 3 2 3 2 4 2 2" xfId="6076"/>
    <cellStyle name="Percent 3 2 3 2 4 2 2 2" xfId="18509"/>
    <cellStyle name="Percent 3 2 3 2 4 2 3" xfId="18510"/>
    <cellStyle name="Percent 3 2 3 2 4 3" xfId="18511"/>
    <cellStyle name="Percent 3 2 3 2 5" xfId="3532"/>
    <cellStyle name="Percent 3 2 3 2 5 2" xfId="6077"/>
    <cellStyle name="Percent 3 2 3 2 5 2 2" xfId="18512"/>
    <cellStyle name="Percent 3 2 3 2 5 3" xfId="18513"/>
    <cellStyle name="Percent 3 2 3 2 6" xfId="18514"/>
    <cellStyle name="Percent 3 2 3 3" xfId="3533"/>
    <cellStyle name="Percent 3 2 3 3 2" xfId="3534"/>
    <cellStyle name="Percent 3 2 3 3 2 2" xfId="6078"/>
    <cellStyle name="Percent 3 2 3 3 2 2 2" xfId="18515"/>
    <cellStyle name="Percent 3 2 3 3 2 3" xfId="18516"/>
    <cellStyle name="Percent 3 2 3 3 3" xfId="18517"/>
    <cellStyle name="Percent 3 2 3 4" xfId="3535"/>
    <cellStyle name="Percent 3 2 3 4 2" xfId="3536"/>
    <cellStyle name="Percent 3 2 3 4 2 2" xfId="6079"/>
    <cellStyle name="Percent 3 2 3 4 2 2 2" xfId="18518"/>
    <cellStyle name="Percent 3 2 3 4 2 3" xfId="18519"/>
    <cellStyle name="Percent 3 2 3 4 3" xfId="18520"/>
    <cellStyle name="Percent 3 2 3 5" xfId="3537"/>
    <cellStyle name="Percent 3 2 3 5 2" xfId="3538"/>
    <cellStyle name="Percent 3 2 3 5 2 2" xfId="6080"/>
    <cellStyle name="Percent 3 2 3 5 2 2 2" xfId="18521"/>
    <cellStyle name="Percent 3 2 3 5 2 3" xfId="18522"/>
    <cellStyle name="Percent 3 2 3 5 3" xfId="18523"/>
    <cellStyle name="Percent 3 2 3 6" xfId="3539"/>
    <cellStyle name="Percent 3 2 3 6 2" xfId="6081"/>
    <cellStyle name="Percent 3 2 3 6 2 2" xfId="18524"/>
    <cellStyle name="Percent 3 2 3 6 3" xfId="18525"/>
    <cellStyle name="Percent 3 2 3 7" xfId="18526"/>
    <cellStyle name="Percent 3 2 4" xfId="3540"/>
    <cellStyle name="Percent 3 2 5" xfId="3541"/>
    <cellStyle name="Percent 3 2 5 2" xfId="6082"/>
    <cellStyle name="Percent 3 2 5 2 2" xfId="18527"/>
    <cellStyle name="Percent 3 2 5 3" xfId="18528"/>
    <cellStyle name="Percent 3 2 6" xfId="3542"/>
    <cellStyle name="Percent 3 2 7" xfId="6235"/>
    <cellStyle name="Percent 3 2 7 2" xfId="14250"/>
    <cellStyle name="Percent 3 2 7 3" xfId="18529"/>
    <cellStyle name="Percent 3 2 8" xfId="13725"/>
    <cellStyle name="Percent 3 2 8 2" xfId="18530"/>
    <cellStyle name="Percent 3 2 9" xfId="14132"/>
    <cellStyle name="Percent 3 3" xfId="3543"/>
    <cellStyle name="Percent 3 3 2" xfId="3544"/>
    <cellStyle name="Percent 3 3 2 2" xfId="6084"/>
    <cellStyle name="Percent 3 3 2 2 2" xfId="18531"/>
    <cellStyle name="Percent 3 3 2 3" xfId="18532"/>
    <cellStyle name="Percent 3 3 3" xfId="3545"/>
    <cellStyle name="Percent 3 3 4" xfId="6083"/>
    <cellStyle name="Percent 3 3 4 2" xfId="18533"/>
    <cellStyle name="Percent 3 3 5" xfId="13726"/>
    <cellStyle name="Percent 3 3 5 2" xfId="18534"/>
    <cellStyle name="Percent 3 3 6" xfId="13727"/>
    <cellStyle name="Percent 3 3 6 2" xfId="18535"/>
    <cellStyle name="Percent 3 4" xfId="3546"/>
    <cellStyle name="Percent 3 4 2" xfId="3547"/>
    <cellStyle name="Percent 3 4 2 2" xfId="3548"/>
    <cellStyle name="Percent 3 4 2 2 2" xfId="3549"/>
    <cellStyle name="Percent 3 4 2 2 2 2" xfId="6085"/>
    <cellStyle name="Percent 3 4 2 2 2 2 2" xfId="18536"/>
    <cellStyle name="Percent 3 4 2 2 2 3" xfId="18537"/>
    <cellStyle name="Percent 3 4 2 2 3" xfId="18538"/>
    <cellStyle name="Percent 3 4 2 3" xfId="3550"/>
    <cellStyle name="Percent 3 4 2 3 2" xfId="3551"/>
    <cellStyle name="Percent 3 4 2 3 2 2" xfId="6086"/>
    <cellStyle name="Percent 3 4 2 3 2 2 2" xfId="18539"/>
    <cellStyle name="Percent 3 4 2 3 2 3" xfId="18540"/>
    <cellStyle name="Percent 3 4 2 3 3" xfId="18541"/>
    <cellStyle name="Percent 3 4 2 4" xfId="3552"/>
    <cellStyle name="Percent 3 4 2 4 2" xfId="3553"/>
    <cellStyle name="Percent 3 4 2 4 2 2" xfId="6087"/>
    <cellStyle name="Percent 3 4 2 4 2 2 2" xfId="18542"/>
    <cellStyle name="Percent 3 4 2 4 2 3" xfId="18543"/>
    <cellStyle name="Percent 3 4 2 4 3" xfId="18544"/>
    <cellStyle name="Percent 3 4 2 5" xfId="3554"/>
    <cellStyle name="Percent 3 4 2 5 2" xfId="6088"/>
    <cellStyle name="Percent 3 4 2 5 2 2" xfId="18545"/>
    <cellStyle name="Percent 3 4 2 5 3" xfId="18546"/>
    <cellStyle name="Percent 3 4 2 6" xfId="18547"/>
    <cellStyle name="Percent 3 4 3" xfId="3555"/>
    <cellStyle name="Percent 3 4 3 2" xfId="3556"/>
    <cellStyle name="Percent 3 4 3 2 2" xfId="6089"/>
    <cellStyle name="Percent 3 4 3 2 2 2" xfId="18548"/>
    <cellStyle name="Percent 3 4 3 2 3" xfId="18549"/>
    <cellStyle name="Percent 3 4 3 3" xfId="18550"/>
    <cellStyle name="Percent 3 4 4" xfId="3557"/>
    <cellStyle name="Percent 3 4 4 2" xfId="3558"/>
    <cellStyle name="Percent 3 4 4 2 2" xfId="6090"/>
    <cellStyle name="Percent 3 4 4 2 2 2" xfId="18551"/>
    <cellStyle name="Percent 3 4 4 2 3" xfId="18552"/>
    <cellStyle name="Percent 3 4 4 3" xfId="18553"/>
    <cellStyle name="Percent 3 4 5" xfId="3559"/>
    <cellStyle name="Percent 3 4 5 2" xfId="3560"/>
    <cellStyle name="Percent 3 4 5 2 2" xfId="6091"/>
    <cellStyle name="Percent 3 4 5 2 2 2" xfId="18554"/>
    <cellStyle name="Percent 3 4 5 2 3" xfId="18555"/>
    <cellStyle name="Percent 3 4 5 3" xfId="18556"/>
    <cellStyle name="Percent 3 4 6" xfId="3561"/>
    <cellStyle name="Percent 3 4 6 2" xfId="6092"/>
    <cellStyle name="Percent 3 4 6 2 2" xfId="18557"/>
    <cellStyle name="Percent 3 4 6 3" xfId="18558"/>
    <cellStyle name="Percent 3 4 7" xfId="18559"/>
    <cellStyle name="Percent 3 5" xfId="3562"/>
    <cellStyle name="Percent 3 6" xfId="3563"/>
    <cellStyle name="Percent 3 6 2" xfId="6093"/>
    <cellStyle name="Percent 3 6 2 2" xfId="18560"/>
    <cellStyle name="Percent 3 6 3" xfId="13728"/>
    <cellStyle name="Percent 3 6 4" xfId="13729"/>
    <cellStyle name="Percent 3 7" xfId="3564"/>
    <cellStyle name="Percent 3 8" xfId="13730"/>
    <cellStyle name="Percent 3 9" xfId="13731"/>
    <cellStyle name="Percent 4" xfId="432"/>
    <cellStyle name="Percent 4 2" xfId="3565"/>
    <cellStyle name="Percent 4 2 2" xfId="3566"/>
    <cellStyle name="Percent 4 2 2 2" xfId="3567"/>
    <cellStyle name="Percent 4 2 2 2 2" xfId="3568"/>
    <cellStyle name="Percent 4 2 2 2 2 2" xfId="3569"/>
    <cellStyle name="Percent 4 2 2 2 2 2 2" xfId="6094"/>
    <cellStyle name="Percent 4 2 2 2 2 2 2 2" xfId="18561"/>
    <cellStyle name="Percent 4 2 2 2 2 2 3" xfId="18562"/>
    <cellStyle name="Percent 4 2 2 2 2 3" xfId="18563"/>
    <cellStyle name="Percent 4 2 2 2 3" xfId="3570"/>
    <cellStyle name="Percent 4 2 2 2 3 2" xfId="3571"/>
    <cellStyle name="Percent 4 2 2 2 3 2 2" xfId="6095"/>
    <cellStyle name="Percent 4 2 2 2 3 2 2 2" xfId="18564"/>
    <cellStyle name="Percent 4 2 2 2 3 2 3" xfId="18565"/>
    <cellStyle name="Percent 4 2 2 2 3 3" xfId="18566"/>
    <cellStyle name="Percent 4 2 2 2 4" xfId="3572"/>
    <cellStyle name="Percent 4 2 2 2 4 2" xfId="3573"/>
    <cellStyle name="Percent 4 2 2 2 4 2 2" xfId="6096"/>
    <cellStyle name="Percent 4 2 2 2 4 2 2 2" xfId="18567"/>
    <cellStyle name="Percent 4 2 2 2 4 2 3" xfId="18568"/>
    <cellStyle name="Percent 4 2 2 2 4 3" xfId="18569"/>
    <cellStyle name="Percent 4 2 2 2 5" xfId="3574"/>
    <cellStyle name="Percent 4 2 2 2 5 2" xfId="6097"/>
    <cellStyle name="Percent 4 2 2 2 5 2 2" xfId="18570"/>
    <cellStyle name="Percent 4 2 2 2 5 3" xfId="18571"/>
    <cellStyle name="Percent 4 2 2 2 6" xfId="18572"/>
    <cellStyle name="Percent 4 2 2 3" xfId="3575"/>
    <cellStyle name="Percent 4 2 2 3 2" xfId="3576"/>
    <cellStyle name="Percent 4 2 2 3 2 2" xfId="6098"/>
    <cellStyle name="Percent 4 2 2 3 2 2 2" xfId="18573"/>
    <cellStyle name="Percent 4 2 2 3 2 3" xfId="18574"/>
    <cellStyle name="Percent 4 2 2 3 3" xfId="18575"/>
    <cellStyle name="Percent 4 2 2 4" xfId="3577"/>
    <cellStyle name="Percent 4 2 2 4 2" xfId="3578"/>
    <cellStyle name="Percent 4 2 2 4 2 2" xfId="6099"/>
    <cellStyle name="Percent 4 2 2 4 2 2 2" xfId="18576"/>
    <cellStyle name="Percent 4 2 2 4 2 3" xfId="18577"/>
    <cellStyle name="Percent 4 2 2 4 3" xfId="18578"/>
    <cellStyle name="Percent 4 2 2 5" xfId="3579"/>
    <cellStyle name="Percent 4 2 2 5 2" xfId="3580"/>
    <cellStyle name="Percent 4 2 2 5 2 2" xfId="6100"/>
    <cellStyle name="Percent 4 2 2 5 2 2 2" xfId="18579"/>
    <cellStyle name="Percent 4 2 2 5 2 3" xfId="18580"/>
    <cellStyle name="Percent 4 2 2 5 3" xfId="18581"/>
    <cellStyle name="Percent 4 2 2 6" xfId="3581"/>
    <cellStyle name="Percent 4 2 2 6 2" xfId="6101"/>
    <cellStyle name="Percent 4 2 2 6 2 2" xfId="18582"/>
    <cellStyle name="Percent 4 2 2 6 3" xfId="18583"/>
    <cellStyle name="Percent 4 2 2 7" xfId="18584"/>
    <cellStyle name="Percent 4 2 3" xfId="3582"/>
    <cellStyle name="Percent 4 2 3 2" xfId="3583"/>
    <cellStyle name="Percent 4 2 3 2 2" xfId="3584"/>
    <cellStyle name="Percent 4 2 3 2 2 2" xfId="3585"/>
    <cellStyle name="Percent 4 2 3 2 2 2 2" xfId="6102"/>
    <cellStyle name="Percent 4 2 3 2 2 2 2 2" xfId="18585"/>
    <cellStyle name="Percent 4 2 3 2 2 2 3" xfId="18586"/>
    <cellStyle name="Percent 4 2 3 2 2 3" xfId="18587"/>
    <cellStyle name="Percent 4 2 3 2 3" xfId="3586"/>
    <cellStyle name="Percent 4 2 3 2 3 2" xfId="3587"/>
    <cellStyle name="Percent 4 2 3 2 3 2 2" xfId="6103"/>
    <cellStyle name="Percent 4 2 3 2 3 2 2 2" xfId="18588"/>
    <cellStyle name="Percent 4 2 3 2 3 2 3" xfId="18589"/>
    <cellStyle name="Percent 4 2 3 2 3 3" xfId="18590"/>
    <cellStyle name="Percent 4 2 3 2 4" xfId="3588"/>
    <cellStyle name="Percent 4 2 3 2 4 2" xfId="3589"/>
    <cellStyle name="Percent 4 2 3 2 4 2 2" xfId="6104"/>
    <cellStyle name="Percent 4 2 3 2 4 2 2 2" xfId="18591"/>
    <cellStyle name="Percent 4 2 3 2 4 2 3" xfId="18592"/>
    <cellStyle name="Percent 4 2 3 2 4 3" xfId="18593"/>
    <cellStyle name="Percent 4 2 3 2 5" xfId="3590"/>
    <cellStyle name="Percent 4 2 3 2 5 2" xfId="6105"/>
    <cellStyle name="Percent 4 2 3 2 5 2 2" xfId="18594"/>
    <cellStyle name="Percent 4 2 3 2 5 3" xfId="18595"/>
    <cellStyle name="Percent 4 2 3 2 6" xfId="18596"/>
    <cellStyle name="Percent 4 2 3 3" xfId="3591"/>
    <cellStyle name="Percent 4 2 3 3 2" xfId="3592"/>
    <cellStyle name="Percent 4 2 3 3 2 2" xfId="6106"/>
    <cellStyle name="Percent 4 2 3 3 2 2 2" xfId="18597"/>
    <cellStyle name="Percent 4 2 3 3 2 3" xfId="18598"/>
    <cellStyle name="Percent 4 2 3 3 3" xfId="18599"/>
    <cellStyle name="Percent 4 2 3 4" xfId="3593"/>
    <cellStyle name="Percent 4 2 3 4 2" xfId="3594"/>
    <cellStyle name="Percent 4 2 3 4 2 2" xfId="6107"/>
    <cellStyle name="Percent 4 2 3 4 2 2 2" xfId="18600"/>
    <cellStyle name="Percent 4 2 3 4 2 3" xfId="18601"/>
    <cellStyle name="Percent 4 2 3 4 3" xfId="18602"/>
    <cellStyle name="Percent 4 2 3 5" xfId="3595"/>
    <cellStyle name="Percent 4 2 3 5 2" xfId="3596"/>
    <cellStyle name="Percent 4 2 3 5 2 2" xfId="6108"/>
    <cellStyle name="Percent 4 2 3 5 2 2 2" xfId="18603"/>
    <cellStyle name="Percent 4 2 3 5 2 3" xfId="18604"/>
    <cellStyle name="Percent 4 2 3 5 3" xfId="18605"/>
    <cellStyle name="Percent 4 2 3 6" xfId="3597"/>
    <cellStyle name="Percent 4 2 3 6 2" xfId="6109"/>
    <cellStyle name="Percent 4 2 3 6 2 2" xfId="18606"/>
    <cellStyle name="Percent 4 2 3 6 3" xfId="18607"/>
    <cellStyle name="Percent 4 2 3 7" xfId="18608"/>
    <cellStyle name="Percent 4 2 4" xfId="3598"/>
    <cellStyle name="Percent 4 2 4 2" xfId="3599"/>
    <cellStyle name="Percent 4 2 4 2 2" xfId="3600"/>
    <cellStyle name="Percent 4 2 4 2 2 2" xfId="6110"/>
    <cellStyle name="Percent 4 2 4 2 2 2 2" xfId="18609"/>
    <cellStyle name="Percent 4 2 4 2 2 3" xfId="18610"/>
    <cellStyle name="Percent 4 2 4 2 3" xfId="18611"/>
    <cellStyle name="Percent 4 2 4 3" xfId="3601"/>
    <cellStyle name="Percent 4 2 4 3 2" xfId="3602"/>
    <cellStyle name="Percent 4 2 4 3 2 2" xfId="6111"/>
    <cellStyle name="Percent 4 2 4 3 2 2 2" xfId="18612"/>
    <cellStyle name="Percent 4 2 4 3 2 3" xfId="18613"/>
    <cellStyle name="Percent 4 2 4 3 3" xfId="18614"/>
    <cellStyle name="Percent 4 2 4 4" xfId="3603"/>
    <cellStyle name="Percent 4 2 4 4 2" xfId="3604"/>
    <cellStyle name="Percent 4 2 4 4 2 2" xfId="6112"/>
    <cellStyle name="Percent 4 2 4 4 2 2 2" xfId="18615"/>
    <cellStyle name="Percent 4 2 4 4 2 3" xfId="18616"/>
    <cellStyle name="Percent 4 2 4 4 3" xfId="18617"/>
    <cellStyle name="Percent 4 2 4 5" xfId="3605"/>
    <cellStyle name="Percent 4 2 4 5 2" xfId="6113"/>
    <cellStyle name="Percent 4 2 4 5 2 2" xfId="18618"/>
    <cellStyle name="Percent 4 2 4 5 3" xfId="18619"/>
    <cellStyle name="Percent 4 2 4 6" xfId="18620"/>
    <cellStyle name="Percent 4 2 5" xfId="3606"/>
    <cellStyle name="Percent 4 2 5 2" xfId="3607"/>
    <cellStyle name="Percent 4 2 5 2 2" xfId="6114"/>
    <cellStyle name="Percent 4 2 5 2 2 2" xfId="18621"/>
    <cellStyle name="Percent 4 2 5 2 3" xfId="18622"/>
    <cellStyle name="Percent 4 2 5 3" xfId="18623"/>
    <cellStyle name="Percent 4 2 6" xfId="3608"/>
    <cellStyle name="Percent 4 2 6 2" xfId="3609"/>
    <cellStyle name="Percent 4 2 6 2 2" xfId="6115"/>
    <cellStyle name="Percent 4 2 6 2 2 2" xfId="18624"/>
    <cellStyle name="Percent 4 2 6 2 3" xfId="18625"/>
    <cellStyle name="Percent 4 2 6 3" xfId="18626"/>
    <cellStyle name="Percent 4 2 7" xfId="3610"/>
    <cellStyle name="Percent 4 2 7 2" xfId="3611"/>
    <cellStyle name="Percent 4 2 7 2 2" xfId="6116"/>
    <cellStyle name="Percent 4 2 7 2 2 2" xfId="18627"/>
    <cellStyle name="Percent 4 2 7 2 3" xfId="18628"/>
    <cellStyle name="Percent 4 2 7 3" xfId="18629"/>
    <cellStyle name="Percent 4 2 8" xfId="3612"/>
    <cellStyle name="Percent 4 2 8 2" xfId="6117"/>
    <cellStyle name="Percent 4 2 8 2 2" xfId="18630"/>
    <cellStyle name="Percent 4 2 8 3" xfId="18631"/>
    <cellStyle name="Percent 4 2 9" xfId="18632"/>
    <cellStyle name="Percent 4 3" xfId="3613"/>
    <cellStyle name="Percent 4 3 2" xfId="3614"/>
    <cellStyle name="Percent 4 3 2 2" xfId="3615"/>
    <cellStyle name="Percent 4 3 2 2 2" xfId="3616"/>
    <cellStyle name="Percent 4 3 2 2 2 2" xfId="3617"/>
    <cellStyle name="Percent 4 3 2 2 2 2 2" xfId="6118"/>
    <cellStyle name="Percent 4 3 2 2 2 2 2 2" xfId="18633"/>
    <cellStyle name="Percent 4 3 2 2 2 2 3" xfId="18634"/>
    <cellStyle name="Percent 4 3 2 2 2 3" xfId="18635"/>
    <cellStyle name="Percent 4 3 2 2 3" xfId="3618"/>
    <cellStyle name="Percent 4 3 2 2 3 2" xfId="3619"/>
    <cellStyle name="Percent 4 3 2 2 3 2 2" xfId="6119"/>
    <cellStyle name="Percent 4 3 2 2 3 2 2 2" xfId="18636"/>
    <cellStyle name="Percent 4 3 2 2 3 2 3" xfId="18637"/>
    <cellStyle name="Percent 4 3 2 2 3 3" xfId="18638"/>
    <cellStyle name="Percent 4 3 2 2 4" xfId="3620"/>
    <cellStyle name="Percent 4 3 2 2 4 2" xfId="3621"/>
    <cellStyle name="Percent 4 3 2 2 4 2 2" xfId="6120"/>
    <cellStyle name="Percent 4 3 2 2 4 2 2 2" xfId="18639"/>
    <cellStyle name="Percent 4 3 2 2 4 2 3" xfId="18640"/>
    <cellStyle name="Percent 4 3 2 2 4 3" xfId="18641"/>
    <cellStyle name="Percent 4 3 2 2 5" xfId="3622"/>
    <cellStyle name="Percent 4 3 2 2 5 2" xfId="6121"/>
    <cellStyle name="Percent 4 3 2 2 5 2 2" xfId="18642"/>
    <cellStyle name="Percent 4 3 2 2 5 3" xfId="18643"/>
    <cellStyle name="Percent 4 3 2 2 6" xfId="18644"/>
    <cellStyle name="Percent 4 3 2 3" xfId="3623"/>
    <cellStyle name="Percent 4 3 2 3 2" xfId="3624"/>
    <cellStyle name="Percent 4 3 2 3 2 2" xfId="6122"/>
    <cellStyle name="Percent 4 3 2 3 2 2 2" xfId="18645"/>
    <cellStyle name="Percent 4 3 2 3 2 3" xfId="18646"/>
    <cellStyle name="Percent 4 3 2 3 3" xfId="18647"/>
    <cellStyle name="Percent 4 3 2 4" xfId="3625"/>
    <cellStyle name="Percent 4 3 2 4 2" xfId="3626"/>
    <cellStyle name="Percent 4 3 2 4 2 2" xfId="6123"/>
    <cellStyle name="Percent 4 3 2 4 2 2 2" xfId="18648"/>
    <cellStyle name="Percent 4 3 2 4 2 3" xfId="18649"/>
    <cellStyle name="Percent 4 3 2 4 3" xfId="18650"/>
    <cellStyle name="Percent 4 3 2 5" xfId="3627"/>
    <cellStyle name="Percent 4 3 2 5 2" xfId="3628"/>
    <cellStyle name="Percent 4 3 2 5 2 2" xfId="6124"/>
    <cellStyle name="Percent 4 3 2 5 2 2 2" xfId="18651"/>
    <cellStyle name="Percent 4 3 2 5 2 3" xfId="18652"/>
    <cellStyle name="Percent 4 3 2 5 3" xfId="18653"/>
    <cellStyle name="Percent 4 3 2 6" xfId="3629"/>
    <cellStyle name="Percent 4 3 2 6 2" xfId="6125"/>
    <cellStyle name="Percent 4 3 2 6 2 2" xfId="18654"/>
    <cellStyle name="Percent 4 3 2 6 3" xfId="18655"/>
    <cellStyle name="Percent 4 3 2 7" xfId="18656"/>
    <cellStyle name="Percent 4 3 3" xfId="3630"/>
    <cellStyle name="Percent 4 3 3 2" xfId="3631"/>
    <cellStyle name="Percent 4 3 3 2 2" xfId="3632"/>
    <cellStyle name="Percent 4 3 3 2 2 2" xfId="3633"/>
    <cellStyle name="Percent 4 3 3 2 2 2 2" xfId="6126"/>
    <cellStyle name="Percent 4 3 3 2 2 2 2 2" xfId="18657"/>
    <cellStyle name="Percent 4 3 3 2 2 2 3" xfId="18658"/>
    <cellStyle name="Percent 4 3 3 2 2 3" xfId="18659"/>
    <cellStyle name="Percent 4 3 3 2 3" xfId="3634"/>
    <cellStyle name="Percent 4 3 3 2 3 2" xfId="3635"/>
    <cellStyle name="Percent 4 3 3 2 3 2 2" xfId="6127"/>
    <cellStyle name="Percent 4 3 3 2 3 2 2 2" xfId="18660"/>
    <cellStyle name="Percent 4 3 3 2 3 2 3" xfId="18661"/>
    <cellStyle name="Percent 4 3 3 2 3 3" xfId="18662"/>
    <cellStyle name="Percent 4 3 3 2 4" xfId="3636"/>
    <cellStyle name="Percent 4 3 3 2 4 2" xfId="3637"/>
    <cellStyle name="Percent 4 3 3 2 4 2 2" xfId="6128"/>
    <cellStyle name="Percent 4 3 3 2 4 2 2 2" xfId="18663"/>
    <cellStyle name="Percent 4 3 3 2 4 2 3" xfId="18664"/>
    <cellStyle name="Percent 4 3 3 2 4 3" xfId="18665"/>
    <cellStyle name="Percent 4 3 3 2 5" xfId="3638"/>
    <cellStyle name="Percent 4 3 3 2 5 2" xfId="6129"/>
    <cellStyle name="Percent 4 3 3 2 5 2 2" xfId="18666"/>
    <cellStyle name="Percent 4 3 3 2 5 3" xfId="18667"/>
    <cellStyle name="Percent 4 3 3 2 6" xfId="18668"/>
    <cellStyle name="Percent 4 3 3 3" xfId="3639"/>
    <cellStyle name="Percent 4 3 3 3 2" xfId="3640"/>
    <cellStyle name="Percent 4 3 3 3 2 2" xfId="6130"/>
    <cellStyle name="Percent 4 3 3 3 2 2 2" xfId="18669"/>
    <cellStyle name="Percent 4 3 3 3 2 3" xfId="18670"/>
    <cellStyle name="Percent 4 3 3 3 3" xfId="18671"/>
    <cellStyle name="Percent 4 3 3 4" xfId="3641"/>
    <cellStyle name="Percent 4 3 3 4 2" xfId="3642"/>
    <cellStyle name="Percent 4 3 3 4 2 2" xfId="6131"/>
    <cellStyle name="Percent 4 3 3 4 2 2 2" xfId="18672"/>
    <cellStyle name="Percent 4 3 3 4 2 3" xfId="18673"/>
    <cellStyle name="Percent 4 3 3 4 3" xfId="18674"/>
    <cellStyle name="Percent 4 3 3 5" xfId="3643"/>
    <cellStyle name="Percent 4 3 3 5 2" xfId="3644"/>
    <cellStyle name="Percent 4 3 3 5 2 2" xfId="6132"/>
    <cellStyle name="Percent 4 3 3 5 2 2 2" xfId="18675"/>
    <cellStyle name="Percent 4 3 3 5 2 3" xfId="18676"/>
    <cellStyle name="Percent 4 3 3 5 3" xfId="18677"/>
    <cellStyle name="Percent 4 3 3 6" xfId="3645"/>
    <cellStyle name="Percent 4 3 3 6 2" xfId="6133"/>
    <cellStyle name="Percent 4 3 3 6 2 2" xfId="18678"/>
    <cellStyle name="Percent 4 3 3 6 3" xfId="18679"/>
    <cellStyle name="Percent 4 3 3 7" xfId="18680"/>
    <cellStyle name="Percent 4 3 4" xfId="3646"/>
    <cellStyle name="Percent 4 3 4 2" xfId="3647"/>
    <cellStyle name="Percent 4 3 4 2 2" xfId="3648"/>
    <cellStyle name="Percent 4 3 4 2 2 2" xfId="6134"/>
    <cellStyle name="Percent 4 3 4 2 2 2 2" xfId="18681"/>
    <cellStyle name="Percent 4 3 4 2 2 3" xfId="18682"/>
    <cellStyle name="Percent 4 3 4 2 3" xfId="18683"/>
    <cellStyle name="Percent 4 3 4 3" xfId="3649"/>
    <cellStyle name="Percent 4 3 4 3 2" xfId="3650"/>
    <cellStyle name="Percent 4 3 4 3 2 2" xfId="6135"/>
    <cellStyle name="Percent 4 3 4 3 2 2 2" xfId="18684"/>
    <cellStyle name="Percent 4 3 4 3 2 3" xfId="18685"/>
    <cellStyle name="Percent 4 3 4 3 3" xfId="18686"/>
    <cellStyle name="Percent 4 3 4 4" xfId="3651"/>
    <cellStyle name="Percent 4 3 4 4 2" xfId="3652"/>
    <cellStyle name="Percent 4 3 4 4 2 2" xfId="6136"/>
    <cellStyle name="Percent 4 3 4 4 2 2 2" xfId="18687"/>
    <cellStyle name="Percent 4 3 4 4 2 3" xfId="18688"/>
    <cellStyle name="Percent 4 3 4 4 3" xfId="18689"/>
    <cellStyle name="Percent 4 3 4 5" xfId="3653"/>
    <cellStyle name="Percent 4 3 4 5 2" xfId="6137"/>
    <cellStyle name="Percent 4 3 4 5 2 2" xfId="18690"/>
    <cellStyle name="Percent 4 3 4 5 3" xfId="18691"/>
    <cellStyle name="Percent 4 3 4 6" xfId="18692"/>
    <cellStyle name="Percent 4 3 5" xfId="3654"/>
    <cellStyle name="Percent 4 3 5 2" xfId="3655"/>
    <cellStyle name="Percent 4 3 5 2 2" xfId="6138"/>
    <cellStyle name="Percent 4 3 5 2 2 2" xfId="18693"/>
    <cellStyle name="Percent 4 3 5 2 3" xfId="18694"/>
    <cellStyle name="Percent 4 3 5 3" xfId="18695"/>
    <cellStyle name="Percent 4 3 6" xfId="3656"/>
    <cellStyle name="Percent 4 3 6 2" xfId="3657"/>
    <cellStyle name="Percent 4 3 6 2 2" xfId="6139"/>
    <cellStyle name="Percent 4 3 6 2 2 2" xfId="18696"/>
    <cellStyle name="Percent 4 3 6 2 3" xfId="18697"/>
    <cellStyle name="Percent 4 3 6 3" xfId="18698"/>
    <cellStyle name="Percent 4 3 7" xfId="3658"/>
    <cellStyle name="Percent 4 3 7 2" xfId="3659"/>
    <cellStyle name="Percent 4 3 7 2 2" xfId="6140"/>
    <cellStyle name="Percent 4 3 7 2 2 2" xfId="18699"/>
    <cellStyle name="Percent 4 3 7 2 3" xfId="18700"/>
    <cellStyle name="Percent 4 3 7 3" xfId="18701"/>
    <cellStyle name="Percent 4 3 8" xfId="3660"/>
    <cellStyle name="Percent 4 3 8 2" xfId="6141"/>
    <cellStyle name="Percent 4 3 8 2 2" xfId="18702"/>
    <cellStyle name="Percent 4 3 8 3" xfId="18703"/>
    <cellStyle name="Percent 4 3 9" xfId="18704"/>
    <cellStyle name="Percent 4 4" xfId="4039"/>
    <cellStyle name="Percent 4 4 2" xfId="13732"/>
    <cellStyle name="Percent 4 4 3" xfId="13733"/>
    <cellStyle name="Percent 4 5" xfId="13734"/>
    <cellStyle name="Percent 4 6" xfId="13735"/>
    <cellStyle name="Percent 5" xfId="3661"/>
    <cellStyle name="Percent 5 2" xfId="3662"/>
    <cellStyle name="Percent 5 2 2" xfId="3663"/>
    <cellStyle name="Percent 5 2 2 2" xfId="3664"/>
    <cellStyle name="Percent 5 2 2 2 2" xfId="3665"/>
    <cellStyle name="Percent 5 2 2 2 2 2" xfId="6142"/>
    <cellStyle name="Percent 5 2 2 2 2 2 2" xfId="18705"/>
    <cellStyle name="Percent 5 2 2 2 2 3" xfId="18706"/>
    <cellStyle name="Percent 5 2 2 2 3" xfId="18707"/>
    <cellStyle name="Percent 5 2 2 3" xfId="3666"/>
    <cellStyle name="Percent 5 2 2 3 2" xfId="3667"/>
    <cellStyle name="Percent 5 2 2 3 2 2" xfId="6143"/>
    <cellStyle name="Percent 5 2 2 3 2 2 2" xfId="18708"/>
    <cellStyle name="Percent 5 2 2 3 2 3" xfId="18709"/>
    <cellStyle name="Percent 5 2 2 3 3" xfId="18710"/>
    <cellStyle name="Percent 5 2 2 4" xfId="3668"/>
    <cellStyle name="Percent 5 2 2 4 2" xfId="3669"/>
    <cellStyle name="Percent 5 2 2 4 2 2" xfId="6144"/>
    <cellStyle name="Percent 5 2 2 4 2 2 2" xfId="18711"/>
    <cellStyle name="Percent 5 2 2 4 2 3" xfId="18712"/>
    <cellStyle name="Percent 5 2 2 4 3" xfId="18713"/>
    <cellStyle name="Percent 5 2 2 5" xfId="3670"/>
    <cellStyle name="Percent 5 2 2 5 2" xfId="6145"/>
    <cellStyle name="Percent 5 2 2 5 2 2" xfId="18714"/>
    <cellStyle name="Percent 5 2 2 5 3" xfId="18715"/>
    <cellStyle name="Percent 5 2 2 6" xfId="18716"/>
    <cellStyle name="Percent 5 2 3" xfId="3671"/>
    <cellStyle name="Percent 5 2 3 2" xfId="3672"/>
    <cellStyle name="Percent 5 2 3 2 2" xfId="6146"/>
    <cellStyle name="Percent 5 2 3 2 2 2" xfId="18717"/>
    <cellStyle name="Percent 5 2 3 2 3" xfId="18718"/>
    <cellStyle name="Percent 5 2 3 3" xfId="18719"/>
    <cellStyle name="Percent 5 2 4" xfId="3673"/>
    <cellStyle name="Percent 5 2 4 2" xfId="3674"/>
    <cellStyle name="Percent 5 2 4 2 2" xfId="6147"/>
    <cellStyle name="Percent 5 2 4 2 2 2" xfId="18720"/>
    <cellStyle name="Percent 5 2 4 2 3" xfId="18721"/>
    <cellStyle name="Percent 5 2 4 3" xfId="18722"/>
    <cellStyle name="Percent 5 2 5" xfId="3675"/>
    <cellStyle name="Percent 5 2 5 2" xfId="3676"/>
    <cellStyle name="Percent 5 2 5 2 2" xfId="6148"/>
    <cellStyle name="Percent 5 2 5 2 2 2" xfId="18723"/>
    <cellStyle name="Percent 5 2 5 2 3" xfId="18724"/>
    <cellStyle name="Percent 5 2 5 3" xfId="18725"/>
    <cellStyle name="Percent 5 2 6" xfId="3677"/>
    <cellStyle name="Percent 5 2 6 2" xfId="6149"/>
    <cellStyle name="Percent 5 2 6 2 2" xfId="18726"/>
    <cellStyle name="Percent 5 2 6 3" xfId="18727"/>
    <cellStyle name="Percent 5 2 7" xfId="18728"/>
    <cellStyle name="Percent 5 3" xfId="3678"/>
    <cellStyle name="Percent 5 3 2" xfId="3679"/>
    <cellStyle name="Percent 5 3 2 2" xfId="3680"/>
    <cellStyle name="Percent 5 3 2 2 2" xfId="3681"/>
    <cellStyle name="Percent 5 3 2 2 2 2" xfId="6150"/>
    <cellStyle name="Percent 5 3 2 2 2 2 2" xfId="18729"/>
    <cellStyle name="Percent 5 3 2 2 2 3" xfId="18730"/>
    <cellStyle name="Percent 5 3 2 2 3" xfId="18731"/>
    <cellStyle name="Percent 5 3 2 3" xfId="3682"/>
    <cellStyle name="Percent 5 3 2 3 2" xfId="3683"/>
    <cellStyle name="Percent 5 3 2 3 2 2" xfId="6151"/>
    <cellStyle name="Percent 5 3 2 3 2 2 2" xfId="18732"/>
    <cellStyle name="Percent 5 3 2 3 2 3" xfId="18733"/>
    <cellStyle name="Percent 5 3 2 3 3" xfId="18734"/>
    <cellStyle name="Percent 5 3 2 4" xfId="3684"/>
    <cellStyle name="Percent 5 3 2 4 2" xfId="3685"/>
    <cellStyle name="Percent 5 3 2 4 2 2" xfId="6152"/>
    <cellStyle name="Percent 5 3 2 4 2 2 2" xfId="18735"/>
    <cellStyle name="Percent 5 3 2 4 2 3" xfId="18736"/>
    <cellStyle name="Percent 5 3 2 4 3" xfId="18737"/>
    <cellStyle name="Percent 5 3 2 5" xfId="3686"/>
    <cellStyle name="Percent 5 3 2 5 2" xfId="6153"/>
    <cellStyle name="Percent 5 3 2 5 2 2" xfId="18738"/>
    <cellStyle name="Percent 5 3 2 5 3" xfId="18739"/>
    <cellStyle name="Percent 5 3 2 6" xfId="18740"/>
    <cellStyle name="Percent 5 3 3" xfId="3687"/>
    <cellStyle name="Percent 5 3 3 2" xfId="3688"/>
    <cellStyle name="Percent 5 3 3 2 2" xfId="6154"/>
    <cellStyle name="Percent 5 3 3 2 2 2" xfId="18741"/>
    <cellStyle name="Percent 5 3 3 2 3" xfId="18742"/>
    <cellStyle name="Percent 5 3 3 3" xfId="18743"/>
    <cellStyle name="Percent 5 3 4" xfId="3689"/>
    <cellStyle name="Percent 5 3 4 2" xfId="3690"/>
    <cellStyle name="Percent 5 3 4 2 2" xfId="6155"/>
    <cellStyle name="Percent 5 3 4 2 2 2" xfId="18744"/>
    <cellStyle name="Percent 5 3 4 2 3" xfId="18745"/>
    <cellStyle name="Percent 5 3 4 3" xfId="18746"/>
    <cellStyle name="Percent 5 3 5" xfId="3691"/>
    <cellStyle name="Percent 5 3 5 2" xfId="3692"/>
    <cellStyle name="Percent 5 3 5 2 2" xfId="6156"/>
    <cellStyle name="Percent 5 3 5 2 2 2" xfId="18747"/>
    <cellStyle name="Percent 5 3 5 2 3" xfId="18748"/>
    <cellStyle name="Percent 5 3 5 3" xfId="18749"/>
    <cellStyle name="Percent 5 3 6" xfId="3693"/>
    <cellStyle name="Percent 5 3 6 2" xfId="6157"/>
    <cellStyle name="Percent 5 3 6 2 2" xfId="18750"/>
    <cellStyle name="Percent 5 3 6 3" xfId="18751"/>
    <cellStyle name="Percent 5 3 7" xfId="18752"/>
    <cellStyle name="Percent 5 4" xfId="3694"/>
    <cellStyle name="Percent 5 4 2" xfId="3695"/>
    <cellStyle name="Percent 5 4 2 2" xfId="3696"/>
    <cellStyle name="Percent 5 4 2 2 2" xfId="6158"/>
    <cellStyle name="Percent 5 4 2 2 2 2" xfId="18753"/>
    <cellStyle name="Percent 5 4 2 2 3" xfId="18754"/>
    <cellStyle name="Percent 5 4 2 3" xfId="18755"/>
    <cellStyle name="Percent 5 4 3" xfId="3697"/>
    <cellStyle name="Percent 5 4 3 2" xfId="3698"/>
    <cellStyle name="Percent 5 4 3 2 2" xfId="6159"/>
    <cellStyle name="Percent 5 4 3 2 2 2" xfId="18756"/>
    <cellStyle name="Percent 5 4 3 2 3" xfId="18757"/>
    <cellStyle name="Percent 5 4 3 3" xfId="18758"/>
    <cellStyle name="Percent 5 4 4" xfId="3699"/>
    <cellStyle name="Percent 5 4 4 2" xfId="3700"/>
    <cellStyle name="Percent 5 4 4 2 2" xfId="6160"/>
    <cellStyle name="Percent 5 4 4 2 2 2" xfId="18759"/>
    <cellStyle name="Percent 5 4 4 2 3" xfId="18760"/>
    <cellStyle name="Percent 5 4 4 3" xfId="18761"/>
    <cellStyle name="Percent 5 4 5" xfId="3701"/>
    <cellStyle name="Percent 5 4 5 2" xfId="6161"/>
    <cellStyle name="Percent 5 4 5 2 2" xfId="18762"/>
    <cellStyle name="Percent 5 4 5 3" xfId="18763"/>
    <cellStyle name="Percent 5 4 6" xfId="18764"/>
    <cellStyle name="Percent 5 5" xfId="3702"/>
    <cellStyle name="Percent 5 5 2" xfId="3703"/>
    <cellStyle name="Percent 5 5 2 2" xfId="6162"/>
    <cellStyle name="Percent 5 5 2 2 2" xfId="18765"/>
    <cellStyle name="Percent 5 5 2 3" xfId="18766"/>
    <cellStyle name="Percent 5 5 3" xfId="18767"/>
    <cellStyle name="Percent 5 6" xfId="3704"/>
    <cellStyle name="Percent 5 6 2" xfId="3705"/>
    <cellStyle name="Percent 5 6 2 2" xfId="6163"/>
    <cellStyle name="Percent 5 6 2 2 2" xfId="18768"/>
    <cellStyle name="Percent 5 6 2 3" xfId="18769"/>
    <cellStyle name="Percent 5 6 3" xfId="18770"/>
    <cellStyle name="Percent 5 7" xfId="3706"/>
    <cellStyle name="Percent 5 7 2" xfId="3707"/>
    <cellStyle name="Percent 5 7 2 2" xfId="6164"/>
    <cellStyle name="Percent 5 7 2 2 2" xfId="18771"/>
    <cellStyle name="Percent 5 7 2 3" xfId="18772"/>
    <cellStyle name="Percent 5 7 3" xfId="18773"/>
    <cellStyle name="Percent 5 8" xfId="3708"/>
    <cellStyle name="Percent 5 8 2" xfId="6165"/>
    <cellStyle name="Percent 5 8 2 2" xfId="18774"/>
    <cellStyle name="Percent 5 8 3" xfId="18775"/>
    <cellStyle name="Percent 5 9" xfId="18776"/>
    <cellStyle name="Percent 6" xfId="13736"/>
    <cellStyle name="Porcentaje 2" xfId="433"/>
    <cellStyle name="Porcentaje 2 2" xfId="434"/>
    <cellStyle name="Porcentaje 2 2 2" xfId="613"/>
    <cellStyle name="Porcentaje 2 2 3" xfId="4178"/>
    <cellStyle name="Porcentaje 2 2 4" xfId="13737"/>
    <cellStyle name="Porcentaje 2 2 5" xfId="13738"/>
    <cellStyle name="Porcentaje 2 3" xfId="3833"/>
    <cellStyle name="Porcentaje 2 4" xfId="3896"/>
    <cellStyle name="Porcentaje 2 5" xfId="13739"/>
    <cellStyle name="Porcentaje 2 6" xfId="13740"/>
    <cellStyle name="Porcentaje 3" xfId="435"/>
    <cellStyle name="Porcentaje 3 2" xfId="3709"/>
    <cellStyle name="Porcentaje 3 2 2" xfId="3897"/>
    <cellStyle name="Porcentaje 3 3" xfId="6236"/>
    <cellStyle name="Porcentaje 3 3 2" xfId="13741"/>
    <cellStyle name="Porcentaje 3 3 3" xfId="13742"/>
    <cellStyle name="Porcentaje 3 4" xfId="13743"/>
    <cellStyle name="Porcentaje 4" xfId="3710"/>
    <cellStyle name="Porcentaje 4 2" xfId="4179"/>
    <cellStyle name="Porcentaje 4 3" xfId="13744"/>
    <cellStyle name="Porcentaje 4 4" xfId="13745"/>
    <cellStyle name="Porcentaje 5" xfId="3711"/>
    <cellStyle name="Porcentaje 6" xfId="6245"/>
    <cellStyle name="Porcentaje 7" xfId="14142"/>
    <cellStyle name="Porcentual 10" xfId="436"/>
    <cellStyle name="Porcentual 10 2" xfId="4040"/>
    <cellStyle name="Porcentual 10 2 2" xfId="13746"/>
    <cellStyle name="Porcentual 10 2 2 2" xfId="18777"/>
    <cellStyle name="Porcentual 10 3" xfId="13747"/>
    <cellStyle name="Porcentual 10 4" xfId="13748"/>
    <cellStyle name="Porcentual 11" xfId="437"/>
    <cellStyle name="Porcentual 11 2" xfId="4041"/>
    <cellStyle name="Porcentual 11 3" xfId="13749"/>
    <cellStyle name="Porcentual 11 3 2" xfId="18778"/>
    <cellStyle name="Porcentual 11 4" xfId="13750"/>
    <cellStyle name="Porcentual 12" xfId="592"/>
    <cellStyle name="Porcentual 12 2" xfId="4204"/>
    <cellStyle name="Porcentual 12 2 2" xfId="18779"/>
    <cellStyle name="Porcentual 12 3" xfId="13751"/>
    <cellStyle name="Porcentual 12 4" xfId="13752"/>
    <cellStyle name="Porcentual 13" xfId="635"/>
    <cellStyle name="Porcentual 13 2" xfId="6166"/>
    <cellStyle name="Porcentual 13 3" xfId="14251"/>
    <cellStyle name="Porcentual 14" xfId="6191"/>
    <cellStyle name="Porcentual 14 2" xfId="18780"/>
    <cellStyle name="Porcentual 15" xfId="14252"/>
    <cellStyle name="Porcentual 2" xfId="438"/>
    <cellStyle name="Porcentual 2 2" xfId="439"/>
    <cellStyle name="Porcentual 2 2 2" xfId="440"/>
    <cellStyle name="Porcentual 2 2 2 2" xfId="4180"/>
    <cellStyle name="Porcentual 2 2 2 2 2" xfId="13753"/>
    <cellStyle name="Porcentual 2 2 2 2 3" xfId="13754"/>
    <cellStyle name="Porcentual 2 2 2 2 4" xfId="13755"/>
    <cellStyle name="Porcentual 2 2 2 3" xfId="13756"/>
    <cellStyle name="Porcentual 2 2 2 3 2" xfId="13757"/>
    <cellStyle name="Porcentual 2 2 2 3 3" xfId="13758"/>
    <cellStyle name="Porcentual 2 2 2 4" xfId="13759"/>
    <cellStyle name="Porcentual 2 2 2 5" xfId="13760"/>
    <cellStyle name="Porcentual 2 2 3" xfId="3712"/>
    <cellStyle name="Porcentual 2 2 3 2" xfId="18781"/>
    <cellStyle name="Porcentual 2 2 4" xfId="3713"/>
    <cellStyle name="Porcentual 2 2 4 2" xfId="13761"/>
    <cellStyle name="Porcentual 2 2 4 3" xfId="13762"/>
    <cellStyle name="Porcentual 2 2 5" xfId="13763"/>
    <cellStyle name="Porcentual 2 2 5 2" xfId="13764"/>
    <cellStyle name="Porcentual 2 2 5 3" xfId="13765"/>
    <cellStyle name="Porcentual 2 2 6" xfId="13766"/>
    <cellStyle name="Porcentual 2 2 7" xfId="13767"/>
    <cellStyle name="Porcentual 2 3" xfId="441"/>
    <cellStyle name="Porcentual 2 3 2" xfId="442"/>
    <cellStyle name="Porcentual 2 3 2 2" xfId="4181"/>
    <cellStyle name="Porcentual 2 3 2 3" xfId="13768"/>
    <cellStyle name="Porcentual 2 3 2 4" xfId="13769"/>
    <cellStyle name="Porcentual 2 3 3" xfId="3714"/>
    <cellStyle name="Porcentual 2 3 4" xfId="13770"/>
    <cellStyle name="Porcentual 2 3 4 2" xfId="13771"/>
    <cellStyle name="Porcentual 2 3 4 3" xfId="13772"/>
    <cellStyle name="Porcentual 2 3 5" xfId="13773"/>
    <cellStyle name="Porcentual 2 4" xfId="443"/>
    <cellStyle name="Porcentual 2 5" xfId="3715"/>
    <cellStyle name="Porcentual 2 5 2" xfId="18782"/>
    <cellStyle name="Porcentual 2 6" xfId="3716"/>
    <cellStyle name="Porcentual 2 7" xfId="3717"/>
    <cellStyle name="Porcentual 2 7 2" xfId="13774"/>
    <cellStyle name="Porcentual 2 7 3" xfId="13775"/>
    <cellStyle name="Porcentual 2 8" xfId="13776"/>
    <cellStyle name="Porcentual 2 9" xfId="19407"/>
    <cellStyle name="Porcentual 2_ANALISIS COSTOS PORTICOS GRAN TECHO" xfId="444"/>
    <cellStyle name="Porcentual 3" xfId="445"/>
    <cellStyle name="Porcentual 3 10" xfId="446"/>
    <cellStyle name="Porcentual 3 11" xfId="447"/>
    <cellStyle name="Porcentual 3 12" xfId="448"/>
    <cellStyle name="Porcentual 3 13" xfId="449"/>
    <cellStyle name="Porcentual 3 14" xfId="450"/>
    <cellStyle name="Porcentual 3 15" xfId="451"/>
    <cellStyle name="Porcentual 3 15 2" xfId="4182"/>
    <cellStyle name="Porcentual 3 15 2 2" xfId="13777"/>
    <cellStyle name="Porcentual 3 15 2 3" xfId="13778"/>
    <cellStyle name="Porcentual 3 15 3" xfId="13779"/>
    <cellStyle name="Porcentual 3 15 4" xfId="13780"/>
    <cellStyle name="Porcentual 3 16" xfId="3718"/>
    <cellStyle name="Porcentual 3 17" xfId="4042"/>
    <cellStyle name="Porcentual 3 17 2" xfId="13781"/>
    <cellStyle name="Porcentual 3 17 3" xfId="13782"/>
    <cellStyle name="Porcentual 3 18" xfId="13783"/>
    <cellStyle name="Porcentual 3 19" xfId="13784"/>
    <cellStyle name="Porcentual 3 2" xfId="452"/>
    <cellStyle name="Porcentual 3 2 2" xfId="4043"/>
    <cellStyle name="Porcentual 3 2 2 2" xfId="18783"/>
    <cellStyle name="Porcentual 3 2 3" xfId="6237"/>
    <cellStyle name="Porcentual 3 2 4" xfId="13785"/>
    <cellStyle name="Porcentual 3 3" xfId="453"/>
    <cellStyle name="Porcentual 3 4" xfId="454"/>
    <cellStyle name="Porcentual 3 5" xfId="455"/>
    <cellStyle name="Porcentual 3 6" xfId="456"/>
    <cellStyle name="Porcentual 3 7" xfId="457"/>
    <cellStyle name="Porcentual 3 8" xfId="458"/>
    <cellStyle name="Porcentual 3 9" xfId="459"/>
    <cellStyle name="Porcentual 4" xfId="460"/>
    <cellStyle name="Porcentual 4 2" xfId="614"/>
    <cellStyle name="Porcentual 4 3" xfId="3719"/>
    <cellStyle name="Porcentual 4 4" xfId="3720"/>
    <cellStyle name="Porcentual 4 5" xfId="13786"/>
    <cellStyle name="Porcentual 4 6" xfId="13787"/>
    <cellStyle name="Porcentual 5" xfId="461"/>
    <cellStyle name="Porcentual 5 2" xfId="462"/>
    <cellStyle name="Porcentual 5 2 2" xfId="463"/>
    <cellStyle name="Porcentual 5 2 2 2" xfId="4046"/>
    <cellStyle name="Porcentual 5 2 2 3" xfId="13788"/>
    <cellStyle name="Porcentual 5 2 2 4" xfId="13789"/>
    <cellStyle name="Porcentual 5 2 3" xfId="3721"/>
    <cellStyle name="Porcentual 5 2 3 2" xfId="6167"/>
    <cellStyle name="Porcentual 5 2 3 2 2" xfId="18784"/>
    <cellStyle name="Porcentual 5 2 3 3" xfId="18785"/>
    <cellStyle name="Porcentual 5 2 4" xfId="4045"/>
    <cellStyle name="Porcentual 5 2 5" xfId="13790"/>
    <cellStyle name="Porcentual 5 2 6" xfId="13791"/>
    <cellStyle name="Porcentual 5 3" xfId="3722"/>
    <cellStyle name="Porcentual 5 3 2" xfId="6168"/>
    <cellStyle name="Porcentual 5 3 2 2" xfId="18786"/>
    <cellStyle name="Porcentual 5 3 3" xfId="13792"/>
    <cellStyle name="Porcentual 5 3 4" xfId="13793"/>
    <cellStyle name="Porcentual 5 4" xfId="3723"/>
    <cellStyle name="Porcentual 5 5" xfId="3724"/>
    <cellStyle name="Porcentual 5 5 2" xfId="6169"/>
    <cellStyle name="Porcentual 5 5 2 2" xfId="18787"/>
    <cellStyle name="Porcentual 5 5 3" xfId="18788"/>
    <cellStyle name="Porcentual 5 6" xfId="4044"/>
    <cellStyle name="Porcentual 5 7" xfId="13794"/>
    <cellStyle name="Porcentual 5 7 2" xfId="18789"/>
    <cellStyle name="Porcentual 5 8" xfId="13795"/>
    <cellStyle name="Porcentual 6" xfId="464"/>
    <cellStyle name="Porcentual 6 2" xfId="3725"/>
    <cellStyle name="Porcentual 6 3" xfId="3726"/>
    <cellStyle name="Porcentual 6 4" xfId="3727"/>
    <cellStyle name="Porcentual 6 5" xfId="13796"/>
    <cellStyle name="Porcentual 6 6" xfId="13797"/>
    <cellStyle name="Porcentual 7" xfId="465"/>
    <cellStyle name="Porcentual 7 2" xfId="4183"/>
    <cellStyle name="Porcentual 7 2 2" xfId="14253"/>
    <cellStyle name="Porcentual 7 2 3" xfId="18790"/>
    <cellStyle name="Porcentual 7 3" xfId="4047"/>
    <cellStyle name="Porcentual 7 4" xfId="13798"/>
    <cellStyle name="Porcentual 7 5" xfId="13799"/>
    <cellStyle name="Porcentual 8" xfId="466"/>
    <cellStyle name="Porcentual 8 2" xfId="4048"/>
    <cellStyle name="Porcentual 8 3" xfId="13800"/>
    <cellStyle name="Porcentual 8 4" xfId="13801"/>
    <cellStyle name="Porcentual 9" xfId="467"/>
    <cellStyle name="Porcentual 9 2" xfId="3728"/>
    <cellStyle name="Porcentual 9 2 2" xfId="6170"/>
    <cellStyle name="Porcentual 9 2 2 2" xfId="18791"/>
    <cellStyle name="Porcentual 9 2 3" xfId="18792"/>
    <cellStyle name="Porcentual 9 3" xfId="4049"/>
    <cellStyle name="Porcentual 9 3 2" xfId="18793"/>
    <cellStyle name="Porcentual 9 4" xfId="13802"/>
    <cellStyle name="Porcentual 9 4 2" xfId="18794"/>
    <cellStyle name="Porcentual 9 5" xfId="13803"/>
    <cellStyle name="Punto0" xfId="3898"/>
    <cellStyle name="RM" xfId="3729"/>
    <cellStyle name="Salida" xfId="468" builtinId="21" customBuiltin="1"/>
    <cellStyle name="Salida 2" xfId="469"/>
    <cellStyle name="Salida 2 10" xfId="4184"/>
    <cellStyle name="Salida 2 10 2" xfId="13804"/>
    <cellStyle name="Salida 2 10 2 2" xfId="13805"/>
    <cellStyle name="Salida 2 10 2 3" xfId="18795"/>
    <cellStyle name="Salida 2 10 2 4" xfId="18796"/>
    <cellStyle name="Salida 2 10 3" xfId="13806"/>
    <cellStyle name="Salida 2 10 3 2" xfId="18797"/>
    <cellStyle name="Salida 2 10 3 3" xfId="18798"/>
    <cellStyle name="Salida 2 10 4" xfId="18799"/>
    <cellStyle name="Salida 2 10 5" xfId="18800"/>
    <cellStyle name="Salida 2 11" xfId="13807"/>
    <cellStyle name="Salida 2 11 2" xfId="13808"/>
    <cellStyle name="Salida 2 11 2 2" xfId="13809"/>
    <cellStyle name="Salida 2 11 2 3" xfId="18801"/>
    <cellStyle name="Salida 2 11 3" xfId="13810"/>
    <cellStyle name="Salida 2 11 3 2" xfId="18802"/>
    <cellStyle name="Salida 2 11 3 3" xfId="18803"/>
    <cellStyle name="Salida 2 11 4" xfId="18804"/>
    <cellStyle name="Salida 2 11 5" xfId="18805"/>
    <cellStyle name="Salida 2 12" xfId="13811"/>
    <cellStyle name="Salida 2 12 2" xfId="13812"/>
    <cellStyle name="Salida 2 12 2 2" xfId="13813"/>
    <cellStyle name="Salida 2 12 2 3" xfId="18806"/>
    <cellStyle name="Salida 2 12 3" xfId="13814"/>
    <cellStyle name="Salida 2 12 3 2" xfId="18807"/>
    <cellStyle name="Salida 2 12 3 3" xfId="18808"/>
    <cellStyle name="Salida 2 12 4" xfId="18809"/>
    <cellStyle name="Salida 2 13" xfId="13815"/>
    <cellStyle name="Salida 2 13 2" xfId="13816"/>
    <cellStyle name="Salida 2 13 3" xfId="18810"/>
    <cellStyle name="Salida 2 14" xfId="13817"/>
    <cellStyle name="Salida 2 14 2" xfId="18811"/>
    <cellStyle name="Salida 2 14 3" xfId="18812"/>
    <cellStyle name="Salida 2 15" xfId="18813"/>
    <cellStyle name="Salida 2 16" xfId="18814"/>
    <cellStyle name="Salida 2 2" xfId="3730"/>
    <cellStyle name="Salida 2 2 2" xfId="3731"/>
    <cellStyle name="Salida 2 2 2 2" xfId="13818"/>
    <cellStyle name="Salida 2 2 2 2 2" xfId="13819"/>
    <cellStyle name="Salida 2 2 2 2 3" xfId="18815"/>
    <cellStyle name="Salida 2 2 2 2 4" xfId="18816"/>
    <cellStyle name="Salida 2 2 2 3" xfId="13820"/>
    <cellStyle name="Salida 2 2 2 3 2" xfId="18817"/>
    <cellStyle name="Salida 2 2 2 3 3" xfId="18818"/>
    <cellStyle name="Salida 2 2 2 4" xfId="18819"/>
    <cellStyle name="Salida 2 2 2 5" xfId="18820"/>
    <cellStyle name="Salida 2 2 3" xfId="3732"/>
    <cellStyle name="Salida 2 2 3 2" xfId="13821"/>
    <cellStyle name="Salida 2 2 3 2 2" xfId="13822"/>
    <cellStyle name="Salida 2 2 3 2 3" xfId="18821"/>
    <cellStyle name="Salida 2 2 3 2 4" xfId="18822"/>
    <cellStyle name="Salida 2 2 3 3" xfId="13823"/>
    <cellStyle name="Salida 2 2 3 3 2" xfId="18823"/>
    <cellStyle name="Salida 2 2 3 3 3" xfId="18824"/>
    <cellStyle name="Salida 2 2 3 4" xfId="18825"/>
    <cellStyle name="Salida 2 2 3 5" xfId="18826"/>
    <cellStyle name="Salida 2 2 4" xfId="13824"/>
    <cellStyle name="Salida 2 2 4 2" xfId="13825"/>
    <cellStyle name="Salida 2 2 4 3" xfId="18827"/>
    <cellStyle name="Salida 2 2 4 4" xfId="18828"/>
    <cellStyle name="Salida 2 2 5" xfId="13826"/>
    <cellStyle name="Salida 2 2 5 2" xfId="18829"/>
    <cellStyle name="Salida 2 2 5 3" xfId="18830"/>
    <cellStyle name="Salida 2 2 6" xfId="18831"/>
    <cellStyle name="Salida 2 2 7" xfId="18832"/>
    <cellStyle name="Salida 2 3" xfId="3733"/>
    <cellStyle name="Salida 2 3 2" xfId="13827"/>
    <cellStyle name="Salida 2 3 2 2" xfId="13828"/>
    <cellStyle name="Salida 2 3 2 3" xfId="18833"/>
    <cellStyle name="Salida 2 3 2 4" xfId="18834"/>
    <cellStyle name="Salida 2 3 3" xfId="13829"/>
    <cellStyle name="Salida 2 3 3 2" xfId="18835"/>
    <cellStyle name="Salida 2 3 3 3" xfId="18836"/>
    <cellStyle name="Salida 2 3 4" xfId="18837"/>
    <cellStyle name="Salida 2 3 5" xfId="18838"/>
    <cellStyle name="Salida 2 4" xfId="3734"/>
    <cellStyle name="Salida 2 4 2" xfId="13830"/>
    <cellStyle name="Salida 2 4 2 2" xfId="13831"/>
    <cellStyle name="Salida 2 4 2 3" xfId="18839"/>
    <cellStyle name="Salida 2 4 2 4" xfId="18840"/>
    <cellStyle name="Salida 2 4 3" xfId="13832"/>
    <cellStyle name="Salida 2 4 3 2" xfId="18841"/>
    <cellStyle name="Salida 2 4 3 3" xfId="18842"/>
    <cellStyle name="Salida 2 4 4" xfId="18843"/>
    <cellStyle name="Salida 2 4 5" xfId="18844"/>
    <cellStyle name="Salida 2 5" xfId="3735"/>
    <cellStyle name="Salida 2 5 2" xfId="13833"/>
    <cellStyle name="Salida 2 5 2 2" xfId="13834"/>
    <cellStyle name="Salida 2 5 2 3" xfId="18845"/>
    <cellStyle name="Salida 2 5 2 4" xfId="18846"/>
    <cellStyle name="Salida 2 5 3" xfId="13835"/>
    <cellStyle name="Salida 2 5 3 2" xfId="18847"/>
    <cellStyle name="Salida 2 5 3 3" xfId="18848"/>
    <cellStyle name="Salida 2 5 4" xfId="18849"/>
    <cellStyle name="Salida 2 5 5" xfId="18850"/>
    <cellStyle name="Salida 2 6" xfId="3736"/>
    <cellStyle name="Salida 2 6 2" xfId="13836"/>
    <cellStyle name="Salida 2 6 2 2" xfId="13837"/>
    <cellStyle name="Salida 2 6 2 3" xfId="18851"/>
    <cellStyle name="Salida 2 6 2 4" xfId="18852"/>
    <cellStyle name="Salida 2 6 3" xfId="13838"/>
    <cellStyle name="Salida 2 6 3 2" xfId="18853"/>
    <cellStyle name="Salida 2 6 3 3" xfId="18854"/>
    <cellStyle name="Salida 2 6 4" xfId="18855"/>
    <cellStyle name="Salida 2 6 5" xfId="18856"/>
    <cellStyle name="Salida 2 7" xfId="3737"/>
    <cellStyle name="Salida 2 7 2" xfId="13839"/>
    <cellStyle name="Salida 2 7 2 2" xfId="13840"/>
    <cellStyle name="Salida 2 7 2 3" xfId="18857"/>
    <cellStyle name="Salida 2 7 2 4" xfId="18858"/>
    <cellStyle name="Salida 2 7 3" xfId="13841"/>
    <cellStyle name="Salida 2 7 3 2" xfId="18859"/>
    <cellStyle name="Salida 2 7 3 3" xfId="18860"/>
    <cellStyle name="Salida 2 7 4" xfId="18861"/>
    <cellStyle name="Salida 2 7 5" xfId="18862"/>
    <cellStyle name="Salida 2 8" xfId="3738"/>
    <cellStyle name="Salida 2 8 2" xfId="13842"/>
    <cellStyle name="Salida 2 8 2 2" xfId="13843"/>
    <cellStyle name="Salida 2 8 2 3" xfId="18863"/>
    <cellStyle name="Salida 2 8 2 4" xfId="18864"/>
    <cellStyle name="Salida 2 8 3" xfId="13844"/>
    <cellStyle name="Salida 2 8 3 2" xfId="18865"/>
    <cellStyle name="Salida 2 8 3 3" xfId="18866"/>
    <cellStyle name="Salida 2 8 4" xfId="18867"/>
    <cellStyle name="Salida 2 8 5" xfId="18868"/>
    <cellStyle name="Salida 2 9" xfId="3739"/>
    <cellStyle name="Salida 2 9 2" xfId="13845"/>
    <cellStyle name="Salida 2 9 2 2" xfId="13846"/>
    <cellStyle name="Salida 2 9 2 3" xfId="18869"/>
    <cellStyle name="Salida 2 9 2 4" xfId="18870"/>
    <cellStyle name="Salida 2 9 3" xfId="13847"/>
    <cellStyle name="Salida 2 9 3 2" xfId="18871"/>
    <cellStyle name="Salida 2 9 3 3" xfId="18872"/>
    <cellStyle name="Salida 2 9 4" xfId="18873"/>
    <cellStyle name="Salida 2 9 5" xfId="18874"/>
    <cellStyle name="Salida 3" xfId="470"/>
    <cellStyle name="Salida 3 10" xfId="13848"/>
    <cellStyle name="Salida 3 10 2" xfId="13849"/>
    <cellStyle name="Salida 3 10 2 2" xfId="13850"/>
    <cellStyle name="Salida 3 10 2 3" xfId="18875"/>
    <cellStyle name="Salida 3 10 3" xfId="13851"/>
    <cellStyle name="Salida 3 10 3 2" xfId="18876"/>
    <cellStyle name="Salida 3 10 3 3" xfId="18877"/>
    <cellStyle name="Salida 3 10 4" xfId="18878"/>
    <cellStyle name="Salida 3 10 5" xfId="18879"/>
    <cellStyle name="Salida 3 11" xfId="13852"/>
    <cellStyle name="Salida 3 11 2" xfId="13853"/>
    <cellStyle name="Salida 3 11 2 2" xfId="13854"/>
    <cellStyle name="Salida 3 11 2 3" xfId="18880"/>
    <cellStyle name="Salida 3 11 3" xfId="13855"/>
    <cellStyle name="Salida 3 11 3 2" xfId="18881"/>
    <cellStyle name="Salida 3 11 3 3" xfId="18882"/>
    <cellStyle name="Salida 3 11 4" xfId="18883"/>
    <cellStyle name="Salida 3 12" xfId="13856"/>
    <cellStyle name="Salida 3 12 2" xfId="13857"/>
    <cellStyle name="Salida 3 12 3" xfId="18884"/>
    <cellStyle name="Salida 3 13" xfId="13858"/>
    <cellStyle name="Salida 3 13 2" xfId="18885"/>
    <cellStyle name="Salida 3 13 3" xfId="18886"/>
    <cellStyle name="Salida 3 14" xfId="18887"/>
    <cellStyle name="Salida 3 15" xfId="18888"/>
    <cellStyle name="Salida 3 2" xfId="3740"/>
    <cellStyle name="Salida 3 2 2" xfId="3741"/>
    <cellStyle name="Salida 3 2 2 2" xfId="13859"/>
    <cellStyle name="Salida 3 2 2 2 2" xfId="13860"/>
    <cellStyle name="Salida 3 2 2 2 3" xfId="18889"/>
    <cellStyle name="Salida 3 2 2 2 4" xfId="18890"/>
    <cellStyle name="Salida 3 2 2 3" xfId="13861"/>
    <cellStyle name="Salida 3 2 2 3 2" xfId="18891"/>
    <cellStyle name="Salida 3 2 2 3 3" xfId="18892"/>
    <cellStyle name="Salida 3 2 2 4" xfId="18893"/>
    <cellStyle name="Salida 3 2 2 5" xfId="18894"/>
    <cellStyle name="Salida 3 2 3" xfId="3742"/>
    <cellStyle name="Salida 3 2 3 2" xfId="13862"/>
    <cellStyle name="Salida 3 2 3 2 2" xfId="13863"/>
    <cellStyle name="Salida 3 2 3 2 3" xfId="18895"/>
    <cellStyle name="Salida 3 2 3 2 4" xfId="18896"/>
    <cellStyle name="Salida 3 2 3 3" xfId="13864"/>
    <cellStyle name="Salida 3 2 3 3 2" xfId="18897"/>
    <cellStyle name="Salida 3 2 3 3 3" xfId="18898"/>
    <cellStyle name="Salida 3 2 3 4" xfId="18899"/>
    <cellStyle name="Salida 3 2 3 5" xfId="18900"/>
    <cellStyle name="Salida 3 2 4" xfId="13865"/>
    <cellStyle name="Salida 3 2 4 2" xfId="13866"/>
    <cellStyle name="Salida 3 2 4 3" xfId="18901"/>
    <cellStyle name="Salida 3 2 4 4" xfId="18902"/>
    <cellStyle name="Salida 3 2 5" xfId="13867"/>
    <cellStyle name="Salida 3 2 5 2" xfId="18903"/>
    <cellStyle name="Salida 3 2 5 3" xfId="18904"/>
    <cellStyle name="Salida 3 2 6" xfId="18905"/>
    <cellStyle name="Salida 3 2 7" xfId="18906"/>
    <cellStyle name="Salida 3 3" xfId="3743"/>
    <cellStyle name="Salida 3 3 2" xfId="13868"/>
    <cellStyle name="Salida 3 3 2 2" xfId="13869"/>
    <cellStyle name="Salida 3 3 2 3" xfId="18907"/>
    <cellStyle name="Salida 3 3 2 4" xfId="18908"/>
    <cellStyle name="Salida 3 3 3" xfId="13870"/>
    <cellStyle name="Salida 3 3 3 2" xfId="18909"/>
    <cellStyle name="Salida 3 3 3 3" xfId="18910"/>
    <cellStyle name="Salida 3 3 4" xfId="18911"/>
    <cellStyle name="Salida 3 3 5" xfId="18912"/>
    <cellStyle name="Salida 3 4" xfId="3744"/>
    <cellStyle name="Salida 3 4 2" xfId="13871"/>
    <cellStyle name="Salida 3 4 2 2" xfId="13872"/>
    <cellStyle name="Salida 3 4 2 3" xfId="18913"/>
    <cellStyle name="Salida 3 4 2 4" xfId="18914"/>
    <cellStyle name="Salida 3 4 3" xfId="13873"/>
    <cellStyle name="Salida 3 4 3 2" xfId="18915"/>
    <cellStyle name="Salida 3 4 3 3" xfId="18916"/>
    <cellStyle name="Salida 3 4 4" xfId="18917"/>
    <cellStyle name="Salida 3 4 5" xfId="18918"/>
    <cellStyle name="Salida 3 5" xfId="3745"/>
    <cellStyle name="Salida 3 5 2" xfId="13874"/>
    <cellStyle name="Salida 3 5 2 2" xfId="13875"/>
    <cellStyle name="Salida 3 5 2 3" xfId="18919"/>
    <cellStyle name="Salida 3 5 2 4" xfId="18920"/>
    <cellStyle name="Salida 3 5 3" xfId="13876"/>
    <cellStyle name="Salida 3 5 3 2" xfId="18921"/>
    <cellStyle name="Salida 3 5 3 3" xfId="18922"/>
    <cellStyle name="Salida 3 5 4" xfId="18923"/>
    <cellStyle name="Salida 3 5 5" xfId="18924"/>
    <cellStyle name="Salida 3 6" xfId="3746"/>
    <cellStyle name="Salida 3 6 2" xfId="13877"/>
    <cellStyle name="Salida 3 6 2 2" xfId="13878"/>
    <cellStyle name="Salida 3 6 2 3" xfId="18925"/>
    <cellStyle name="Salida 3 6 2 4" xfId="18926"/>
    <cellStyle name="Salida 3 6 3" xfId="13879"/>
    <cellStyle name="Salida 3 6 3 2" xfId="18927"/>
    <cellStyle name="Salida 3 6 3 3" xfId="18928"/>
    <cellStyle name="Salida 3 6 4" xfId="18929"/>
    <cellStyle name="Salida 3 6 5" xfId="18930"/>
    <cellStyle name="Salida 3 7" xfId="3747"/>
    <cellStyle name="Salida 3 7 2" xfId="13880"/>
    <cellStyle name="Salida 3 7 2 2" xfId="13881"/>
    <cellStyle name="Salida 3 7 2 3" xfId="18931"/>
    <cellStyle name="Salida 3 7 2 4" xfId="18932"/>
    <cellStyle name="Salida 3 7 3" xfId="13882"/>
    <cellStyle name="Salida 3 7 3 2" xfId="18933"/>
    <cellStyle name="Salida 3 7 3 3" xfId="18934"/>
    <cellStyle name="Salida 3 7 4" xfId="18935"/>
    <cellStyle name="Salida 3 7 5" xfId="18936"/>
    <cellStyle name="Salida 3 8" xfId="3748"/>
    <cellStyle name="Salida 3 8 2" xfId="13883"/>
    <cellStyle name="Salida 3 8 2 2" xfId="13884"/>
    <cellStyle name="Salida 3 8 2 3" xfId="18937"/>
    <cellStyle name="Salida 3 8 2 4" xfId="18938"/>
    <cellStyle name="Salida 3 8 3" xfId="13885"/>
    <cellStyle name="Salida 3 8 3 2" xfId="18939"/>
    <cellStyle name="Salida 3 8 3 3" xfId="18940"/>
    <cellStyle name="Salida 3 8 4" xfId="18941"/>
    <cellStyle name="Salida 3 8 5" xfId="18942"/>
    <cellStyle name="Salida 3 9" xfId="3749"/>
    <cellStyle name="Salida 3 9 2" xfId="13886"/>
    <cellStyle name="Salida 3 9 2 2" xfId="13887"/>
    <cellStyle name="Salida 3 9 2 3" xfId="18943"/>
    <cellStyle name="Salida 3 9 2 4" xfId="18944"/>
    <cellStyle name="Salida 3 9 3" xfId="13888"/>
    <cellStyle name="Salida 3 9 3 2" xfId="18945"/>
    <cellStyle name="Salida 3 9 3 3" xfId="18946"/>
    <cellStyle name="Salida 3 9 4" xfId="18947"/>
    <cellStyle name="Salida 3 9 5" xfId="18948"/>
    <cellStyle name="Salida 4" xfId="471"/>
    <cellStyle name="Salida 4 10" xfId="13889"/>
    <cellStyle name="Salida 4 10 2" xfId="13890"/>
    <cellStyle name="Salida 4 10 2 2" xfId="13891"/>
    <cellStyle name="Salida 4 10 2 3" xfId="18949"/>
    <cellStyle name="Salida 4 10 3" xfId="13892"/>
    <cellStyle name="Salida 4 10 3 2" xfId="18950"/>
    <cellStyle name="Salida 4 10 3 3" xfId="18951"/>
    <cellStyle name="Salida 4 10 4" xfId="18952"/>
    <cellStyle name="Salida 4 10 5" xfId="18953"/>
    <cellStyle name="Salida 4 11" xfId="13893"/>
    <cellStyle name="Salida 4 11 2" xfId="13894"/>
    <cellStyle name="Salida 4 11 2 2" xfId="13895"/>
    <cellStyle name="Salida 4 11 2 3" xfId="18954"/>
    <cellStyle name="Salida 4 11 3" xfId="13896"/>
    <cellStyle name="Salida 4 11 3 2" xfId="18955"/>
    <cellStyle name="Salida 4 11 3 3" xfId="18956"/>
    <cellStyle name="Salida 4 11 4" xfId="18957"/>
    <cellStyle name="Salida 4 12" xfId="13897"/>
    <cellStyle name="Salida 4 12 2" xfId="13898"/>
    <cellStyle name="Salida 4 12 3" xfId="18958"/>
    <cellStyle name="Salida 4 13" xfId="13899"/>
    <cellStyle name="Salida 4 13 2" xfId="18959"/>
    <cellStyle name="Salida 4 13 3" xfId="18960"/>
    <cellStyle name="Salida 4 14" xfId="18961"/>
    <cellStyle name="Salida 4 15" xfId="18962"/>
    <cellStyle name="Salida 4 2" xfId="3750"/>
    <cellStyle name="Salida 4 2 2" xfId="3751"/>
    <cellStyle name="Salida 4 2 2 2" xfId="13900"/>
    <cellStyle name="Salida 4 2 2 2 2" xfId="13901"/>
    <cellStyle name="Salida 4 2 2 2 3" xfId="18963"/>
    <cellStyle name="Salida 4 2 2 2 4" xfId="18964"/>
    <cellStyle name="Salida 4 2 2 3" xfId="13902"/>
    <cellStyle name="Salida 4 2 2 3 2" xfId="18965"/>
    <cellStyle name="Salida 4 2 2 3 3" xfId="18966"/>
    <cellStyle name="Salida 4 2 2 4" xfId="18967"/>
    <cellStyle name="Salida 4 2 2 5" xfId="18968"/>
    <cellStyle name="Salida 4 2 3" xfId="3752"/>
    <cellStyle name="Salida 4 2 3 2" xfId="13903"/>
    <cellStyle name="Salida 4 2 3 2 2" xfId="13904"/>
    <cellStyle name="Salida 4 2 3 2 3" xfId="18969"/>
    <cellStyle name="Salida 4 2 3 2 4" xfId="18970"/>
    <cellStyle name="Salida 4 2 3 3" xfId="13905"/>
    <cellStyle name="Salida 4 2 3 3 2" xfId="18971"/>
    <cellStyle name="Salida 4 2 3 3 3" xfId="18972"/>
    <cellStyle name="Salida 4 2 3 4" xfId="18973"/>
    <cellStyle name="Salida 4 2 3 5" xfId="18974"/>
    <cellStyle name="Salida 4 2 4" xfId="13906"/>
    <cellStyle name="Salida 4 2 4 2" xfId="13907"/>
    <cellStyle name="Salida 4 2 4 3" xfId="18975"/>
    <cellStyle name="Salida 4 2 4 4" xfId="18976"/>
    <cellStyle name="Salida 4 2 5" xfId="13908"/>
    <cellStyle name="Salida 4 2 5 2" xfId="18977"/>
    <cellStyle name="Salida 4 2 5 3" xfId="18978"/>
    <cellStyle name="Salida 4 2 6" xfId="18979"/>
    <cellStyle name="Salida 4 2 7" xfId="18980"/>
    <cellStyle name="Salida 4 3" xfId="3753"/>
    <cellStyle name="Salida 4 3 2" xfId="13909"/>
    <cellStyle name="Salida 4 3 2 2" xfId="13910"/>
    <cellStyle name="Salida 4 3 2 3" xfId="18981"/>
    <cellStyle name="Salida 4 3 2 4" xfId="18982"/>
    <cellStyle name="Salida 4 3 3" xfId="13911"/>
    <cellStyle name="Salida 4 3 3 2" xfId="18983"/>
    <cellStyle name="Salida 4 3 3 3" xfId="18984"/>
    <cellStyle name="Salida 4 3 4" xfId="18985"/>
    <cellStyle name="Salida 4 3 5" xfId="18986"/>
    <cellStyle name="Salida 4 4" xfId="3754"/>
    <cellStyle name="Salida 4 4 2" xfId="13912"/>
    <cellStyle name="Salida 4 4 2 2" xfId="13913"/>
    <cellStyle name="Salida 4 4 2 3" xfId="18987"/>
    <cellStyle name="Salida 4 4 2 4" xfId="18988"/>
    <cellStyle name="Salida 4 4 3" xfId="13914"/>
    <cellStyle name="Salida 4 4 3 2" xfId="18989"/>
    <cellStyle name="Salida 4 4 3 3" xfId="18990"/>
    <cellStyle name="Salida 4 4 4" xfId="18991"/>
    <cellStyle name="Salida 4 4 5" xfId="18992"/>
    <cellStyle name="Salida 4 5" xfId="3755"/>
    <cellStyle name="Salida 4 5 2" xfId="13915"/>
    <cellStyle name="Salida 4 5 2 2" xfId="13916"/>
    <cellStyle name="Salida 4 5 2 3" xfId="18993"/>
    <cellStyle name="Salida 4 5 2 4" xfId="18994"/>
    <cellStyle name="Salida 4 5 3" xfId="13917"/>
    <cellStyle name="Salida 4 5 3 2" xfId="18995"/>
    <cellStyle name="Salida 4 5 3 3" xfId="18996"/>
    <cellStyle name="Salida 4 5 4" xfId="18997"/>
    <cellStyle name="Salida 4 5 5" xfId="18998"/>
    <cellStyle name="Salida 4 6" xfId="3756"/>
    <cellStyle name="Salida 4 6 2" xfId="13918"/>
    <cellStyle name="Salida 4 6 2 2" xfId="13919"/>
    <cellStyle name="Salida 4 6 2 3" xfId="18999"/>
    <cellStyle name="Salida 4 6 2 4" xfId="19000"/>
    <cellStyle name="Salida 4 6 3" xfId="13920"/>
    <cellStyle name="Salida 4 6 3 2" xfId="19001"/>
    <cellStyle name="Salida 4 6 3 3" xfId="19002"/>
    <cellStyle name="Salida 4 6 4" xfId="19003"/>
    <cellStyle name="Salida 4 6 5" xfId="19004"/>
    <cellStyle name="Salida 4 7" xfId="3757"/>
    <cellStyle name="Salida 4 7 2" xfId="13921"/>
    <cellStyle name="Salida 4 7 2 2" xfId="13922"/>
    <cellStyle name="Salida 4 7 2 3" xfId="19005"/>
    <cellStyle name="Salida 4 7 2 4" xfId="19006"/>
    <cellStyle name="Salida 4 7 3" xfId="13923"/>
    <cellStyle name="Salida 4 7 3 2" xfId="19007"/>
    <cellStyle name="Salida 4 7 3 3" xfId="19008"/>
    <cellStyle name="Salida 4 7 4" xfId="19009"/>
    <cellStyle name="Salida 4 7 5" xfId="19010"/>
    <cellStyle name="Salida 4 8" xfId="3758"/>
    <cellStyle name="Salida 4 8 2" xfId="13924"/>
    <cellStyle name="Salida 4 8 2 2" xfId="13925"/>
    <cellStyle name="Salida 4 8 2 3" xfId="19011"/>
    <cellStyle name="Salida 4 8 2 4" xfId="19012"/>
    <cellStyle name="Salida 4 8 3" xfId="13926"/>
    <cellStyle name="Salida 4 8 3 2" xfId="19013"/>
    <cellStyle name="Salida 4 8 3 3" xfId="19014"/>
    <cellStyle name="Salida 4 8 4" xfId="19015"/>
    <cellStyle name="Salida 4 8 5" xfId="19016"/>
    <cellStyle name="Salida 4 9" xfId="3759"/>
    <cellStyle name="Salida 4 9 2" xfId="13927"/>
    <cellStyle name="Salida 4 9 2 2" xfId="13928"/>
    <cellStyle name="Salida 4 9 2 3" xfId="19017"/>
    <cellStyle name="Salida 4 9 2 4" xfId="19018"/>
    <cellStyle name="Salida 4 9 3" xfId="13929"/>
    <cellStyle name="Salida 4 9 3 2" xfId="19019"/>
    <cellStyle name="Salida 4 9 3 3" xfId="19020"/>
    <cellStyle name="Salida 4 9 4" xfId="19021"/>
    <cellStyle name="Salida 4 9 5" xfId="19022"/>
    <cellStyle name="Salida 5" xfId="19408"/>
    <cellStyle name="Sheet Title" xfId="472"/>
    <cellStyle name="Sheet Title 2" xfId="13930"/>
    <cellStyle name="Sheet Title 3" xfId="13931"/>
    <cellStyle name="Sheet Title 4" xfId="13932"/>
    <cellStyle name="Standard_Anpassen der Amortisation" xfId="13933"/>
    <cellStyle name="TableStyleLight1" xfId="14133"/>
    <cellStyle name="Texto de advertencia" xfId="473" builtinId="11" customBuiltin="1"/>
    <cellStyle name="Texto de advertencia 2" xfId="474"/>
    <cellStyle name="Texto de advertencia 2 2" xfId="4185"/>
    <cellStyle name="Texto de advertencia 2 2 2" xfId="19409"/>
    <cellStyle name="Texto de advertencia 2 2 3" xfId="19410"/>
    <cellStyle name="Texto de advertencia 2 3" xfId="19411"/>
    <cellStyle name="Texto de advertencia 3" xfId="475"/>
    <cellStyle name="Texto de advertencia 4" xfId="476"/>
    <cellStyle name="Texto de advertencia 5" xfId="19412"/>
    <cellStyle name="Texto explicativo" xfId="477" builtinId="53" customBuiltin="1"/>
    <cellStyle name="Texto explicativo 2" xfId="478"/>
    <cellStyle name="Texto explicativo 2 2" xfId="4186"/>
    <cellStyle name="Texto explicativo 2 2 2" xfId="19413"/>
    <cellStyle name="Texto explicativo 2 2 3" xfId="19414"/>
    <cellStyle name="Texto explicativo 2 3" xfId="19415"/>
    <cellStyle name="Texto explicativo 3" xfId="479"/>
    <cellStyle name="Texto explicativo 4" xfId="480"/>
    <cellStyle name="Texto explicativo 5" xfId="19416"/>
    <cellStyle name="Title" xfId="481"/>
    <cellStyle name="Title 2" xfId="3760"/>
    <cellStyle name="Title 2 2" xfId="19023"/>
    <cellStyle name="Título" xfId="482" builtinId="15" customBuiltin="1"/>
    <cellStyle name="Título 1 2" xfId="484"/>
    <cellStyle name="Título 1 2 2" xfId="4187"/>
    <cellStyle name="Título 1 3" xfId="485"/>
    <cellStyle name="Título 1 4" xfId="486"/>
    <cellStyle name="Título 2" xfId="487" builtinId="17" customBuiltin="1"/>
    <cellStyle name="Título 2 2" xfId="488"/>
    <cellStyle name="Título 2 2 2" xfId="4188"/>
    <cellStyle name="Título 2 2 2 2" xfId="19417"/>
    <cellStyle name="Título 2 2 2 3" xfId="19418"/>
    <cellStyle name="Título 2 2 3" xfId="19419"/>
    <cellStyle name="Título 2 3" xfId="489"/>
    <cellStyle name="Título 2 4" xfId="490"/>
    <cellStyle name="Título 2 5" xfId="19420"/>
    <cellStyle name="Título 3" xfId="491" builtinId="18" customBuiltin="1"/>
    <cellStyle name="Título 3 2" xfId="492"/>
    <cellStyle name="Título 3 2 2" xfId="3761"/>
    <cellStyle name="Título 3 2 2 2" xfId="3762"/>
    <cellStyle name="Título 3 2 3" xfId="3763"/>
    <cellStyle name="Título 3 2 3 2" xfId="3764"/>
    <cellStyle name="Título 3 2 4" xfId="3765"/>
    <cellStyle name="Título 3 2 5" xfId="3766"/>
    <cellStyle name="Título 3 2 6" xfId="3767"/>
    <cellStyle name="Título 3 2 7" xfId="4189"/>
    <cellStyle name="Título 3 2 8" xfId="19421"/>
    <cellStyle name="Título 3 3" xfId="493"/>
    <cellStyle name="Título 3 3 2" xfId="3768"/>
    <cellStyle name="Título 3 3 2 2" xfId="3769"/>
    <cellStyle name="Título 3 3 3" xfId="3770"/>
    <cellStyle name="Título 3 3 3 2" xfId="3771"/>
    <cellStyle name="Título 3 3 4" xfId="3772"/>
    <cellStyle name="Título 3 3 5" xfId="3773"/>
    <cellStyle name="Título 3 3 6" xfId="3774"/>
    <cellStyle name="Título 3 4" xfId="494"/>
    <cellStyle name="Título 3 4 2" xfId="3775"/>
    <cellStyle name="Título 3 4 2 2" xfId="3776"/>
    <cellStyle name="Título 3 4 3" xfId="3777"/>
    <cellStyle name="Título 3 4 3 2" xfId="3778"/>
    <cellStyle name="Título 3 4 4" xfId="3779"/>
    <cellStyle name="Título 3 4 5" xfId="3780"/>
    <cellStyle name="Título 3 4 6" xfId="3781"/>
    <cellStyle name="Título 3 5" xfId="19422"/>
    <cellStyle name="Título 4" xfId="495"/>
    <cellStyle name="Título 4 2" xfId="4190"/>
    <cellStyle name="Título 4 2 2" xfId="19423"/>
    <cellStyle name="Título 4 2 3" xfId="19424"/>
    <cellStyle name="Título 4 3" xfId="19425"/>
    <cellStyle name="Título 5" xfId="496"/>
    <cellStyle name="Título 6" xfId="497"/>
    <cellStyle name="Título 7" xfId="19426"/>
    <cellStyle name="Título de hoja" xfId="498"/>
    <cellStyle name="Total" xfId="499" builtinId="25" customBuiltin="1"/>
    <cellStyle name="Total 2" xfId="500"/>
    <cellStyle name="Total 2 10" xfId="3782"/>
    <cellStyle name="Total 2 10 2" xfId="13934"/>
    <cellStyle name="Total 2 10 2 2" xfId="13935"/>
    <cellStyle name="Total 2 10 2 3" xfId="19024"/>
    <cellStyle name="Total 2 10 3" xfId="13936"/>
    <cellStyle name="Total 2 10 3 2" xfId="19025"/>
    <cellStyle name="Total 2 10 3 3" xfId="19026"/>
    <cellStyle name="Total 2 10 4" xfId="19027"/>
    <cellStyle name="Total 2 10 5" xfId="19028"/>
    <cellStyle name="Total 2 11" xfId="3783"/>
    <cellStyle name="Total 2 11 2" xfId="13937"/>
    <cellStyle name="Total 2 11 2 2" xfId="13938"/>
    <cellStyle name="Total 2 11 2 3" xfId="19029"/>
    <cellStyle name="Total 2 11 3" xfId="13939"/>
    <cellStyle name="Total 2 11 3 2" xfId="19030"/>
    <cellStyle name="Total 2 11 3 3" xfId="19031"/>
    <cellStyle name="Total 2 11 4" xfId="19032"/>
    <cellStyle name="Total 2 11 5" xfId="19033"/>
    <cellStyle name="Total 2 12" xfId="4050"/>
    <cellStyle name="Total 2 12 2" xfId="13940"/>
    <cellStyle name="Total 2 12 2 2" xfId="13941"/>
    <cellStyle name="Total 2 12 2 3" xfId="19034"/>
    <cellStyle name="Total 2 12 3" xfId="13942"/>
    <cellStyle name="Total 2 12 3 2" xfId="19035"/>
    <cellStyle name="Total 2 12 3 3" xfId="19036"/>
    <cellStyle name="Total 2 12 4" xfId="19037"/>
    <cellStyle name="Total 2 12 5" xfId="19038"/>
    <cellStyle name="Total 2 13" xfId="13943"/>
    <cellStyle name="Total 2 13 2" xfId="13944"/>
    <cellStyle name="Total 2 13 2 2" xfId="13945"/>
    <cellStyle name="Total 2 13 2 3" xfId="19039"/>
    <cellStyle name="Total 2 13 3" xfId="13946"/>
    <cellStyle name="Total 2 13 3 2" xfId="19040"/>
    <cellStyle name="Total 2 13 3 3" xfId="19041"/>
    <cellStyle name="Total 2 13 4" xfId="19042"/>
    <cellStyle name="Total 2 14" xfId="13947"/>
    <cellStyle name="Total 2 14 2" xfId="13948"/>
    <cellStyle name="Total 2 14 2 2" xfId="13949"/>
    <cellStyle name="Total 2 14 2 3" xfId="19043"/>
    <cellStyle name="Total 2 14 3" xfId="13950"/>
    <cellStyle name="Total 2 14 3 2" xfId="19044"/>
    <cellStyle name="Total 2 14 3 3" xfId="19045"/>
    <cellStyle name="Total 2 14 4" xfId="19046"/>
    <cellStyle name="Total 2 15" xfId="13951"/>
    <cellStyle name="Total 2 15 2" xfId="13952"/>
    <cellStyle name="Total 2 15 3" xfId="19047"/>
    <cellStyle name="Total 2 16" xfId="13953"/>
    <cellStyle name="Total 2 16 2" xfId="19048"/>
    <cellStyle name="Total 2 16 3" xfId="19049"/>
    <cellStyle name="Total 2 17" xfId="19050"/>
    <cellStyle name="Total 2 18" xfId="19051"/>
    <cellStyle name="Total 2 2" xfId="3784"/>
    <cellStyle name="Total 2 2 10" xfId="13954"/>
    <cellStyle name="Total 2 2 10 2" xfId="13955"/>
    <cellStyle name="Total 2 2 10 2 2" xfId="13956"/>
    <cellStyle name="Total 2 2 10 2 3" xfId="19052"/>
    <cellStyle name="Total 2 2 10 3" xfId="13957"/>
    <cellStyle name="Total 2 2 10 3 2" xfId="19053"/>
    <cellStyle name="Total 2 2 10 3 3" xfId="19054"/>
    <cellStyle name="Total 2 2 10 4" xfId="19055"/>
    <cellStyle name="Total 2 2 11" xfId="13958"/>
    <cellStyle name="Total 2 2 11 2" xfId="13959"/>
    <cellStyle name="Total 2 2 11 2 2" xfId="13960"/>
    <cellStyle name="Total 2 2 11 2 3" xfId="19056"/>
    <cellStyle name="Total 2 2 11 3" xfId="13961"/>
    <cellStyle name="Total 2 2 11 3 2" xfId="19057"/>
    <cellStyle name="Total 2 2 11 3 3" xfId="19058"/>
    <cellStyle name="Total 2 2 11 4" xfId="19059"/>
    <cellStyle name="Total 2 2 12" xfId="13962"/>
    <cellStyle name="Total 2 2 12 2" xfId="13963"/>
    <cellStyle name="Total 2 2 12 3" xfId="19060"/>
    <cellStyle name="Total 2 2 13" xfId="13964"/>
    <cellStyle name="Total 2 2 13 2" xfId="19061"/>
    <cellStyle name="Total 2 2 13 3" xfId="19062"/>
    <cellStyle name="Total 2 2 14" xfId="19063"/>
    <cellStyle name="Total 2 2 15" xfId="19064"/>
    <cellStyle name="Total 2 2 2" xfId="3785"/>
    <cellStyle name="Total 2 2 2 2" xfId="3786"/>
    <cellStyle name="Total 2 2 2 2 2" xfId="13965"/>
    <cellStyle name="Total 2 2 2 2 2 2" xfId="13966"/>
    <cellStyle name="Total 2 2 2 2 2 3" xfId="19065"/>
    <cellStyle name="Total 2 2 2 2 3" xfId="13967"/>
    <cellStyle name="Total 2 2 2 2 3 2" xfId="19066"/>
    <cellStyle name="Total 2 2 2 2 3 3" xfId="19067"/>
    <cellStyle name="Total 2 2 2 2 4" xfId="19068"/>
    <cellStyle name="Total 2 2 2 2 5" xfId="19069"/>
    <cellStyle name="Total 2 2 2 3" xfId="3787"/>
    <cellStyle name="Total 2 2 2 3 2" xfId="13968"/>
    <cellStyle name="Total 2 2 2 3 2 2" xfId="13969"/>
    <cellStyle name="Total 2 2 2 3 2 3" xfId="19070"/>
    <cellStyle name="Total 2 2 2 3 3" xfId="13970"/>
    <cellStyle name="Total 2 2 2 3 3 2" xfId="19071"/>
    <cellStyle name="Total 2 2 2 3 3 3" xfId="19072"/>
    <cellStyle name="Total 2 2 2 3 4" xfId="19073"/>
    <cellStyle name="Total 2 2 2 3 5" xfId="19074"/>
    <cellStyle name="Total 2 2 2 4" xfId="13971"/>
    <cellStyle name="Total 2 2 2 4 2" xfId="13972"/>
    <cellStyle name="Total 2 2 2 4 3" xfId="19075"/>
    <cellStyle name="Total 2 2 2 5" xfId="13973"/>
    <cellStyle name="Total 2 2 2 5 2" xfId="19076"/>
    <cellStyle name="Total 2 2 2 5 3" xfId="19077"/>
    <cellStyle name="Total 2 2 2 6" xfId="19078"/>
    <cellStyle name="Total 2 2 2 7" xfId="19079"/>
    <cellStyle name="Total 2 2 3" xfId="3788"/>
    <cellStyle name="Total 2 2 3 2" xfId="13974"/>
    <cellStyle name="Total 2 2 3 2 2" xfId="13975"/>
    <cellStyle name="Total 2 2 3 2 3" xfId="19080"/>
    <cellStyle name="Total 2 2 3 3" xfId="13976"/>
    <cellStyle name="Total 2 2 3 3 2" xfId="19081"/>
    <cellStyle name="Total 2 2 3 3 3" xfId="19082"/>
    <cellStyle name="Total 2 2 3 4" xfId="19083"/>
    <cellStyle name="Total 2 2 3 5" xfId="19084"/>
    <cellStyle name="Total 2 2 4" xfId="3789"/>
    <cellStyle name="Total 2 2 4 2" xfId="13977"/>
    <cellStyle name="Total 2 2 4 2 2" xfId="13978"/>
    <cellStyle name="Total 2 2 4 2 3" xfId="19085"/>
    <cellStyle name="Total 2 2 4 3" xfId="13979"/>
    <cellStyle name="Total 2 2 4 3 2" xfId="19086"/>
    <cellStyle name="Total 2 2 4 3 3" xfId="19087"/>
    <cellStyle name="Total 2 2 4 4" xfId="19088"/>
    <cellStyle name="Total 2 2 4 5" xfId="19089"/>
    <cellStyle name="Total 2 2 5" xfId="3790"/>
    <cellStyle name="Total 2 2 5 2" xfId="13980"/>
    <cellStyle name="Total 2 2 5 2 2" xfId="13981"/>
    <cellStyle name="Total 2 2 5 2 3" xfId="19090"/>
    <cellStyle name="Total 2 2 5 3" xfId="13982"/>
    <cellStyle name="Total 2 2 5 3 2" xfId="19091"/>
    <cellStyle name="Total 2 2 5 3 3" xfId="19092"/>
    <cellStyle name="Total 2 2 5 4" xfId="19093"/>
    <cellStyle name="Total 2 2 5 5" xfId="19094"/>
    <cellStyle name="Total 2 2 6" xfId="3791"/>
    <cellStyle name="Total 2 2 6 2" xfId="13983"/>
    <cellStyle name="Total 2 2 6 2 2" xfId="13984"/>
    <cellStyle name="Total 2 2 6 2 3" xfId="19095"/>
    <cellStyle name="Total 2 2 6 3" xfId="13985"/>
    <cellStyle name="Total 2 2 6 3 2" xfId="19096"/>
    <cellStyle name="Total 2 2 6 3 3" xfId="19097"/>
    <cellStyle name="Total 2 2 6 4" xfId="19098"/>
    <cellStyle name="Total 2 2 6 5" xfId="19099"/>
    <cellStyle name="Total 2 2 7" xfId="3792"/>
    <cellStyle name="Total 2 2 7 2" xfId="13986"/>
    <cellStyle name="Total 2 2 7 2 2" xfId="13987"/>
    <cellStyle name="Total 2 2 7 2 3" xfId="19100"/>
    <cellStyle name="Total 2 2 7 3" xfId="13988"/>
    <cellStyle name="Total 2 2 7 3 2" xfId="19101"/>
    <cellStyle name="Total 2 2 7 3 3" xfId="19102"/>
    <cellStyle name="Total 2 2 7 4" xfId="19103"/>
    <cellStyle name="Total 2 2 7 5" xfId="19104"/>
    <cellStyle name="Total 2 2 8" xfId="3793"/>
    <cellStyle name="Total 2 2 8 2" xfId="13989"/>
    <cellStyle name="Total 2 2 8 2 2" xfId="13990"/>
    <cellStyle name="Total 2 2 8 2 3" xfId="19105"/>
    <cellStyle name="Total 2 2 8 3" xfId="13991"/>
    <cellStyle name="Total 2 2 8 3 2" xfId="19106"/>
    <cellStyle name="Total 2 2 8 3 3" xfId="19107"/>
    <cellStyle name="Total 2 2 8 4" xfId="19108"/>
    <cellStyle name="Total 2 2 8 5" xfId="19109"/>
    <cellStyle name="Total 2 2 9" xfId="3794"/>
    <cellStyle name="Total 2 2 9 2" xfId="13992"/>
    <cellStyle name="Total 2 2 9 2 2" xfId="13993"/>
    <cellStyle name="Total 2 2 9 2 3" xfId="19110"/>
    <cellStyle name="Total 2 2 9 3" xfId="13994"/>
    <cellStyle name="Total 2 2 9 3 2" xfId="19111"/>
    <cellStyle name="Total 2 2 9 3 3" xfId="19112"/>
    <cellStyle name="Total 2 2 9 4" xfId="19113"/>
    <cellStyle name="Total 2 2 9 5" xfId="19114"/>
    <cellStyle name="Total 2 3" xfId="3795"/>
    <cellStyle name="Total 2 3 2" xfId="3796"/>
    <cellStyle name="Total 2 4" xfId="3797"/>
    <cellStyle name="Total 2 4 2" xfId="3798"/>
    <cellStyle name="Total 2 4 2 2" xfId="13995"/>
    <cellStyle name="Total 2 4 2 2 2" xfId="13996"/>
    <cellStyle name="Total 2 4 2 2 3" xfId="19115"/>
    <cellStyle name="Total 2 4 2 3" xfId="13997"/>
    <cellStyle name="Total 2 4 2 3 2" xfId="19116"/>
    <cellStyle name="Total 2 4 2 3 3" xfId="19117"/>
    <cellStyle name="Total 2 4 2 4" xfId="19118"/>
    <cellStyle name="Total 2 4 2 5" xfId="19119"/>
    <cellStyle name="Total 2 4 3" xfId="3799"/>
    <cellStyle name="Total 2 4 3 2" xfId="13998"/>
    <cellStyle name="Total 2 4 3 2 2" xfId="13999"/>
    <cellStyle name="Total 2 4 3 2 3" xfId="19120"/>
    <cellStyle name="Total 2 4 3 3" xfId="14000"/>
    <cellStyle name="Total 2 4 3 3 2" xfId="19121"/>
    <cellStyle name="Total 2 4 3 3 3" xfId="19122"/>
    <cellStyle name="Total 2 4 3 4" xfId="19123"/>
    <cellStyle name="Total 2 4 3 5" xfId="19124"/>
    <cellStyle name="Total 2 4 4" xfId="14001"/>
    <cellStyle name="Total 2 4 4 2" xfId="14002"/>
    <cellStyle name="Total 2 4 4 3" xfId="19125"/>
    <cellStyle name="Total 2 4 5" xfId="14003"/>
    <cellStyle name="Total 2 4 5 2" xfId="19126"/>
    <cellStyle name="Total 2 4 5 3" xfId="19127"/>
    <cellStyle name="Total 2 4 6" xfId="19128"/>
    <cellStyle name="Total 2 4 7" xfId="19129"/>
    <cellStyle name="Total 2 5" xfId="3800"/>
    <cellStyle name="Total 2 5 2" xfId="14004"/>
    <cellStyle name="Total 2 5 2 2" xfId="14005"/>
    <cellStyle name="Total 2 5 2 3" xfId="19130"/>
    <cellStyle name="Total 2 5 3" xfId="14006"/>
    <cellStyle name="Total 2 5 3 2" xfId="19131"/>
    <cellStyle name="Total 2 5 3 3" xfId="19132"/>
    <cellStyle name="Total 2 5 4" xfId="19133"/>
    <cellStyle name="Total 2 5 5" xfId="19134"/>
    <cellStyle name="Total 2 6" xfId="3801"/>
    <cellStyle name="Total 2 6 2" xfId="14007"/>
    <cellStyle name="Total 2 6 2 2" xfId="14008"/>
    <cellStyle name="Total 2 6 2 3" xfId="19135"/>
    <cellStyle name="Total 2 6 3" xfId="14009"/>
    <cellStyle name="Total 2 6 3 2" xfId="19136"/>
    <cellStyle name="Total 2 6 3 3" xfId="19137"/>
    <cellStyle name="Total 2 6 4" xfId="19138"/>
    <cellStyle name="Total 2 6 5" xfId="19139"/>
    <cellStyle name="Total 2 7" xfId="3802"/>
    <cellStyle name="Total 2 7 2" xfId="14010"/>
    <cellStyle name="Total 2 7 2 2" xfId="14011"/>
    <cellStyle name="Total 2 7 2 3" xfId="19140"/>
    <cellStyle name="Total 2 7 3" xfId="14012"/>
    <cellStyle name="Total 2 7 3 2" xfId="19141"/>
    <cellStyle name="Total 2 7 3 3" xfId="19142"/>
    <cellStyle name="Total 2 7 4" xfId="19143"/>
    <cellStyle name="Total 2 7 5" xfId="19144"/>
    <cellStyle name="Total 2 8" xfId="3803"/>
    <cellStyle name="Total 2 8 2" xfId="14013"/>
    <cellStyle name="Total 2 8 2 2" xfId="14014"/>
    <cellStyle name="Total 2 8 2 3" xfId="19145"/>
    <cellStyle name="Total 2 8 3" xfId="14015"/>
    <cellStyle name="Total 2 8 3 2" xfId="19146"/>
    <cellStyle name="Total 2 8 3 3" xfId="19147"/>
    <cellStyle name="Total 2 8 4" xfId="19148"/>
    <cellStyle name="Total 2 8 5" xfId="19149"/>
    <cellStyle name="Total 2 9" xfId="3804"/>
    <cellStyle name="Total 2 9 2" xfId="14016"/>
    <cellStyle name="Total 2 9 2 2" xfId="14017"/>
    <cellStyle name="Total 2 9 2 3" xfId="19150"/>
    <cellStyle name="Total 2 9 3" xfId="14018"/>
    <cellStyle name="Total 2 9 3 2" xfId="19151"/>
    <cellStyle name="Total 2 9 3 3" xfId="19152"/>
    <cellStyle name="Total 2 9 4" xfId="19153"/>
    <cellStyle name="Total 2 9 5" xfId="19154"/>
    <cellStyle name="Total 3" xfId="501"/>
    <cellStyle name="Total 3 10" xfId="14019"/>
    <cellStyle name="Total 3 10 2" xfId="14020"/>
    <cellStyle name="Total 3 10 2 2" xfId="14021"/>
    <cellStyle name="Total 3 10 2 3" xfId="19155"/>
    <cellStyle name="Total 3 10 3" xfId="14022"/>
    <cellStyle name="Total 3 10 3 2" xfId="19156"/>
    <cellStyle name="Total 3 10 3 3" xfId="19157"/>
    <cellStyle name="Total 3 10 4" xfId="19158"/>
    <cellStyle name="Total 3 11" xfId="14023"/>
    <cellStyle name="Total 3 11 2" xfId="14024"/>
    <cellStyle name="Total 3 11 2 2" xfId="14025"/>
    <cellStyle name="Total 3 11 2 3" xfId="19159"/>
    <cellStyle name="Total 3 11 3" xfId="14026"/>
    <cellStyle name="Total 3 11 3 2" xfId="19160"/>
    <cellStyle name="Total 3 11 3 3" xfId="19161"/>
    <cellStyle name="Total 3 11 4" xfId="19162"/>
    <cellStyle name="Total 3 12" xfId="14027"/>
    <cellStyle name="Total 3 12 2" xfId="14028"/>
    <cellStyle name="Total 3 12 3" xfId="19163"/>
    <cellStyle name="Total 3 13" xfId="14029"/>
    <cellStyle name="Total 3 13 2" xfId="19164"/>
    <cellStyle name="Total 3 13 3" xfId="19165"/>
    <cellStyle name="Total 3 14" xfId="19166"/>
    <cellStyle name="Total 3 15" xfId="19167"/>
    <cellStyle name="Total 3 2" xfId="3805"/>
    <cellStyle name="Total 3 2 2" xfId="3806"/>
    <cellStyle name="Total 3 2 2 2" xfId="14030"/>
    <cellStyle name="Total 3 2 2 2 2" xfId="14031"/>
    <cellStyle name="Total 3 2 2 2 3" xfId="19168"/>
    <cellStyle name="Total 3 2 2 3" xfId="14032"/>
    <cellStyle name="Total 3 2 2 3 2" xfId="19169"/>
    <cellStyle name="Total 3 2 2 3 3" xfId="19170"/>
    <cellStyle name="Total 3 2 2 4" xfId="19171"/>
    <cellStyle name="Total 3 2 2 5" xfId="19172"/>
    <cellStyle name="Total 3 2 3" xfId="3807"/>
    <cellStyle name="Total 3 2 3 2" xfId="14033"/>
    <cellStyle name="Total 3 2 3 2 2" xfId="14034"/>
    <cellStyle name="Total 3 2 3 2 3" xfId="19173"/>
    <cellStyle name="Total 3 2 3 3" xfId="14035"/>
    <cellStyle name="Total 3 2 3 3 2" xfId="19174"/>
    <cellStyle name="Total 3 2 3 3 3" xfId="19175"/>
    <cellStyle name="Total 3 2 3 4" xfId="19176"/>
    <cellStyle name="Total 3 2 3 5" xfId="19177"/>
    <cellStyle name="Total 3 2 4" xfId="14036"/>
    <cellStyle name="Total 3 2 4 2" xfId="14037"/>
    <cellStyle name="Total 3 2 4 3" xfId="19178"/>
    <cellStyle name="Total 3 2 5" xfId="14038"/>
    <cellStyle name="Total 3 2 5 2" xfId="19179"/>
    <cellStyle name="Total 3 2 5 3" xfId="19180"/>
    <cellStyle name="Total 3 2 6" xfId="19181"/>
    <cellStyle name="Total 3 2 7" xfId="19182"/>
    <cellStyle name="Total 3 3" xfId="3808"/>
    <cellStyle name="Total 3 3 2" xfId="14039"/>
    <cellStyle name="Total 3 3 2 2" xfId="14040"/>
    <cellStyle name="Total 3 3 2 3" xfId="19183"/>
    <cellStyle name="Total 3 3 3" xfId="14041"/>
    <cellStyle name="Total 3 3 3 2" xfId="19184"/>
    <cellStyle name="Total 3 3 3 3" xfId="19185"/>
    <cellStyle name="Total 3 3 4" xfId="19186"/>
    <cellStyle name="Total 3 3 5" xfId="19187"/>
    <cellStyle name="Total 3 4" xfId="3809"/>
    <cellStyle name="Total 3 4 2" xfId="14042"/>
    <cellStyle name="Total 3 4 2 2" xfId="14043"/>
    <cellStyle name="Total 3 4 2 3" xfId="19188"/>
    <cellStyle name="Total 3 4 3" xfId="14044"/>
    <cellStyle name="Total 3 4 3 2" xfId="19189"/>
    <cellStyle name="Total 3 4 3 3" xfId="19190"/>
    <cellStyle name="Total 3 4 4" xfId="19191"/>
    <cellStyle name="Total 3 4 5" xfId="19192"/>
    <cellStyle name="Total 3 5" xfId="3810"/>
    <cellStyle name="Total 3 5 2" xfId="14045"/>
    <cellStyle name="Total 3 5 2 2" xfId="14046"/>
    <cellStyle name="Total 3 5 2 3" xfId="19193"/>
    <cellStyle name="Total 3 5 3" xfId="14047"/>
    <cellStyle name="Total 3 5 3 2" xfId="19194"/>
    <cellStyle name="Total 3 5 3 3" xfId="19195"/>
    <cellStyle name="Total 3 5 4" xfId="19196"/>
    <cellStyle name="Total 3 5 5" xfId="19197"/>
    <cellStyle name="Total 3 6" xfId="3811"/>
    <cellStyle name="Total 3 6 2" xfId="14048"/>
    <cellStyle name="Total 3 6 2 2" xfId="14049"/>
    <cellStyle name="Total 3 6 2 3" xfId="19198"/>
    <cellStyle name="Total 3 6 3" xfId="14050"/>
    <cellStyle name="Total 3 6 3 2" xfId="19199"/>
    <cellStyle name="Total 3 6 3 3" xfId="19200"/>
    <cellStyle name="Total 3 6 4" xfId="19201"/>
    <cellStyle name="Total 3 6 5" xfId="19202"/>
    <cellStyle name="Total 3 7" xfId="3812"/>
    <cellStyle name="Total 3 7 2" xfId="14051"/>
    <cellStyle name="Total 3 7 2 2" xfId="14052"/>
    <cellStyle name="Total 3 7 2 3" xfId="19203"/>
    <cellStyle name="Total 3 7 3" xfId="14053"/>
    <cellStyle name="Total 3 7 3 2" xfId="19204"/>
    <cellStyle name="Total 3 7 3 3" xfId="19205"/>
    <cellStyle name="Total 3 7 4" xfId="19206"/>
    <cellStyle name="Total 3 7 5" xfId="19207"/>
    <cellStyle name="Total 3 8" xfId="3813"/>
    <cellStyle name="Total 3 8 2" xfId="14054"/>
    <cellStyle name="Total 3 8 2 2" xfId="14055"/>
    <cellStyle name="Total 3 8 2 3" xfId="19208"/>
    <cellStyle name="Total 3 8 3" xfId="14056"/>
    <cellStyle name="Total 3 8 3 2" xfId="19209"/>
    <cellStyle name="Total 3 8 3 3" xfId="19210"/>
    <cellStyle name="Total 3 8 4" xfId="19211"/>
    <cellStyle name="Total 3 8 5" xfId="19212"/>
    <cellStyle name="Total 3 9" xfId="3814"/>
    <cellStyle name="Total 3 9 2" xfId="14057"/>
    <cellStyle name="Total 3 9 2 2" xfId="14058"/>
    <cellStyle name="Total 3 9 2 3" xfId="19213"/>
    <cellStyle name="Total 3 9 3" xfId="14059"/>
    <cellStyle name="Total 3 9 3 2" xfId="19214"/>
    <cellStyle name="Total 3 9 3 3" xfId="19215"/>
    <cellStyle name="Total 3 9 4" xfId="19216"/>
    <cellStyle name="Total 3 9 5" xfId="19217"/>
    <cellStyle name="Total 4" xfId="502"/>
    <cellStyle name="Total 4 10" xfId="14060"/>
    <cellStyle name="Total 4 10 2" xfId="14061"/>
    <cellStyle name="Total 4 10 2 2" xfId="14062"/>
    <cellStyle name="Total 4 10 2 3" xfId="19218"/>
    <cellStyle name="Total 4 10 3" xfId="14063"/>
    <cellStyle name="Total 4 10 3 2" xfId="19219"/>
    <cellStyle name="Total 4 10 3 3" xfId="19220"/>
    <cellStyle name="Total 4 10 4" xfId="19221"/>
    <cellStyle name="Total 4 11" xfId="14064"/>
    <cellStyle name="Total 4 11 2" xfId="14065"/>
    <cellStyle name="Total 4 11 2 2" xfId="14066"/>
    <cellStyle name="Total 4 11 2 3" xfId="19222"/>
    <cellStyle name="Total 4 11 3" xfId="14067"/>
    <cellStyle name="Total 4 11 3 2" xfId="19223"/>
    <cellStyle name="Total 4 11 3 3" xfId="19224"/>
    <cellStyle name="Total 4 11 4" xfId="19225"/>
    <cellStyle name="Total 4 12" xfId="14068"/>
    <cellStyle name="Total 4 12 2" xfId="14069"/>
    <cellStyle name="Total 4 12 3" xfId="19226"/>
    <cellStyle name="Total 4 13" xfId="14070"/>
    <cellStyle name="Total 4 13 2" xfId="19227"/>
    <cellStyle name="Total 4 13 3" xfId="19228"/>
    <cellStyle name="Total 4 14" xfId="19229"/>
    <cellStyle name="Total 4 15" xfId="19230"/>
    <cellStyle name="Total 4 2" xfId="3815"/>
    <cellStyle name="Total 4 2 2" xfId="3816"/>
    <cellStyle name="Total 4 2 2 2" xfId="14071"/>
    <cellStyle name="Total 4 2 2 2 2" xfId="14072"/>
    <cellStyle name="Total 4 2 2 2 3" xfId="19231"/>
    <cellStyle name="Total 4 2 2 3" xfId="14073"/>
    <cellStyle name="Total 4 2 2 3 2" xfId="19232"/>
    <cellStyle name="Total 4 2 2 3 3" xfId="19233"/>
    <cellStyle name="Total 4 2 2 4" xfId="19234"/>
    <cellStyle name="Total 4 2 2 5" xfId="19235"/>
    <cellStyle name="Total 4 2 3" xfId="3817"/>
    <cellStyle name="Total 4 2 3 2" xfId="14074"/>
    <cellStyle name="Total 4 2 3 2 2" xfId="14075"/>
    <cellStyle name="Total 4 2 3 2 3" xfId="19236"/>
    <cellStyle name="Total 4 2 3 3" xfId="14076"/>
    <cellStyle name="Total 4 2 3 3 2" xfId="19237"/>
    <cellStyle name="Total 4 2 3 3 3" xfId="19238"/>
    <cellStyle name="Total 4 2 3 4" xfId="19239"/>
    <cellStyle name="Total 4 2 3 5" xfId="19240"/>
    <cellStyle name="Total 4 2 4" xfId="14077"/>
    <cellStyle name="Total 4 2 4 2" xfId="14078"/>
    <cellStyle name="Total 4 2 4 3" xfId="19241"/>
    <cellStyle name="Total 4 2 5" xfId="14079"/>
    <cellStyle name="Total 4 2 5 2" xfId="19242"/>
    <cellStyle name="Total 4 2 5 3" xfId="19243"/>
    <cellStyle name="Total 4 2 6" xfId="19244"/>
    <cellStyle name="Total 4 2 7" xfId="19245"/>
    <cellStyle name="Total 4 3" xfId="3818"/>
    <cellStyle name="Total 4 3 2" xfId="14080"/>
    <cellStyle name="Total 4 3 2 2" xfId="14081"/>
    <cellStyle name="Total 4 3 2 3" xfId="19246"/>
    <cellStyle name="Total 4 3 3" xfId="14082"/>
    <cellStyle name="Total 4 3 3 2" xfId="19247"/>
    <cellStyle name="Total 4 3 3 3" xfId="19248"/>
    <cellStyle name="Total 4 3 4" xfId="19249"/>
    <cellStyle name="Total 4 3 5" xfId="19250"/>
    <cellStyle name="Total 4 4" xfId="3819"/>
    <cellStyle name="Total 4 4 2" xfId="14083"/>
    <cellStyle name="Total 4 4 2 2" xfId="14084"/>
    <cellStyle name="Total 4 4 2 3" xfId="19251"/>
    <cellStyle name="Total 4 4 3" xfId="14085"/>
    <cellStyle name="Total 4 4 3 2" xfId="19252"/>
    <cellStyle name="Total 4 4 3 3" xfId="19253"/>
    <cellStyle name="Total 4 4 4" xfId="19254"/>
    <cellStyle name="Total 4 4 5" xfId="19255"/>
    <cellStyle name="Total 4 5" xfId="3820"/>
    <cellStyle name="Total 4 5 2" xfId="14086"/>
    <cellStyle name="Total 4 5 2 2" xfId="14087"/>
    <cellStyle name="Total 4 5 2 3" xfId="19256"/>
    <cellStyle name="Total 4 5 3" xfId="14088"/>
    <cellStyle name="Total 4 5 3 2" xfId="19257"/>
    <cellStyle name="Total 4 5 3 3" xfId="19258"/>
    <cellStyle name="Total 4 5 4" xfId="19259"/>
    <cellStyle name="Total 4 5 5" xfId="19260"/>
    <cellStyle name="Total 4 6" xfId="3821"/>
    <cellStyle name="Total 4 6 2" xfId="14089"/>
    <cellStyle name="Total 4 6 2 2" xfId="14090"/>
    <cellStyle name="Total 4 6 2 3" xfId="19261"/>
    <cellStyle name="Total 4 6 3" xfId="14091"/>
    <cellStyle name="Total 4 6 3 2" xfId="19262"/>
    <cellStyle name="Total 4 6 3 3" xfId="19263"/>
    <cellStyle name="Total 4 6 4" xfId="19264"/>
    <cellStyle name="Total 4 6 5" xfId="19265"/>
    <cellStyle name="Total 4 7" xfId="3822"/>
    <cellStyle name="Total 4 7 2" xfId="14092"/>
    <cellStyle name="Total 4 7 2 2" xfId="14093"/>
    <cellStyle name="Total 4 7 2 3" xfId="19266"/>
    <cellStyle name="Total 4 7 3" xfId="14094"/>
    <cellStyle name="Total 4 7 3 2" xfId="19267"/>
    <cellStyle name="Total 4 7 3 3" xfId="19268"/>
    <cellStyle name="Total 4 7 4" xfId="19269"/>
    <cellStyle name="Total 4 7 5" xfId="19270"/>
    <cellStyle name="Total 4 8" xfId="3823"/>
    <cellStyle name="Total 4 8 2" xfId="14095"/>
    <cellStyle name="Total 4 8 2 2" xfId="14096"/>
    <cellStyle name="Total 4 8 2 3" xfId="19271"/>
    <cellStyle name="Total 4 8 3" xfId="14097"/>
    <cellStyle name="Total 4 8 3 2" xfId="19272"/>
    <cellStyle name="Total 4 8 3 3" xfId="19273"/>
    <cellStyle name="Total 4 8 4" xfId="19274"/>
    <cellStyle name="Total 4 8 5" xfId="19275"/>
    <cellStyle name="Total 4 9" xfId="3824"/>
    <cellStyle name="Total 4 9 2" xfId="14098"/>
    <cellStyle name="Total 4 9 2 2" xfId="14099"/>
    <cellStyle name="Total 4 9 2 3" xfId="19276"/>
    <cellStyle name="Total 4 9 3" xfId="14100"/>
    <cellStyle name="Total 4 9 3 2" xfId="19277"/>
    <cellStyle name="Total 4 9 3 3" xfId="19278"/>
    <cellStyle name="Total 4 9 4" xfId="19279"/>
    <cellStyle name="Total 4 9 5" xfId="19280"/>
    <cellStyle name="Total 5" xfId="19427"/>
    <cellStyle name="Währung" xfId="503"/>
    <cellStyle name="Währung [0]_Compiling Utility Macros" xfId="14101"/>
    <cellStyle name="Währung 2" xfId="4051"/>
    <cellStyle name="Währung 3" xfId="14102"/>
    <cellStyle name="Währung 4" xfId="14103"/>
    <cellStyle name="Währung 5" xfId="19281"/>
    <cellStyle name="Währung_Compiling Utility Macros" xfId="14104"/>
    <cellStyle name="Warning Text" xfId="504"/>
    <cellStyle name="Warning Text 2" xfId="3825"/>
    <cellStyle name="뷭?_BOOKSHIP_건설 " xfId="3826"/>
    <cellStyle name="콤마 [0]_ 비목별 월별기술 " xfId="3827"/>
    <cellStyle name="콤마_ 비목별 월별기술 " xfId="3828"/>
    <cellStyle name="표준_BIDFINAL" xfId="3829"/>
  </cellStyles>
  <dxfs count="75"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 patternType="solid">
          <fgColor rgb="FFFF99CC"/>
          <bgColor rgb="FFFF99CC"/>
        </patternFill>
      </fill>
    </dxf>
    <dxf>
      <fill>
        <patternFill patternType="none"/>
      </fill>
    </dxf>
    <dxf>
      <font>
        <color rgb="FFFFFFFF"/>
      </font>
      <fill>
        <patternFill patternType="none"/>
      </fill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117" Type="http://schemas.openxmlformats.org/officeDocument/2006/relationships/externalLink" Target="externalLinks/externalLink109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112" Type="http://schemas.openxmlformats.org/officeDocument/2006/relationships/externalLink" Target="externalLinks/externalLink104.xml"/><Relationship Id="rId133" Type="http://schemas.openxmlformats.org/officeDocument/2006/relationships/externalLink" Target="externalLinks/externalLink125.xml"/><Relationship Id="rId138" Type="http://schemas.openxmlformats.org/officeDocument/2006/relationships/externalLink" Target="externalLinks/externalLink130.xml"/><Relationship Id="rId154" Type="http://schemas.openxmlformats.org/officeDocument/2006/relationships/externalLink" Target="externalLinks/externalLink146.xml"/><Relationship Id="rId159" Type="http://schemas.openxmlformats.org/officeDocument/2006/relationships/externalLink" Target="externalLinks/externalLink151.xml"/><Relationship Id="rId175" Type="http://schemas.openxmlformats.org/officeDocument/2006/relationships/externalLink" Target="externalLinks/externalLink167.xml"/><Relationship Id="rId170" Type="http://schemas.openxmlformats.org/officeDocument/2006/relationships/externalLink" Target="externalLinks/externalLink162.xml"/><Relationship Id="rId16" Type="http://schemas.openxmlformats.org/officeDocument/2006/relationships/externalLink" Target="externalLinks/externalLink8.xml"/><Relationship Id="rId107" Type="http://schemas.openxmlformats.org/officeDocument/2006/relationships/externalLink" Target="externalLinks/externalLink99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102" Type="http://schemas.openxmlformats.org/officeDocument/2006/relationships/externalLink" Target="externalLinks/externalLink94.xml"/><Relationship Id="rId123" Type="http://schemas.openxmlformats.org/officeDocument/2006/relationships/externalLink" Target="externalLinks/externalLink115.xml"/><Relationship Id="rId128" Type="http://schemas.openxmlformats.org/officeDocument/2006/relationships/externalLink" Target="externalLinks/externalLink120.xml"/><Relationship Id="rId144" Type="http://schemas.openxmlformats.org/officeDocument/2006/relationships/externalLink" Target="externalLinks/externalLink136.xml"/><Relationship Id="rId149" Type="http://schemas.openxmlformats.org/officeDocument/2006/relationships/externalLink" Target="externalLinks/externalLink14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60" Type="http://schemas.openxmlformats.org/officeDocument/2006/relationships/externalLink" Target="externalLinks/externalLink152.xml"/><Relationship Id="rId165" Type="http://schemas.openxmlformats.org/officeDocument/2006/relationships/externalLink" Target="externalLinks/externalLink157.xml"/><Relationship Id="rId181" Type="http://schemas.openxmlformats.org/officeDocument/2006/relationships/externalLink" Target="externalLinks/externalLink173.xml"/><Relationship Id="rId186" Type="http://schemas.openxmlformats.org/officeDocument/2006/relationships/externalLink" Target="externalLinks/externalLink178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113" Type="http://schemas.openxmlformats.org/officeDocument/2006/relationships/externalLink" Target="externalLinks/externalLink105.xml"/><Relationship Id="rId118" Type="http://schemas.openxmlformats.org/officeDocument/2006/relationships/externalLink" Target="externalLinks/externalLink110.xml"/><Relationship Id="rId134" Type="http://schemas.openxmlformats.org/officeDocument/2006/relationships/externalLink" Target="externalLinks/externalLink126.xml"/><Relationship Id="rId139" Type="http://schemas.openxmlformats.org/officeDocument/2006/relationships/externalLink" Target="externalLinks/externalLink131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150" Type="http://schemas.openxmlformats.org/officeDocument/2006/relationships/externalLink" Target="externalLinks/externalLink142.xml"/><Relationship Id="rId155" Type="http://schemas.openxmlformats.org/officeDocument/2006/relationships/externalLink" Target="externalLinks/externalLink147.xml"/><Relationship Id="rId171" Type="http://schemas.openxmlformats.org/officeDocument/2006/relationships/externalLink" Target="externalLinks/externalLink163.xml"/><Relationship Id="rId176" Type="http://schemas.openxmlformats.org/officeDocument/2006/relationships/externalLink" Target="externalLinks/externalLink168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51.xml"/><Relationship Id="rId103" Type="http://schemas.openxmlformats.org/officeDocument/2006/relationships/externalLink" Target="externalLinks/externalLink95.xml"/><Relationship Id="rId108" Type="http://schemas.openxmlformats.org/officeDocument/2006/relationships/externalLink" Target="externalLinks/externalLink100.xml"/><Relationship Id="rId124" Type="http://schemas.openxmlformats.org/officeDocument/2006/relationships/externalLink" Target="externalLinks/externalLink116.xml"/><Relationship Id="rId129" Type="http://schemas.openxmlformats.org/officeDocument/2006/relationships/externalLink" Target="externalLinks/externalLink121.xml"/><Relationship Id="rId54" Type="http://schemas.openxmlformats.org/officeDocument/2006/relationships/externalLink" Target="externalLinks/externalLink46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40" Type="http://schemas.openxmlformats.org/officeDocument/2006/relationships/externalLink" Target="externalLinks/externalLink132.xml"/><Relationship Id="rId145" Type="http://schemas.openxmlformats.org/officeDocument/2006/relationships/externalLink" Target="externalLinks/externalLink137.xml"/><Relationship Id="rId161" Type="http://schemas.openxmlformats.org/officeDocument/2006/relationships/externalLink" Target="externalLinks/externalLink153.xml"/><Relationship Id="rId166" Type="http://schemas.openxmlformats.org/officeDocument/2006/relationships/externalLink" Target="externalLinks/externalLink158.xml"/><Relationship Id="rId182" Type="http://schemas.openxmlformats.org/officeDocument/2006/relationships/externalLink" Target="externalLinks/externalLink174.xml"/><Relationship Id="rId18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41.xml"/><Relationship Id="rId114" Type="http://schemas.openxmlformats.org/officeDocument/2006/relationships/externalLink" Target="externalLinks/externalLink106.xml"/><Relationship Id="rId119" Type="http://schemas.openxmlformats.org/officeDocument/2006/relationships/externalLink" Target="externalLinks/externalLink111.xml"/><Relationship Id="rId44" Type="http://schemas.openxmlformats.org/officeDocument/2006/relationships/externalLink" Target="externalLinks/externalLink36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130" Type="http://schemas.openxmlformats.org/officeDocument/2006/relationships/externalLink" Target="externalLinks/externalLink122.xml"/><Relationship Id="rId135" Type="http://schemas.openxmlformats.org/officeDocument/2006/relationships/externalLink" Target="externalLinks/externalLink127.xml"/><Relationship Id="rId151" Type="http://schemas.openxmlformats.org/officeDocument/2006/relationships/externalLink" Target="externalLinks/externalLink143.xml"/><Relationship Id="rId156" Type="http://schemas.openxmlformats.org/officeDocument/2006/relationships/externalLink" Target="externalLinks/externalLink148.xml"/><Relationship Id="rId177" Type="http://schemas.openxmlformats.org/officeDocument/2006/relationships/externalLink" Target="externalLinks/externalLink169.xml"/><Relationship Id="rId172" Type="http://schemas.openxmlformats.org/officeDocument/2006/relationships/externalLink" Target="externalLinks/externalLink164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109" Type="http://schemas.openxmlformats.org/officeDocument/2006/relationships/externalLink" Target="externalLinks/externalLink10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externalLink" Target="externalLinks/externalLink96.xml"/><Relationship Id="rId120" Type="http://schemas.openxmlformats.org/officeDocument/2006/relationships/externalLink" Target="externalLinks/externalLink112.xml"/><Relationship Id="rId125" Type="http://schemas.openxmlformats.org/officeDocument/2006/relationships/externalLink" Target="externalLinks/externalLink117.xml"/><Relationship Id="rId141" Type="http://schemas.openxmlformats.org/officeDocument/2006/relationships/externalLink" Target="externalLinks/externalLink133.xml"/><Relationship Id="rId146" Type="http://schemas.openxmlformats.org/officeDocument/2006/relationships/externalLink" Target="externalLinks/externalLink138.xml"/><Relationship Id="rId167" Type="http://schemas.openxmlformats.org/officeDocument/2006/relationships/externalLink" Target="externalLinks/externalLink159.xml"/><Relationship Id="rId188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162" Type="http://schemas.openxmlformats.org/officeDocument/2006/relationships/externalLink" Target="externalLinks/externalLink154.xml"/><Relationship Id="rId183" Type="http://schemas.openxmlformats.org/officeDocument/2006/relationships/externalLink" Target="externalLinks/externalLink17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110" Type="http://schemas.openxmlformats.org/officeDocument/2006/relationships/externalLink" Target="externalLinks/externalLink102.xml"/><Relationship Id="rId115" Type="http://schemas.openxmlformats.org/officeDocument/2006/relationships/externalLink" Target="externalLinks/externalLink107.xml"/><Relationship Id="rId131" Type="http://schemas.openxmlformats.org/officeDocument/2006/relationships/externalLink" Target="externalLinks/externalLink123.xml"/><Relationship Id="rId136" Type="http://schemas.openxmlformats.org/officeDocument/2006/relationships/externalLink" Target="externalLinks/externalLink128.xml"/><Relationship Id="rId157" Type="http://schemas.openxmlformats.org/officeDocument/2006/relationships/externalLink" Target="externalLinks/externalLink149.xml"/><Relationship Id="rId178" Type="http://schemas.openxmlformats.org/officeDocument/2006/relationships/externalLink" Target="externalLinks/externalLink170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52" Type="http://schemas.openxmlformats.org/officeDocument/2006/relationships/externalLink" Target="externalLinks/externalLink144.xml"/><Relationship Id="rId173" Type="http://schemas.openxmlformats.org/officeDocument/2006/relationships/externalLink" Target="externalLinks/externalLink165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externalLink" Target="externalLinks/externalLink97.xml"/><Relationship Id="rId126" Type="http://schemas.openxmlformats.org/officeDocument/2006/relationships/externalLink" Target="externalLinks/externalLink118.xml"/><Relationship Id="rId147" Type="http://schemas.openxmlformats.org/officeDocument/2006/relationships/externalLink" Target="externalLinks/externalLink139.xml"/><Relationship Id="rId168" Type="http://schemas.openxmlformats.org/officeDocument/2006/relationships/externalLink" Target="externalLinks/externalLink16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121" Type="http://schemas.openxmlformats.org/officeDocument/2006/relationships/externalLink" Target="externalLinks/externalLink113.xml"/><Relationship Id="rId142" Type="http://schemas.openxmlformats.org/officeDocument/2006/relationships/externalLink" Target="externalLinks/externalLink134.xml"/><Relationship Id="rId163" Type="http://schemas.openxmlformats.org/officeDocument/2006/relationships/externalLink" Target="externalLinks/externalLink155.xml"/><Relationship Id="rId184" Type="http://schemas.openxmlformats.org/officeDocument/2006/relationships/externalLink" Target="externalLinks/externalLink176.xml"/><Relationship Id="rId18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59.xml"/><Relationship Id="rId116" Type="http://schemas.openxmlformats.org/officeDocument/2006/relationships/externalLink" Target="externalLinks/externalLink108.xml"/><Relationship Id="rId137" Type="http://schemas.openxmlformats.org/officeDocument/2006/relationships/externalLink" Target="externalLinks/externalLink129.xml"/><Relationship Id="rId158" Type="http://schemas.openxmlformats.org/officeDocument/2006/relationships/externalLink" Target="externalLinks/externalLink150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54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111" Type="http://schemas.openxmlformats.org/officeDocument/2006/relationships/externalLink" Target="externalLinks/externalLink103.xml"/><Relationship Id="rId132" Type="http://schemas.openxmlformats.org/officeDocument/2006/relationships/externalLink" Target="externalLinks/externalLink124.xml"/><Relationship Id="rId153" Type="http://schemas.openxmlformats.org/officeDocument/2006/relationships/externalLink" Target="externalLinks/externalLink145.xml"/><Relationship Id="rId174" Type="http://schemas.openxmlformats.org/officeDocument/2006/relationships/externalLink" Target="externalLinks/externalLink166.xml"/><Relationship Id="rId179" Type="http://schemas.openxmlformats.org/officeDocument/2006/relationships/externalLink" Target="externalLinks/externalLink171.xml"/><Relationship Id="rId190" Type="http://schemas.openxmlformats.org/officeDocument/2006/relationships/calcChain" Target="calcChain.xml"/><Relationship Id="rId15" Type="http://schemas.openxmlformats.org/officeDocument/2006/relationships/externalLink" Target="externalLinks/externalLink7.xml"/><Relationship Id="rId36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49.xml"/><Relationship Id="rId106" Type="http://schemas.openxmlformats.org/officeDocument/2006/relationships/externalLink" Target="externalLinks/externalLink98.xml"/><Relationship Id="rId127" Type="http://schemas.openxmlformats.org/officeDocument/2006/relationships/externalLink" Target="externalLinks/externalLink11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44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122" Type="http://schemas.openxmlformats.org/officeDocument/2006/relationships/externalLink" Target="externalLinks/externalLink114.xml"/><Relationship Id="rId143" Type="http://schemas.openxmlformats.org/officeDocument/2006/relationships/externalLink" Target="externalLinks/externalLink135.xml"/><Relationship Id="rId148" Type="http://schemas.openxmlformats.org/officeDocument/2006/relationships/externalLink" Target="externalLinks/externalLink140.xml"/><Relationship Id="rId164" Type="http://schemas.openxmlformats.org/officeDocument/2006/relationships/externalLink" Target="externalLinks/externalLink156.xml"/><Relationship Id="rId169" Type="http://schemas.openxmlformats.org/officeDocument/2006/relationships/externalLink" Target="externalLinks/externalLink161.xml"/><Relationship Id="rId185" Type="http://schemas.openxmlformats.org/officeDocument/2006/relationships/externalLink" Target="externalLinks/externalLink17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80" Type="http://schemas.openxmlformats.org/officeDocument/2006/relationships/externalLink" Target="externalLinks/externalLink17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4" name="TextBox 1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6" name="TextBox 1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0" name="TextBox 1">
          <a:extLst>
            <a:ext uri="{FF2B5EF4-FFF2-40B4-BE49-F238E27FC236}">
              <a16:creationId xmlns=""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4" name="TextBox 1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8" name="TextBox 1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4" name="TextBox 1">
          <a:extLst>
            <a:ext uri="{FF2B5EF4-FFF2-40B4-BE49-F238E27FC236}">
              <a16:creationId xmlns=""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8" name="TextBox 1">
          <a:extLst>
            <a:ext uri="{FF2B5EF4-FFF2-40B4-BE49-F238E27FC236}">
              <a16:creationId xmlns=""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2" name="TextBox 1">
          <a:extLst>
            <a:ext uri="{FF2B5EF4-FFF2-40B4-BE49-F238E27FC236}">
              <a16:creationId xmlns=""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3" name="TextBox 1">
          <a:extLst>
            <a:ext uri="{FF2B5EF4-FFF2-40B4-BE49-F238E27FC236}">
              <a16:creationId xmlns=""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4" name="TextBox 1">
          <a:extLst>
            <a:ext uri="{FF2B5EF4-FFF2-40B4-BE49-F238E27FC236}">
              <a16:creationId xmlns=""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5" name="TextBox 1">
          <a:extLst>
            <a:ext uri="{FF2B5EF4-FFF2-40B4-BE49-F238E27FC236}">
              <a16:creationId xmlns=""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6" name="TextBox 1">
          <a:extLst>
            <a:ext uri="{FF2B5EF4-FFF2-40B4-BE49-F238E27FC236}">
              <a16:creationId xmlns=""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7" name="TextBox 1">
          <a:extLst>
            <a:ext uri="{FF2B5EF4-FFF2-40B4-BE49-F238E27FC236}">
              <a16:creationId xmlns=""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8" name="TextBox 1">
          <a:extLst>
            <a:ext uri="{FF2B5EF4-FFF2-40B4-BE49-F238E27FC236}">
              <a16:creationId xmlns=""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89" name="TextBox 1">
          <a:extLst>
            <a:ext uri="{FF2B5EF4-FFF2-40B4-BE49-F238E27FC236}">
              <a16:creationId xmlns=""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0" name="TextBox 1">
          <a:extLst>
            <a:ext uri="{FF2B5EF4-FFF2-40B4-BE49-F238E27FC236}">
              <a16:creationId xmlns=""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1" name="TextBox 1">
          <a:extLst>
            <a:ext uri="{FF2B5EF4-FFF2-40B4-BE49-F238E27FC236}">
              <a16:creationId xmlns=""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2" name="TextBox 1">
          <a:extLst>
            <a:ext uri="{FF2B5EF4-FFF2-40B4-BE49-F238E27FC236}">
              <a16:creationId xmlns=""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=""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=""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5" name="TextBox 1">
          <a:extLst>
            <a:ext uri="{FF2B5EF4-FFF2-40B4-BE49-F238E27FC236}">
              <a16:creationId xmlns=""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6" name="TextBox 1">
          <a:extLst>
            <a:ext uri="{FF2B5EF4-FFF2-40B4-BE49-F238E27FC236}">
              <a16:creationId xmlns=""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=""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=""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=""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=""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1" name="TextBox 1">
          <a:extLst>
            <a:ext uri="{FF2B5EF4-FFF2-40B4-BE49-F238E27FC236}">
              <a16:creationId xmlns=""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2" name="TextBox 1">
          <a:extLst>
            <a:ext uri="{FF2B5EF4-FFF2-40B4-BE49-F238E27FC236}">
              <a16:creationId xmlns=""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3" name="TextBox 1">
          <a:extLst>
            <a:ext uri="{FF2B5EF4-FFF2-40B4-BE49-F238E27FC236}">
              <a16:creationId xmlns=""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4" name="TextBox 1">
          <a:extLst>
            <a:ext uri="{FF2B5EF4-FFF2-40B4-BE49-F238E27FC236}">
              <a16:creationId xmlns=""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5" name="TextBox 1">
          <a:extLst>
            <a:ext uri="{FF2B5EF4-FFF2-40B4-BE49-F238E27FC236}">
              <a16:creationId xmlns=""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6" name="TextBox 1">
          <a:extLst>
            <a:ext uri="{FF2B5EF4-FFF2-40B4-BE49-F238E27FC236}">
              <a16:creationId xmlns=""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7" name="TextBox 1">
          <a:extLst>
            <a:ext uri="{FF2B5EF4-FFF2-40B4-BE49-F238E27FC236}">
              <a16:creationId xmlns=""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8" name="TextBox 1">
          <a:extLst>
            <a:ext uri="{FF2B5EF4-FFF2-40B4-BE49-F238E27FC236}">
              <a16:creationId xmlns=""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09" name="TextBox 1">
          <a:extLst>
            <a:ext uri="{FF2B5EF4-FFF2-40B4-BE49-F238E27FC236}">
              <a16:creationId xmlns=""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0" name="TextBox 1">
          <a:extLst>
            <a:ext uri="{FF2B5EF4-FFF2-40B4-BE49-F238E27FC236}">
              <a16:creationId xmlns=""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1" name="TextBox 1">
          <a:extLst>
            <a:ext uri="{FF2B5EF4-FFF2-40B4-BE49-F238E27FC236}">
              <a16:creationId xmlns=""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2" name="TextBox 1">
          <a:extLst>
            <a:ext uri="{FF2B5EF4-FFF2-40B4-BE49-F238E27FC236}">
              <a16:creationId xmlns=""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3" name="TextBox 1">
          <a:extLst>
            <a:ext uri="{FF2B5EF4-FFF2-40B4-BE49-F238E27FC236}">
              <a16:creationId xmlns=""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4" name="TextBox 1">
          <a:extLst>
            <a:ext uri="{FF2B5EF4-FFF2-40B4-BE49-F238E27FC236}">
              <a16:creationId xmlns=""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5" name="TextBox 1">
          <a:extLst>
            <a:ext uri="{FF2B5EF4-FFF2-40B4-BE49-F238E27FC236}">
              <a16:creationId xmlns=""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6" name="TextBox 1">
          <a:extLst>
            <a:ext uri="{FF2B5EF4-FFF2-40B4-BE49-F238E27FC236}">
              <a16:creationId xmlns=""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=""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=""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=""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0" name="TextBox 1">
          <a:extLst>
            <a:ext uri="{FF2B5EF4-FFF2-40B4-BE49-F238E27FC236}">
              <a16:creationId xmlns=""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1" name="TextBox 1">
          <a:extLst>
            <a:ext uri="{FF2B5EF4-FFF2-40B4-BE49-F238E27FC236}">
              <a16:creationId xmlns=""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2" name="TextBox 1">
          <a:extLst>
            <a:ext uri="{FF2B5EF4-FFF2-40B4-BE49-F238E27FC236}">
              <a16:creationId xmlns=""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3" name="TextBox 1">
          <a:extLst>
            <a:ext uri="{FF2B5EF4-FFF2-40B4-BE49-F238E27FC236}">
              <a16:creationId xmlns=""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4" name="TextBox 1">
          <a:extLst>
            <a:ext uri="{FF2B5EF4-FFF2-40B4-BE49-F238E27FC236}">
              <a16:creationId xmlns=""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5" name="TextBox 1">
          <a:extLst>
            <a:ext uri="{FF2B5EF4-FFF2-40B4-BE49-F238E27FC236}">
              <a16:creationId xmlns=""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6" name="TextBox 1">
          <a:extLst>
            <a:ext uri="{FF2B5EF4-FFF2-40B4-BE49-F238E27FC236}">
              <a16:creationId xmlns=""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7" name="TextBox 1">
          <a:extLst>
            <a:ext uri="{FF2B5EF4-FFF2-40B4-BE49-F238E27FC236}">
              <a16:creationId xmlns=""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8" name="TextBox 1">
          <a:extLst>
            <a:ext uri="{FF2B5EF4-FFF2-40B4-BE49-F238E27FC236}">
              <a16:creationId xmlns=""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29" name="TextBox 1">
          <a:extLst>
            <a:ext uri="{FF2B5EF4-FFF2-40B4-BE49-F238E27FC236}">
              <a16:creationId xmlns=""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0" name="TextBox 1">
          <a:extLst>
            <a:ext uri="{FF2B5EF4-FFF2-40B4-BE49-F238E27FC236}">
              <a16:creationId xmlns=""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1" name="TextBox 1">
          <a:extLst>
            <a:ext uri="{FF2B5EF4-FFF2-40B4-BE49-F238E27FC236}">
              <a16:creationId xmlns=""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2" name="TextBox 1">
          <a:extLst>
            <a:ext uri="{FF2B5EF4-FFF2-40B4-BE49-F238E27FC236}">
              <a16:creationId xmlns=""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3" name="TextBox 1">
          <a:extLst>
            <a:ext uri="{FF2B5EF4-FFF2-40B4-BE49-F238E27FC236}">
              <a16:creationId xmlns=""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4" name="TextBox 1">
          <a:extLst>
            <a:ext uri="{FF2B5EF4-FFF2-40B4-BE49-F238E27FC236}">
              <a16:creationId xmlns=""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5" name="TextBox 1">
          <a:extLst>
            <a:ext uri="{FF2B5EF4-FFF2-40B4-BE49-F238E27FC236}">
              <a16:creationId xmlns=""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6" name="TextBox 1">
          <a:extLst>
            <a:ext uri="{FF2B5EF4-FFF2-40B4-BE49-F238E27FC236}">
              <a16:creationId xmlns=""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7" name="TextBox 1">
          <a:extLst>
            <a:ext uri="{FF2B5EF4-FFF2-40B4-BE49-F238E27FC236}">
              <a16:creationId xmlns=""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8" name="TextBox 1">
          <a:extLst>
            <a:ext uri="{FF2B5EF4-FFF2-40B4-BE49-F238E27FC236}">
              <a16:creationId xmlns=""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39" name="TextBox 1">
          <a:extLst>
            <a:ext uri="{FF2B5EF4-FFF2-40B4-BE49-F238E27FC236}">
              <a16:creationId xmlns=""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0" name="TextBox 1">
          <a:extLst>
            <a:ext uri="{FF2B5EF4-FFF2-40B4-BE49-F238E27FC236}">
              <a16:creationId xmlns=""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=""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2" name="TextBox 1">
          <a:extLst>
            <a:ext uri="{FF2B5EF4-FFF2-40B4-BE49-F238E27FC236}">
              <a16:creationId xmlns=""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3" name="TextBox 1">
          <a:extLst>
            <a:ext uri="{FF2B5EF4-FFF2-40B4-BE49-F238E27FC236}">
              <a16:creationId xmlns=""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4" name="TextBox 1">
          <a:extLst>
            <a:ext uri="{FF2B5EF4-FFF2-40B4-BE49-F238E27FC236}">
              <a16:creationId xmlns=""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5" name="TextBox 1">
          <a:extLst>
            <a:ext uri="{FF2B5EF4-FFF2-40B4-BE49-F238E27FC236}">
              <a16:creationId xmlns=""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6" name="TextBox 1">
          <a:extLst>
            <a:ext uri="{FF2B5EF4-FFF2-40B4-BE49-F238E27FC236}">
              <a16:creationId xmlns=""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7" name="TextBox 1">
          <a:extLst>
            <a:ext uri="{FF2B5EF4-FFF2-40B4-BE49-F238E27FC236}">
              <a16:creationId xmlns=""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8" name="TextBox 1">
          <a:extLst>
            <a:ext uri="{FF2B5EF4-FFF2-40B4-BE49-F238E27FC236}">
              <a16:creationId xmlns=""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49" name="TextBox 1">
          <a:extLst>
            <a:ext uri="{FF2B5EF4-FFF2-40B4-BE49-F238E27FC236}">
              <a16:creationId xmlns=""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0" name="TextBox 1">
          <a:extLst>
            <a:ext uri="{FF2B5EF4-FFF2-40B4-BE49-F238E27FC236}">
              <a16:creationId xmlns=""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1" name="TextBox 1">
          <a:extLst>
            <a:ext uri="{FF2B5EF4-FFF2-40B4-BE49-F238E27FC236}">
              <a16:creationId xmlns=""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2" name="TextBox 1">
          <a:extLst>
            <a:ext uri="{FF2B5EF4-FFF2-40B4-BE49-F238E27FC236}">
              <a16:creationId xmlns=""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3" name="TextBox 1">
          <a:extLst>
            <a:ext uri="{FF2B5EF4-FFF2-40B4-BE49-F238E27FC236}">
              <a16:creationId xmlns=""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4" name="TextBox 1">
          <a:extLst>
            <a:ext uri="{FF2B5EF4-FFF2-40B4-BE49-F238E27FC236}">
              <a16:creationId xmlns=""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5" name="TextBox 1">
          <a:extLst>
            <a:ext uri="{FF2B5EF4-FFF2-40B4-BE49-F238E27FC236}">
              <a16:creationId xmlns=""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6" name="TextBox 1">
          <a:extLst>
            <a:ext uri="{FF2B5EF4-FFF2-40B4-BE49-F238E27FC236}">
              <a16:creationId xmlns=""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7" name="TextBox 1">
          <a:extLst>
            <a:ext uri="{FF2B5EF4-FFF2-40B4-BE49-F238E27FC236}">
              <a16:creationId xmlns=""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8" name="TextBox 1">
          <a:extLst>
            <a:ext uri="{FF2B5EF4-FFF2-40B4-BE49-F238E27FC236}">
              <a16:creationId xmlns=""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59" name="TextBox 1">
          <a:extLst>
            <a:ext uri="{FF2B5EF4-FFF2-40B4-BE49-F238E27FC236}">
              <a16:creationId xmlns=""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0" name="TextBox 1">
          <a:extLst>
            <a:ext uri="{FF2B5EF4-FFF2-40B4-BE49-F238E27FC236}">
              <a16:creationId xmlns=""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1" name="TextBox 1">
          <a:extLst>
            <a:ext uri="{FF2B5EF4-FFF2-40B4-BE49-F238E27FC236}">
              <a16:creationId xmlns=""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2" name="TextBox 1">
          <a:extLst>
            <a:ext uri="{FF2B5EF4-FFF2-40B4-BE49-F238E27FC236}">
              <a16:creationId xmlns=""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=""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4" name="TextBox 1">
          <a:extLst>
            <a:ext uri="{FF2B5EF4-FFF2-40B4-BE49-F238E27FC236}">
              <a16:creationId xmlns=""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5" name="TextBox 1">
          <a:extLst>
            <a:ext uri="{FF2B5EF4-FFF2-40B4-BE49-F238E27FC236}">
              <a16:creationId xmlns=""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6" name="TextBox 1">
          <a:extLst>
            <a:ext uri="{FF2B5EF4-FFF2-40B4-BE49-F238E27FC236}">
              <a16:creationId xmlns=""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=""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8" name="TextBox 1">
          <a:extLst>
            <a:ext uri="{FF2B5EF4-FFF2-40B4-BE49-F238E27FC236}">
              <a16:creationId xmlns=""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69" name="TextBox 1">
          <a:extLst>
            <a:ext uri="{FF2B5EF4-FFF2-40B4-BE49-F238E27FC236}">
              <a16:creationId xmlns=""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0" name="TextBox 1">
          <a:extLst>
            <a:ext uri="{FF2B5EF4-FFF2-40B4-BE49-F238E27FC236}">
              <a16:creationId xmlns=""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1" name="TextBox 1">
          <a:extLst>
            <a:ext uri="{FF2B5EF4-FFF2-40B4-BE49-F238E27FC236}">
              <a16:creationId xmlns=""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2" name="TextBox 1">
          <a:extLst>
            <a:ext uri="{FF2B5EF4-FFF2-40B4-BE49-F238E27FC236}">
              <a16:creationId xmlns=""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3" name="TextBox 1">
          <a:extLst>
            <a:ext uri="{FF2B5EF4-FFF2-40B4-BE49-F238E27FC236}">
              <a16:creationId xmlns=""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4" name="TextBox 1">
          <a:extLst>
            <a:ext uri="{FF2B5EF4-FFF2-40B4-BE49-F238E27FC236}">
              <a16:creationId xmlns=""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5" name="TextBox 1">
          <a:extLst>
            <a:ext uri="{FF2B5EF4-FFF2-40B4-BE49-F238E27FC236}">
              <a16:creationId xmlns=""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6" name="TextBox 1">
          <a:extLst>
            <a:ext uri="{FF2B5EF4-FFF2-40B4-BE49-F238E27FC236}">
              <a16:creationId xmlns=""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7" name="TextBox 1">
          <a:extLst>
            <a:ext uri="{FF2B5EF4-FFF2-40B4-BE49-F238E27FC236}">
              <a16:creationId xmlns=""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8" name="TextBox 1">
          <a:extLst>
            <a:ext uri="{FF2B5EF4-FFF2-40B4-BE49-F238E27FC236}">
              <a16:creationId xmlns=""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79" name="TextBox 1">
          <a:extLst>
            <a:ext uri="{FF2B5EF4-FFF2-40B4-BE49-F238E27FC236}">
              <a16:creationId xmlns=""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0" name="TextBox 1">
          <a:extLst>
            <a:ext uri="{FF2B5EF4-FFF2-40B4-BE49-F238E27FC236}">
              <a16:creationId xmlns=""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1" name="TextBox 1">
          <a:extLst>
            <a:ext uri="{FF2B5EF4-FFF2-40B4-BE49-F238E27FC236}">
              <a16:creationId xmlns=""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2" name="TextBox 1">
          <a:extLst>
            <a:ext uri="{FF2B5EF4-FFF2-40B4-BE49-F238E27FC236}">
              <a16:creationId xmlns=""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3" name="TextBox 1">
          <a:extLst>
            <a:ext uri="{FF2B5EF4-FFF2-40B4-BE49-F238E27FC236}">
              <a16:creationId xmlns=""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=""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=""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6" name="TextBox 1">
          <a:extLst>
            <a:ext uri="{FF2B5EF4-FFF2-40B4-BE49-F238E27FC236}">
              <a16:creationId xmlns=""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7" name="TextBox 1">
          <a:extLst>
            <a:ext uri="{FF2B5EF4-FFF2-40B4-BE49-F238E27FC236}">
              <a16:creationId xmlns=""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8" name="TextBox 1">
          <a:extLst>
            <a:ext uri="{FF2B5EF4-FFF2-40B4-BE49-F238E27FC236}">
              <a16:creationId xmlns=""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89" name="TextBox 1">
          <a:extLst>
            <a:ext uri="{FF2B5EF4-FFF2-40B4-BE49-F238E27FC236}">
              <a16:creationId xmlns=""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0" name="TextBox 1">
          <a:extLst>
            <a:ext uri="{FF2B5EF4-FFF2-40B4-BE49-F238E27FC236}">
              <a16:creationId xmlns=""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1" name="TextBox 1">
          <a:extLst>
            <a:ext uri="{FF2B5EF4-FFF2-40B4-BE49-F238E27FC236}">
              <a16:creationId xmlns=""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2" name="TextBox 1">
          <a:extLst>
            <a:ext uri="{FF2B5EF4-FFF2-40B4-BE49-F238E27FC236}">
              <a16:creationId xmlns=""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3" name="TextBox 1">
          <a:extLst>
            <a:ext uri="{FF2B5EF4-FFF2-40B4-BE49-F238E27FC236}">
              <a16:creationId xmlns=""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4" name="TextBox 1">
          <a:extLst>
            <a:ext uri="{FF2B5EF4-FFF2-40B4-BE49-F238E27FC236}">
              <a16:creationId xmlns=""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5" name="TextBox 1">
          <a:extLst>
            <a:ext uri="{FF2B5EF4-FFF2-40B4-BE49-F238E27FC236}">
              <a16:creationId xmlns=""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6" name="TextBox 1">
          <a:extLst>
            <a:ext uri="{FF2B5EF4-FFF2-40B4-BE49-F238E27FC236}">
              <a16:creationId xmlns=""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7" name="TextBox 1">
          <a:extLst>
            <a:ext uri="{FF2B5EF4-FFF2-40B4-BE49-F238E27FC236}">
              <a16:creationId xmlns=""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8" name="TextBox 1">
          <a:extLst>
            <a:ext uri="{FF2B5EF4-FFF2-40B4-BE49-F238E27FC236}">
              <a16:creationId xmlns=""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599" name="TextBox 1">
          <a:extLst>
            <a:ext uri="{FF2B5EF4-FFF2-40B4-BE49-F238E27FC236}">
              <a16:creationId xmlns=""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0" name="TextBox 1">
          <a:extLst>
            <a:ext uri="{FF2B5EF4-FFF2-40B4-BE49-F238E27FC236}">
              <a16:creationId xmlns=""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=""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=""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3" name="TextBox 1">
          <a:extLst>
            <a:ext uri="{FF2B5EF4-FFF2-40B4-BE49-F238E27FC236}">
              <a16:creationId xmlns=""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4" name="TextBox 1">
          <a:extLst>
            <a:ext uri="{FF2B5EF4-FFF2-40B4-BE49-F238E27FC236}">
              <a16:creationId xmlns=""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5" name="TextBox 1">
          <a:extLst>
            <a:ext uri="{FF2B5EF4-FFF2-40B4-BE49-F238E27FC236}">
              <a16:creationId xmlns=""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6" name="TextBox 1">
          <a:extLst>
            <a:ext uri="{FF2B5EF4-FFF2-40B4-BE49-F238E27FC236}">
              <a16:creationId xmlns=""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=""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8" name="TextBox 1">
          <a:extLst>
            <a:ext uri="{FF2B5EF4-FFF2-40B4-BE49-F238E27FC236}">
              <a16:creationId xmlns=""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09" name="TextBox 1">
          <a:extLst>
            <a:ext uri="{FF2B5EF4-FFF2-40B4-BE49-F238E27FC236}">
              <a16:creationId xmlns=""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0" name="TextBox 1">
          <a:extLst>
            <a:ext uri="{FF2B5EF4-FFF2-40B4-BE49-F238E27FC236}">
              <a16:creationId xmlns=""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1" name="TextBox 1">
          <a:extLst>
            <a:ext uri="{FF2B5EF4-FFF2-40B4-BE49-F238E27FC236}">
              <a16:creationId xmlns=""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2" name="TextBox 1">
          <a:extLst>
            <a:ext uri="{FF2B5EF4-FFF2-40B4-BE49-F238E27FC236}">
              <a16:creationId xmlns=""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3" name="TextBox 1">
          <a:extLst>
            <a:ext uri="{FF2B5EF4-FFF2-40B4-BE49-F238E27FC236}">
              <a16:creationId xmlns=""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4" name="TextBox 1">
          <a:extLst>
            <a:ext uri="{FF2B5EF4-FFF2-40B4-BE49-F238E27FC236}">
              <a16:creationId xmlns=""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5" name="TextBox 1">
          <a:extLst>
            <a:ext uri="{FF2B5EF4-FFF2-40B4-BE49-F238E27FC236}">
              <a16:creationId xmlns=""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6" name="TextBox 1">
          <a:extLst>
            <a:ext uri="{FF2B5EF4-FFF2-40B4-BE49-F238E27FC236}">
              <a16:creationId xmlns=""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7" name="TextBox 1">
          <a:extLst>
            <a:ext uri="{FF2B5EF4-FFF2-40B4-BE49-F238E27FC236}">
              <a16:creationId xmlns=""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=""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=""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0" name="TextBox 1">
          <a:extLst>
            <a:ext uri="{FF2B5EF4-FFF2-40B4-BE49-F238E27FC236}">
              <a16:creationId xmlns=""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1" name="TextBox 1">
          <a:extLst>
            <a:ext uri="{FF2B5EF4-FFF2-40B4-BE49-F238E27FC236}">
              <a16:creationId xmlns=""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2" name="TextBox 1">
          <a:extLst>
            <a:ext uri="{FF2B5EF4-FFF2-40B4-BE49-F238E27FC236}">
              <a16:creationId xmlns=""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3" name="TextBox 1">
          <a:extLst>
            <a:ext uri="{FF2B5EF4-FFF2-40B4-BE49-F238E27FC236}">
              <a16:creationId xmlns=""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4" name="TextBox 1">
          <a:extLst>
            <a:ext uri="{FF2B5EF4-FFF2-40B4-BE49-F238E27FC236}">
              <a16:creationId xmlns=""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=""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=""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=""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8" name="TextBox 1">
          <a:extLst>
            <a:ext uri="{FF2B5EF4-FFF2-40B4-BE49-F238E27FC236}">
              <a16:creationId xmlns=""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=""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0" name="TextBox 1">
          <a:extLst>
            <a:ext uri="{FF2B5EF4-FFF2-40B4-BE49-F238E27FC236}">
              <a16:creationId xmlns=""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1" name="TextBox 1">
          <a:extLst>
            <a:ext uri="{FF2B5EF4-FFF2-40B4-BE49-F238E27FC236}">
              <a16:creationId xmlns=""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2" name="TextBox 1">
          <a:extLst>
            <a:ext uri="{FF2B5EF4-FFF2-40B4-BE49-F238E27FC236}">
              <a16:creationId xmlns=""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3" name="TextBox 1">
          <a:extLst>
            <a:ext uri="{FF2B5EF4-FFF2-40B4-BE49-F238E27FC236}">
              <a16:creationId xmlns=""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4" name="TextBox 1">
          <a:extLst>
            <a:ext uri="{FF2B5EF4-FFF2-40B4-BE49-F238E27FC236}">
              <a16:creationId xmlns=""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5" name="TextBox 1">
          <a:extLst>
            <a:ext uri="{FF2B5EF4-FFF2-40B4-BE49-F238E27FC236}">
              <a16:creationId xmlns=""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6" name="TextBox 1">
          <a:extLst>
            <a:ext uri="{FF2B5EF4-FFF2-40B4-BE49-F238E27FC236}">
              <a16:creationId xmlns=""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7" name="TextBox 1">
          <a:extLst>
            <a:ext uri="{FF2B5EF4-FFF2-40B4-BE49-F238E27FC236}">
              <a16:creationId xmlns=""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8" name="TextBox 1">
          <a:extLst>
            <a:ext uri="{FF2B5EF4-FFF2-40B4-BE49-F238E27FC236}">
              <a16:creationId xmlns=""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39" name="TextBox 1">
          <a:extLst>
            <a:ext uri="{FF2B5EF4-FFF2-40B4-BE49-F238E27FC236}">
              <a16:creationId xmlns=""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0" name="TextBox 1">
          <a:extLst>
            <a:ext uri="{FF2B5EF4-FFF2-40B4-BE49-F238E27FC236}">
              <a16:creationId xmlns=""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1" name="TextBox 1">
          <a:extLst>
            <a:ext uri="{FF2B5EF4-FFF2-40B4-BE49-F238E27FC236}">
              <a16:creationId xmlns=""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=""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=""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=""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5" name="TextBox 1">
          <a:extLst>
            <a:ext uri="{FF2B5EF4-FFF2-40B4-BE49-F238E27FC236}">
              <a16:creationId xmlns=""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6" name="TextBox 1">
          <a:extLst>
            <a:ext uri="{FF2B5EF4-FFF2-40B4-BE49-F238E27FC236}">
              <a16:creationId xmlns=""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7" name="TextBox 1">
          <a:extLst>
            <a:ext uri="{FF2B5EF4-FFF2-40B4-BE49-F238E27FC236}">
              <a16:creationId xmlns=""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8" name="TextBox 1">
          <a:extLst>
            <a:ext uri="{FF2B5EF4-FFF2-40B4-BE49-F238E27FC236}">
              <a16:creationId xmlns=""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49" name="TextBox 1">
          <a:extLst>
            <a:ext uri="{FF2B5EF4-FFF2-40B4-BE49-F238E27FC236}">
              <a16:creationId xmlns=""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0" name="TextBox 1">
          <a:extLst>
            <a:ext uri="{FF2B5EF4-FFF2-40B4-BE49-F238E27FC236}">
              <a16:creationId xmlns=""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=""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2" name="TextBox 1">
          <a:extLst>
            <a:ext uri="{FF2B5EF4-FFF2-40B4-BE49-F238E27FC236}">
              <a16:creationId xmlns=""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3" name="TextBox 1">
          <a:extLst>
            <a:ext uri="{FF2B5EF4-FFF2-40B4-BE49-F238E27FC236}">
              <a16:creationId xmlns=""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4" name="TextBox 1">
          <a:extLst>
            <a:ext uri="{FF2B5EF4-FFF2-40B4-BE49-F238E27FC236}">
              <a16:creationId xmlns=""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5" name="TextBox 1">
          <a:extLst>
            <a:ext uri="{FF2B5EF4-FFF2-40B4-BE49-F238E27FC236}">
              <a16:creationId xmlns=""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6" name="TextBox 1">
          <a:extLst>
            <a:ext uri="{FF2B5EF4-FFF2-40B4-BE49-F238E27FC236}">
              <a16:creationId xmlns=""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7" name="TextBox 1">
          <a:extLst>
            <a:ext uri="{FF2B5EF4-FFF2-40B4-BE49-F238E27FC236}">
              <a16:creationId xmlns=""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8" name="TextBox 1">
          <a:extLst>
            <a:ext uri="{FF2B5EF4-FFF2-40B4-BE49-F238E27FC236}">
              <a16:creationId xmlns=""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59" name="TextBox 1">
          <a:extLst>
            <a:ext uri="{FF2B5EF4-FFF2-40B4-BE49-F238E27FC236}">
              <a16:creationId xmlns=""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0" name="TextBox 1">
          <a:extLst>
            <a:ext uri="{FF2B5EF4-FFF2-40B4-BE49-F238E27FC236}">
              <a16:creationId xmlns=""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0" name="TextBox 1">
          <a:extLst>
            <a:ext uri="{FF2B5EF4-FFF2-40B4-BE49-F238E27FC236}">
              <a16:creationId xmlns=""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640</xdr:row>
      <xdr:rowOff>0</xdr:rowOff>
    </xdr:from>
    <xdr:ext cx="184731" cy="26456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2352675" y="1785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820</xdr:row>
      <xdr:rowOff>0</xdr:rowOff>
    </xdr:from>
    <xdr:ext cx="184731" cy="26456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2352675" y="2304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3" name="TextBox 1">
          <a:extLst>
            <a:ext uri="{FF2B5EF4-FFF2-40B4-BE49-F238E27FC236}">
              <a16:creationId xmlns=""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4" name="TextBox 1">
          <a:extLst>
            <a:ext uri="{FF2B5EF4-FFF2-40B4-BE49-F238E27FC236}">
              <a16:creationId xmlns=""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5" name="TextBox 1">
          <a:extLst>
            <a:ext uri="{FF2B5EF4-FFF2-40B4-BE49-F238E27FC236}">
              <a16:creationId xmlns=""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6" name="TextBox 1">
          <a:extLst>
            <a:ext uri="{FF2B5EF4-FFF2-40B4-BE49-F238E27FC236}">
              <a16:creationId xmlns=""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7" name="TextBox 1">
          <a:extLst>
            <a:ext uri="{FF2B5EF4-FFF2-40B4-BE49-F238E27FC236}">
              <a16:creationId xmlns=""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8" name="TextBox 1">
          <a:extLst>
            <a:ext uri="{FF2B5EF4-FFF2-40B4-BE49-F238E27FC236}">
              <a16:creationId xmlns=""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09" name="TextBox 1">
          <a:extLst>
            <a:ext uri="{FF2B5EF4-FFF2-40B4-BE49-F238E27FC236}">
              <a16:creationId xmlns=""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0" name="TextBox 1">
          <a:extLst>
            <a:ext uri="{FF2B5EF4-FFF2-40B4-BE49-F238E27FC236}">
              <a16:creationId xmlns=""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1" name="TextBox 1">
          <a:extLst>
            <a:ext uri="{FF2B5EF4-FFF2-40B4-BE49-F238E27FC236}">
              <a16:creationId xmlns=""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2" name="TextBox 1">
          <a:extLst>
            <a:ext uri="{FF2B5EF4-FFF2-40B4-BE49-F238E27FC236}">
              <a16:creationId xmlns=""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3" name="TextBox 1">
          <a:extLst>
            <a:ext uri="{FF2B5EF4-FFF2-40B4-BE49-F238E27FC236}">
              <a16:creationId xmlns=""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4" name="TextBox 1">
          <a:extLst>
            <a:ext uri="{FF2B5EF4-FFF2-40B4-BE49-F238E27FC236}">
              <a16:creationId xmlns=""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5" name="TextBox 1">
          <a:extLst>
            <a:ext uri="{FF2B5EF4-FFF2-40B4-BE49-F238E27FC236}">
              <a16:creationId xmlns=""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6" name="TextBox 1">
          <a:extLst>
            <a:ext uri="{FF2B5EF4-FFF2-40B4-BE49-F238E27FC236}">
              <a16:creationId xmlns=""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7" name="TextBox 1">
          <a:extLst>
            <a:ext uri="{FF2B5EF4-FFF2-40B4-BE49-F238E27FC236}">
              <a16:creationId xmlns=""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8" name="TextBox 1">
          <a:extLst>
            <a:ext uri="{FF2B5EF4-FFF2-40B4-BE49-F238E27FC236}">
              <a16:creationId xmlns=""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19" name="TextBox 1">
          <a:extLst>
            <a:ext uri="{FF2B5EF4-FFF2-40B4-BE49-F238E27FC236}">
              <a16:creationId xmlns=""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0" name="TextBox 1">
          <a:extLst>
            <a:ext uri="{FF2B5EF4-FFF2-40B4-BE49-F238E27FC236}">
              <a16:creationId xmlns=""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1" name="TextBox 1">
          <a:extLst>
            <a:ext uri="{FF2B5EF4-FFF2-40B4-BE49-F238E27FC236}">
              <a16:creationId xmlns=""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2" name="TextBox 1">
          <a:extLst>
            <a:ext uri="{FF2B5EF4-FFF2-40B4-BE49-F238E27FC236}">
              <a16:creationId xmlns=""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3" name="TextBox 1">
          <a:extLst>
            <a:ext uri="{FF2B5EF4-FFF2-40B4-BE49-F238E27FC236}">
              <a16:creationId xmlns=""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4" name="TextBox 1">
          <a:extLst>
            <a:ext uri="{FF2B5EF4-FFF2-40B4-BE49-F238E27FC236}">
              <a16:creationId xmlns=""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5" name="TextBox 1">
          <a:extLst>
            <a:ext uri="{FF2B5EF4-FFF2-40B4-BE49-F238E27FC236}">
              <a16:creationId xmlns=""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6" name="TextBox 1">
          <a:extLst>
            <a:ext uri="{FF2B5EF4-FFF2-40B4-BE49-F238E27FC236}">
              <a16:creationId xmlns=""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7" name="TextBox 1">
          <a:extLst>
            <a:ext uri="{FF2B5EF4-FFF2-40B4-BE49-F238E27FC236}">
              <a16:creationId xmlns=""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8" name="TextBox 1">
          <a:extLst>
            <a:ext uri="{FF2B5EF4-FFF2-40B4-BE49-F238E27FC236}">
              <a16:creationId xmlns=""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29" name="TextBox 1">
          <a:extLst>
            <a:ext uri="{FF2B5EF4-FFF2-40B4-BE49-F238E27FC236}">
              <a16:creationId xmlns=""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0" name="TextBox 1">
          <a:extLst>
            <a:ext uri="{FF2B5EF4-FFF2-40B4-BE49-F238E27FC236}">
              <a16:creationId xmlns=""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1" name="TextBox 1">
          <a:extLst>
            <a:ext uri="{FF2B5EF4-FFF2-40B4-BE49-F238E27FC236}">
              <a16:creationId xmlns=""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2" name="TextBox 1">
          <a:extLst>
            <a:ext uri="{FF2B5EF4-FFF2-40B4-BE49-F238E27FC236}">
              <a16:creationId xmlns=""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3" name="TextBox 1">
          <a:extLst>
            <a:ext uri="{FF2B5EF4-FFF2-40B4-BE49-F238E27FC236}">
              <a16:creationId xmlns=""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4" name="TextBox 1">
          <a:extLst>
            <a:ext uri="{FF2B5EF4-FFF2-40B4-BE49-F238E27FC236}">
              <a16:creationId xmlns=""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5" name="TextBox 1">
          <a:extLst>
            <a:ext uri="{FF2B5EF4-FFF2-40B4-BE49-F238E27FC236}">
              <a16:creationId xmlns=""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6" name="TextBox 1">
          <a:extLst>
            <a:ext uri="{FF2B5EF4-FFF2-40B4-BE49-F238E27FC236}">
              <a16:creationId xmlns=""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7" name="TextBox 1">
          <a:extLst>
            <a:ext uri="{FF2B5EF4-FFF2-40B4-BE49-F238E27FC236}">
              <a16:creationId xmlns=""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8" name="TextBox 1">
          <a:extLst>
            <a:ext uri="{FF2B5EF4-FFF2-40B4-BE49-F238E27FC236}">
              <a16:creationId xmlns=""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39" name="TextBox 1">
          <a:extLst>
            <a:ext uri="{FF2B5EF4-FFF2-40B4-BE49-F238E27FC236}">
              <a16:creationId xmlns=""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0" name="TextBox 1">
          <a:extLst>
            <a:ext uri="{FF2B5EF4-FFF2-40B4-BE49-F238E27FC236}">
              <a16:creationId xmlns=""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1" name="TextBox 1">
          <a:extLst>
            <a:ext uri="{FF2B5EF4-FFF2-40B4-BE49-F238E27FC236}">
              <a16:creationId xmlns=""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2" name="TextBox 1">
          <a:extLst>
            <a:ext uri="{FF2B5EF4-FFF2-40B4-BE49-F238E27FC236}">
              <a16:creationId xmlns=""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3" name="TextBox 1">
          <a:extLst>
            <a:ext uri="{FF2B5EF4-FFF2-40B4-BE49-F238E27FC236}">
              <a16:creationId xmlns=""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4" name="TextBox 1">
          <a:extLst>
            <a:ext uri="{FF2B5EF4-FFF2-40B4-BE49-F238E27FC236}">
              <a16:creationId xmlns=""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5" name="TextBox 1">
          <a:extLst>
            <a:ext uri="{FF2B5EF4-FFF2-40B4-BE49-F238E27FC236}">
              <a16:creationId xmlns=""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6" name="TextBox 1">
          <a:extLst>
            <a:ext uri="{FF2B5EF4-FFF2-40B4-BE49-F238E27FC236}">
              <a16:creationId xmlns=""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7" name="TextBox 1">
          <a:extLst>
            <a:ext uri="{FF2B5EF4-FFF2-40B4-BE49-F238E27FC236}">
              <a16:creationId xmlns=""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8" name="TextBox 1">
          <a:extLst>
            <a:ext uri="{FF2B5EF4-FFF2-40B4-BE49-F238E27FC236}">
              <a16:creationId xmlns=""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49" name="TextBox 1">
          <a:extLst>
            <a:ext uri="{FF2B5EF4-FFF2-40B4-BE49-F238E27FC236}">
              <a16:creationId xmlns=""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0" name="TextBox 1">
          <a:extLst>
            <a:ext uri="{FF2B5EF4-FFF2-40B4-BE49-F238E27FC236}">
              <a16:creationId xmlns=""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1" name="TextBox 1">
          <a:extLst>
            <a:ext uri="{FF2B5EF4-FFF2-40B4-BE49-F238E27FC236}">
              <a16:creationId xmlns=""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2" name="TextBox 1">
          <a:extLst>
            <a:ext uri="{FF2B5EF4-FFF2-40B4-BE49-F238E27FC236}">
              <a16:creationId xmlns=""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3" name="TextBox 1">
          <a:extLst>
            <a:ext uri="{FF2B5EF4-FFF2-40B4-BE49-F238E27FC236}">
              <a16:creationId xmlns=""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4" name="TextBox 1">
          <a:extLst>
            <a:ext uri="{FF2B5EF4-FFF2-40B4-BE49-F238E27FC236}">
              <a16:creationId xmlns=""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5" name="TextBox 1">
          <a:extLst>
            <a:ext uri="{FF2B5EF4-FFF2-40B4-BE49-F238E27FC236}">
              <a16:creationId xmlns=""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6" name="TextBox 1">
          <a:extLst>
            <a:ext uri="{FF2B5EF4-FFF2-40B4-BE49-F238E27FC236}">
              <a16:creationId xmlns=""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7" name="TextBox 1">
          <a:extLst>
            <a:ext uri="{FF2B5EF4-FFF2-40B4-BE49-F238E27FC236}">
              <a16:creationId xmlns=""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8" name="TextBox 1">
          <a:extLst>
            <a:ext uri="{FF2B5EF4-FFF2-40B4-BE49-F238E27FC236}">
              <a16:creationId xmlns=""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59" name="TextBox 1">
          <a:extLst>
            <a:ext uri="{FF2B5EF4-FFF2-40B4-BE49-F238E27FC236}">
              <a16:creationId xmlns=""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0" name="TextBox 1">
          <a:extLst>
            <a:ext uri="{FF2B5EF4-FFF2-40B4-BE49-F238E27FC236}">
              <a16:creationId xmlns=""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1" name="TextBox 1">
          <a:extLst>
            <a:ext uri="{FF2B5EF4-FFF2-40B4-BE49-F238E27FC236}">
              <a16:creationId xmlns=""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2" name="TextBox 1">
          <a:extLst>
            <a:ext uri="{FF2B5EF4-FFF2-40B4-BE49-F238E27FC236}">
              <a16:creationId xmlns=""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3" name="TextBox 1">
          <a:extLst>
            <a:ext uri="{FF2B5EF4-FFF2-40B4-BE49-F238E27FC236}">
              <a16:creationId xmlns=""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4" name="TextBox 1">
          <a:extLst>
            <a:ext uri="{FF2B5EF4-FFF2-40B4-BE49-F238E27FC236}">
              <a16:creationId xmlns=""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5" name="TextBox 1">
          <a:extLst>
            <a:ext uri="{FF2B5EF4-FFF2-40B4-BE49-F238E27FC236}">
              <a16:creationId xmlns=""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6" name="TextBox 1">
          <a:extLst>
            <a:ext uri="{FF2B5EF4-FFF2-40B4-BE49-F238E27FC236}">
              <a16:creationId xmlns=""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7" name="TextBox 1">
          <a:extLst>
            <a:ext uri="{FF2B5EF4-FFF2-40B4-BE49-F238E27FC236}">
              <a16:creationId xmlns=""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8" name="TextBox 1">
          <a:extLst>
            <a:ext uri="{FF2B5EF4-FFF2-40B4-BE49-F238E27FC236}">
              <a16:creationId xmlns=""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69" name="TextBox 1">
          <a:extLst>
            <a:ext uri="{FF2B5EF4-FFF2-40B4-BE49-F238E27FC236}">
              <a16:creationId xmlns=""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0" name="TextBox 1">
          <a:extLst>
            <a:ext uri="{FF2B5EF4-FFF2-40B4-BE49-F238E27FC236}">
              <a16:creationId xmlns=""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1" name="TextBox 1">
          <a:extLst>
            <a:ext uri="{FF2B5EF4-FFF2-40B4-BE49-F238E27FC236}">
              <a16:creationId xmlns=""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2" name="TextBox 1">
          <a:extLst>
            <a:ext uri="{FF2B5EF4-FFF2-40B4-BE49-F238E27FC236}">
              <a16:creationId xmlns=""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3" name="TextBox 1">
          <a:extLst>
            <a:ext uri="{FF2B5EF4-FFF2-40B4-BE49-F238E27FC236}">
              <a16:creationId xmlns=""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4" name="TextBox 1">
          <a:extLst>
            <a:ext uri="{FF2B5EF4-FFF2-40B4-BE49-F238E27FC236}">
              <a16:creationId xmlns=""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5" name="TextBox 1">
          <a:extLst>
            <a:ext uri="{FF2B5EF4-FFF2-40B4-BE49-F238E27FC236}">
              <a16:creationId xmlns=""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6" name="TextBox 1">
          <a:extLst>
            <a:ext uri="{FF2B5EF4-FFF2-40B4-BE49-F238E27FC236}">
              <a16:creationId xmlns=""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7" name="TextBox 1">
          <a:extLst>
            <a:ext uri="{FF2B5EF4-FFF2-40B4-BE49-F238E27FC236}">
              <a16:creationId xmlns=""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8" name="TextBox 1">
          <a:extLst>
            <a:ext uri="{FF2B5EF4-FFF2-40B4-BE49-F238E27FC236}">
              <a16:creationId xmlns=""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79" name="TextBox 1">
          <a:extLst>
            <a:ext uri="{FF2B5EF4-FFF2-40B4-BE49-F238E27FC236}">
              <a16:creationId xmlns=""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0" name="TextBox 1">
          <a:extLst>
            <a:ext uri="{FF2B5EF4-FFF2-40B4-BE49-F238E27FC236}">
              <a16:creationId xmlns=""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1" name="TextBox 1">
          <a:extLst>
            <a:ext uri="{FF2B5EF4-FFF2-40B4-BE49-F238E27FC236}">
              <a16:creationId xmlns=""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2" name="TextBox 1">
          <a:extLst>
            <a:ext uri="{FF2B5EF4-FFF2-40B4-BE49-F238E27FC236}">
              <a16:creationId xmlns=""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3" name="TextBox 1">
          <a:extLst>
            <a:ext uri="{FF2B5EF4-FFF2-40B4-BE49-F238E27FC236}">
              <a16:creationId xmlns=""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4" name="TextBox 1">
          <a:extLst>
            <a:ext uri="{FF2B5EF4-FFF2-40B4-BE49-F238E27FC236}">
              <a16:creationId xmlns=""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5" name="TextBox 1">
          <a:extLst>
            <a:ext uri="{FF2B5EF4-FFF2-40B4-BE49-F238E27FC236}">
              <a16:creationId xmlns=""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6" name="TextBox 1">
          <a:extLst>
            <a:ext uri="{FF2B5EF4-FFF2-40B4-BE49-F238E27FC236}">
              <a16:creationId xmlns=""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7" name="TextBox 1">
          <a:extLst>
            <a:ext uri="{FF2B5EF4-FFF2-40B4-BE49-F238E27FC236}">
              <a16:creationId xmlns=""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8" name="TextBox 1">
          <a:extLst>
            <a:ext uri="{FF2B5EF4-FFF2-40B4-BE49-F238E27FC236}">
              <a16:creationId xmlns=""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89" name="TextBox 1">
          <a:extLst>
            <a:ext uri="{FF2B5EF4-FFF2-40B4-BE49-F238E27FC236}">
              <a16:creationId xmlns=""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0" name="TextBox 1">
          <a:extLst>
            <a:ext uri="{FF2B5EF4-FFF2-40B4-BE49-F238E27FC236}">
              <a16:creationId xmlns=""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1" name="TextBox 1">
          <a:extLst>
            <a:ext uri="{FF2B5EF4-FFF2-40B4-BE49-F238E27FC236}">
              <a16:creationId xmlns=""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2" name="TextBox 1">
          <a:extLst>
            <a:ext uri="{FF2B5EF4-FFF2-40B4-BE49-F238E27FC236}">
              <a16:creationId xmlns=""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3" name="TextBox 1">
          <a:extLst>
            <a:ext uri="{FF2B5EF4-FFF2-40B4-BE49-F238E27FC236}">
              <a16:creationId xmlns=""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4" name="TextBox 1">
          <a:extLst>
            <a:ext uri="{FF2B5EF4-FFF2-40B4-BE49-F238E27FC236}">
              <a16:creationId xmlns=""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5" name="TextBox 1">
          <a:extLst>
            <a:ext uri="{FF2B5EF4-FFF2-40B4-BE49-F238E27FC236}">
              <a16:creationId xmlns=""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6" name="TextBox 1">
          <a:extLst>
            <a:ext uri="{FF2B5EF4-FFF2-40B4-BE49-F238E27FC236}">
              <a16:creationId xmlns=""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7" name="TextBox 1">
          <a:extLst>
            <a:ext uri="{FF2B5EF4-FFF2-40B4-BE49-F238E27FC236}">
              <a16:creationId xmlns=""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8" name="TextBox 1">
          <a:extLst>
            <a:ext uri="{FF2B5EF4-FFF2-40B4-BE49-F238E27FC236}">
              <a16:creationId xmlns=""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799" name="TextBox 1">
          <a:extLst>
            <a:ext uri="{FF2B5EF4-FFF2-40B4-BE49-F238E27FC236}">
              <a16:creationId xmlns=""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0" name="TextBox 1">
          <a:extLst>
            <a:ext uri="{FF2B5EF4-FFF2-40B4-BE49-F238E27FC236}">
              <a16:creationId xmlns=""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1" name="TextBox 1">
          <a:extLst>
            <a:ext uri="{FF2B5EF4-FFF2-40B4-BE49-F238E27FC236}">
              <a16:creationId xmlns=""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2" name="TextBox 1">
          <a:extLst>
            <a:ext uri="{FF2B5EF4-FFF2-40B4-BE49-F238E27FC236}">
              <a16:creationId xmlns=""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3" name="TextBox 1">
          <a:extLst>
            <a:ext uri="{FF2B5EF4-FFF2-40B4-BE49-F238E27FC236}">
              <a16:creationId xmlns=""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4" name="TextBox 1">
          <a:extLst>
            <a:ext uri="{FF2B5EF4-FFF2-40B4-BE49-F238E27FC236}">
              <a16:creationId xmlns=""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5" name="TextBox 1">
          <a:extLst>
            <a:ext uri="{FF2B5EF4-FFF2-40B4-BE49-F238E27FC236}">
              <a16:creationId xmlns=""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6" name="TextBox 1">
          <a:extLst>
            <a:ext uri="{FF2B5EF4-FFF2-40B4-BE49-F238E27FC236}">
              <a16:creationId xmlns=""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7" name="TextBox 1">
          <a:extLst>
            <a:ext uri="{FF2B5EF4-FFF2-40B4-BE49-F238E27FC236}">
              <a16:creationId xmlns=""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8" name="TextBox 1">
          <a:extLst>
            <a:ext uri="{FF2B5EF4-FFF2-40B4-BE49-F238E27FC236}">
              <a16:creationId xmlns=""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09" name="TextBox 1">
          <a:extLst>
            <a:ext uri="{FF2B5EF4-FFF2-40B4-BE49-F238E27FC236}">
              <a16:creationId xmlns=""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0" name="TextBox 1">
          <a:extLst>
            <a:ext uri="{FF2B5EF4-FFF2-40B4-BE49-F238E27FC236}">
              <a16:creationId xmlns=""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1" name="TextBox 1">
          <a:extLst>
            <a:ext uri="{FF2B5EF4-FFF2-40B4-BE49-F238E27FC236}">
              <a16:creationId xmlns=""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2" name="TextBox 1">
          <a:extLst>
            <a:ext uri="{FF2B5EF4-FFF2-40B4-BE49-F238E27FC236}">
              <a16:creationId xmlns=""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3" name="TextBox 1">
          <a:extLst>
            <a:ext uri="{FF2B5EF4-FFF2-40B4-BE49-F238E27FC236}">
              <a16:creationId xmlns=""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4" name="TextBox 1">
          <a:extLst>
            <a:ext uri="{FF2B5EF4-FFF2-40B4-BE49-F238E27FC236}">
              <a16:creationId xmlns=""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5" name="TextBox 1">
          <a:extLst>
            <a:ext uri="{FF2B5EF4-FFF2-40B4-BE49-F238E27FC236}">
              <a16:creationId xmlns=""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6" name="TextBox 1">
          <a:extLst>
            <a:ext uri="{FF2B5EF4-FFF2-40B4-BE49-F238E27FC236}">
              <a16:creationId xmlns=""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7" name="TextBox 1">
          <a:extLst>
            <a:ext uri="{FF2B5EF4-FFF2-40B4-BE49-F238E27FC236}">
              <a16:creationId xmlns=""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8" name="TextBox 1">
          <a:extLst>
            <a:ext uri="{FF2B5EF4-FFF2-40B4-BE49-F238E27FC236}">
              <a16:creationId xmlns=""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19" name="TextBox 1">
          <a:extLst>
            <a:ext uri="{FF2B5EF4-FFF2-40B4-BE49-F238E27FC236}">
              <a16:creationId xmlns=""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0" name="TextBox 1">
          <a:extLst>
            <a:ext uri="{FF2B5EF4-FFF2-40B4-BE49-F238E27FC236}">
              <a16:creationId xmlns=""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1" name="TextBox 1">
          <a:extLst>
            <a:ext uri="{FF2B5EF4-FFF2-40B4-BE49-F238E27FC236}">
              <a16:creationId xmlns=""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2" name="TextBox 1">
          <a:extLst>
            <a:ext uri="{FF2B5EF4-FFF2-40B4-BE49-F238E27FC236}">
              <a16:creationId xmlns=""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3" name="TextBox 1">
          <a:extLst>
            <a:ext uri="{FF2B5EF4-FFF2-40B4-BE49-F238E27FC236}">
              <a16:creationId xmlns=""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4" name="TextBox 1">
          <a:extLst>
            <a:ext uri="{FF2B5EF4-FFF2-40B4-BE49-F238E27FC236}">
              <a16:creationId xmlns=""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5" name="TextBox 1">
          <a:extLst>
            <a:ext uri="{FF2B5EF4-FFF2-40B4-BE49-F238E27FC236}">
              <a16:creationId xmlns=""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6" name="TextBox 1">
          <a:extLst>
            <a:ext uri="{FF2B5EF4-FFF2-40B4-BE49-F238E27FC236}">
              <a16:creationId xmlns=""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7" name="TextBox 1">
          <a:extLst>
            <a:ext uri="{FF2B5EF4-FFF2-40B4-BE49-F238E27FC236}">
              <a16:creationId xmlns=""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8" name="TextBox 1">
          <a:extLst>
            <a:ext uri="{FF2B5EF4-FFF2-40B4-BE49-F238E27FC236}">
              <a16:creationId xmlns=""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29" name="TextBox 1">
          <a:extLst>
            <a:ext uri="{FF2B5EF4-FFF2-40B4-BE49-F238E27FC236}">
              <a16:creationId xmlns=""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0" name="TextBox 1">
          <a:extLst>
            <a:ext uri="{FF2B5EF4-FFF2-40B4-BE49-F238E27FC236}">
              <a16:creationId xmlns=""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1" name="TextBox 1">
          <a:extLst>
            <a:ext uri="{FF2B5EF4-FFF2-40B4-BE49-F238E27FC236}">
              <a16:creationId xmlns=""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2" name="TextBox 1">
          <a:extLst>
            <a:ext uri="{FF2B5EF4-FFF2-40B4-BE49-F238E27FC236}">
              <a16:creationId xmlns=""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3" name="TextBox 1">
          <a:extLst>
            <a:ext uri="{FF2B5EF4-FFF2-40B4-BE49-F238E27FC236}">
              <a16:creationId xmlns=""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4" name="TextBox 1">
          <a:extLst>
            <a:ext uri="{FF2B5EF4-FFF2-40B4-BE49-F238E27FC236}">
              <a16:creationId xmlns=""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5" name="TextBox 1">
          <a:extLst>
            <a:ext uri="{FF2B5EF4-FFF2-40B4-BE49-F238E27FC236}">
              <a16:creationId xmlns=""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6" name="TextBox 1">
          <a:extLst>
            <a:ext uri="{FF2B5EF4-FFF2-40B4-BE49-F238E27FC236}">
              <a16:creationId xmlns=""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7" name="TextBox 1">
          <a:extLst>
            <a:ext uri="{FF2B5EF4-FFF2-40B4-BE49-F238E27FC236}">
              <a16:creationId xmlns=""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8" name="TextBox 1">
          <a:extLst>
            <a:ext uri="{FF2B5EF4-FFF2-40B4-BE49-F238E27FC236}">
              <a16:creationId xmlns=""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39" name="TextBox 1">
          <a:extLst>
            <a:ext uri="{FF2B5EF4-FFF2-40B4-BE49-F238E27FC236}">
              <a16:creationId xmlns=""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0" name="TextBox 1">
          <a:extLst>
            <a:ext uri="{FF2B5EF4-FFF2-40B4-BE49-F238E27FC236}">
              <a16:creationId xmlns=""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1" name="TextBox 1">
          <a:extLst>
            <a:ext uri="{FF2B5EF4-FFF2-40B4-BE49-F238E27FC236}">
              <a16:creationId xmlns=""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2" name="TextBox 1">
          <a:extLst>
            <a:ext uri="{FF2B5EF4-FFF2-40B4-BE49-F238E27FC236}">
              <a16:creationId xmlns=""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3" name="TextBox 1">
          <a:extLst>
            <a:ext uri="{FF2B5EF4-FFF2-40B4-BE49-F238E27FC236}">
              <a16:creationId xmlns=""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4" name="TextBox 1">
          <a:extLst>
            <a:ext uri="{FF2B5EF4-FFF2-40B4-BE49-F238E27FC236}">
              <a16:creationId xmlns=""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5" name="TextBox 1">
          <a:extLst>
            <a:ext uri="{FF2B5EF4-FFF2-40B4-BE49-F238E27FC236}">
              <a16:creationId xmlns=""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6" name="TextBox 1">
          <a:extLst>
            <a:ext uri="{FF2B5EF4-FFF2-40B4-BE49-F238E27FC236}">
              <a16:creationId xmlns=""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7" name="TextBox 1">
          <a:extLst>
            <a:ext uri="{FF2B5EF4-FFF2-40B4-BE49-F238E27FC236}">
              <a16:creationId xmlns=""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8" name="TextBox 1">
          <a:extLst>
            <a:ext uri="{FF2B5EF4-FFF2-40B4-BE49-F238E27FC236}">
              <a16:creationId xmlns=""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49" name="TextBox 1">
          <a:extLst>
            <a:ext uri="{FF2B5EF4-FFF2-40B4-BE49-F238E27FC236}">
              <a16:creationId xmlns=""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0" name="TextBox 1">
          <a:extLst>
            <a:ext uri="{FF2B5EF4-FFF2-40B4-BE49-F238E27FC236}">
              <a16:creationId xmlns=""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1" name="TextBox 1">
          <a:extLst>
            <a:ext uri="{FF2B5EF4-FFF2-40B4-BE49-F238E27FC236}">
              <a16:creationId xmlns=""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2" name="TextBox 1">
          <a:extLst>
            <a:ext uri="{FF2B5EF4-FFF2-40B4-BE49-F238E27FC236}">
              <a16:creationId xmlns=""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3" name="TextBox 1">
          <a:extLst>
            <a:ext uri="{FF2B5EF4-FFF2-40B4-BE49-F238E27FC236}">
              <a16:creationId xmlns=""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4" name="TextBox 1">
          <a:extLst>
            <a:ext uri="{FF2B5EF4-FFF2-40B4-BE49-F238E27FC236}">
              <a16:creationId xmlns=""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5" name="TextBox 1">
          <a:extLst>
            <a:ext uri="{FF2B5EF4-FFF2-40B4-BE49-F238E27FC236}">
              <a16:creationId xmlns=""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6" name="TextBox 1">
          <a:extLst>
            <a:ext uri="{FF2B5EF4-FFF2-40B4-BE49-F238E27FC236}">
              <a16:creationId xmlns=""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7" name="TextBox 1">
          <a:extLst>
            <a:ext uri="{FF2B5EF4-FFF2-40B4-BE49-F238E27FC236}">
              <a16:creationId xmlns=""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8" name="TextBox 1">
          <a:extLst>
            <a:ext uri="{FF2B5EF4-FFF2-40B4-BE49-F238E27FC236}">
              <a16:creationId xmlns=""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59" name="TextBox 1">
          <a:extLst>
            <a:ext uri="{FF2B5EF4-FFF2-40B4-BE49-F238E27FC236}">
              <a16:creationId xmlns=""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0" name="TextBox 1">
          <a:extLst>
            <a:ext uri="{FF2B5EF4-FFF2-40B4-BE49-F238E27FC236}">
              <a16:creationId xmlns=""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1" name="TextBox 1">
          <a:extLst>
            <a:ext uri="{FF2B5EF4-FFF2-40B4-BE49-F238E27FC236}">
              <a16:creationId xmlns=""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2" name="TextBox 1">
          <a:extLst>
            <a:ext uri="{FF2B5EF4-FFF2-40B4-BE49-F238E27FC236}">
              <a16:creationId xmlns=""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3" name="TextBox 1">
          <a:extLst>
            <a:ext uri="{FF2B5EF4-FFF2-40B4-BE49-F238E27FC236}">
              <a16:creationId xmlns=""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4" name="TextBox 1">
          <a:extLst>
            <a:ext uri="{FF2B5EF4-FFF2-40B4-BE49-F238E27FC236}">
              <a16:creationId xmlns=""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5" name="TextBox 1">
          <a:extLst>
            <a:ext uri="{FF2B5EF4-FFF2-40B4-BE49-F238E27FC236}">
              <a16:creationId xmlns=""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6" name="TextBox 1">
          <a:extLst>
            <a:ext uri="{FF2B5EF4-FFF2-40B4-BE49-F238E27FC236}">
              <a16:creationId xmlns=""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7" name="TextBox 1">
          <a:extLst>
            <a:ext uri="{FF2B5EF4-FFF2-40B4-BE49-F238E27FC236}">
              <a16:creationId xmlns=""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8" name="TextBox 1">
          <a:extLst>
            <a:ext uri="{FF2B5EF4-FFF2-40B4-BE49-F238E27FC236}">
              <a16:creationId xmlns=""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69" name="TextBox 1">
          <a:extLst>
            <a:ext uri="{FF2B5EF4-FFF2-40B4-BE49-F238E27FC236}">
              <a16:creationId xmlns=""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0" name="TextBox 1">
          <a:extLst>
            <a:ext uri="{FF2B5EF4-FFF2-40B4-BE49-F238E27FC236}">
              <a16:creationId xmlns=""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1" name="TextBox 1">
          <a:extLst>
            <a:ext uri="{FF2B5EF4-FFF2-40B4-BE49-F238E27FC236}">
              <a16:creationId xmlns=""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2" name="TextBox 1">
          <a:extLst>
            <a:ext uri="{FF2B5EF4-FFF2-40B4-BE49-F238E27FC236}">
              <a16:creationId xmlns=""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3" name="TextBox 1">
          <a:extLst>
            <a:ext uri="{FF2B5EF4-FFF2-40B4-BE49-F238E27FC236}">
              <a16:creationId xmlns=""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4" name="TextBox 1">
          <a:extLst>
            <a:ext uri="{FF2B5EF4-FFF2-40B4-BE49-F238E27FC236}">
              <a16:creationId xmlns=""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5" name="TextBox 1">
          <a:extLst>
            <a:ext uri="{FF2B5EF4-FFF2-40B4-BE49-F238E27FC236}">
              <a16:creationId xmlns=""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6" name="TextBox 1">
          <a:extLst>
            <a:ext uri="{FF2B5EF4-FFF2-40B4-BE49-F238E27FC236}">
              <a16:creationId xmlns=""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7" name="TextBox 1">
          <a:extLst>
            <a:ext uri="{FF2B5EF4-FFF2-40B4-BE49-F238E27FC236}">
              <a16:creationId xmlns=""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8" name="TextBox 1">
          <a:extLst>
            <a:ext uri="{FF2B5EF4-FFF2-40B4-BE49-F238E27FC236}">
              <a16:creationId xmlns=""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79" name="TextBox 1">
          <a:extLst>
            <a:ext uri="{FF2B5EF4-FFF2-40B4-BE49-F238E27FC236}">
              <a16:creationId xmlns=""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0" name="TextBox 1">
          <a:extLst>
            <a:ext uri="{FF2B5EF4-FFF2-40B4-BE49-F238E27FC236}">
              <a16:creationId xmlns=""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1" name="TextBox 1">
          <a:extLst>
            <a:ext uri="{FF2B5EF4-FFF2-40B4-BE49-F238E27FC236}">
              <a16:creationId xmlns=""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2" name="TextBox 1">
          <a:extLst>
            <a:ext uri="{FF2B5EF4-FFF2-40B4-BE49-F238E27FC236}">
              <a16:creationId xmlns=""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3" name="TextBox 1">
          <a:extLst>
            <a:ext uri="{FF2B5EF4-FFF2-40B4-BE49-F238E27FC236}">
              <a16:creationId xmlns=""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4" name="TextBox 1">
          <a:extLst>
            <a:ext uri="{FF2B5EF4-FFF2-40B4-BE49-F238E27FC236}">
              <a16:creationId xmlns=""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5" name="TextBox 1">
          <a:extLst>
            <a:ext uri="{FF2B5EF4-FFF2-40B4-BE49-F238E27FC236}">
              <a16:creationId xmlns=""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6" name="TextBox 1">
          <a:extLst>
            <a:ext uri="{FF2B5EF4-FFF2-40B4-BE49-F238E27FC236}">
              <a16:creationId xmlns=""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7" name="TextBox 1">
          <a:extLst>
            <a:ext uri="{FF2B5EF4-FFF2-40B4-BE49-F238E27FC236}">
              <a16:creationId xmlns=""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8" name="TextBox 1">
          <a:extLst>
            <a:ext uri="{FF2B5EF4-FFF2-40B4-BE49-F238E27FC236}">
              <a16:creationId xmlns=""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89" name="TextBox 1">
          <a:extLst>
            <a:ext uri="{FF2B5EF4-FFF2-40B4-BE49-F238E27FC236}">
              <a16:creationId xmlns=""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0" name="TextBox 1">
          <a:extLst>
            <a:ext uri="{FF2B5EF4-FFF2-40B4-BE49-F238E27FC236}">
              <a16:creationId xmlns=""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1" name="TextBox 1">
          <a:extLst>
            <a:ext uri="{FF2B5EF4-FFF2-40B4-BE49-F238E27FC236}">
              <a16:creationId xmlns=""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2" name="TextBox 1">
          <a:extLst>
            <a:ext uri="{FF2B5EF4-FFF2-40B4-BE49-F238E27FC236}">
              <a16:creationId xmlns=""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3" name="TextBox 1">
          <a:extLst>
            <a:ext uri="{FF2B5EF4-FFF2-40B4-BE49-F238E27FC236}">
              <a16:creationId xmlns=""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4" name="TextBox 1">
          <a:extLst>
            <a:ext uri="{FF2B5EF4-FFF2-40B4-BE49-F238E27FC236}">
              <a16:creationId xmlns=""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5" name="TextBox 1">
          <a:extLst>
            <a:ext uri="{FF2B5EF4-FFF2-40B4-BE49-F238E27FC236}">
              <a16:creationId xmlns=""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6" name="TextBox 1">
          <a:extLst>
            <a:ext uri="{FF2B5EF4-FFF2-40B4-BE49-F238E27FC236}">
              <a16:creationId xmlns=""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7" name="TextBox 1">
          <a:extLst>
            <a:ext uri="{FF2B5EF4-FFF2-40B4-BE49-F238E27FC236}">
              <a16:creationId xmlns=""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8" name="TextBox 1">
          <a:extLst>
            <a:ext uri="{FF2B5EF4-FFF2-40B4-BE49-F238E27FC236}">
              <a16:creationId xmlns=""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899" name="TextBox 1">
          <a:extLst>
            <a:ext uri="{FF2B5EF4-FFF2-40B4-BE49-F238E27FC236}">
              <a16:creationId xmlns=""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0" name="TextBox 1">
          <a:extLst>
            <a:ext uri="{FF2B5EF4-FFF2-40B4-BE49-F238E27FC236}">
              <a16:creationId xmlns=""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1" name="TextBox 1">
          <a:extLst>
            <a:ext uri="{FF2B5EF4-FFF2-40B4-BE49-F238E27FC236}">
              <a16:creationId xmlns=""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2" name="TextBox 1">
          <a:extLst>
            <a:ext uri="{FF2B5EF4-FFF2-40B4-BE49-F238E27FC236}">
              <a16:creationId xmlns=""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3" name="TextBox 1">
          <a:extLst>
            <a:ext uri="{FF2B5EF4-FFF2-40B4-BE49-F238E27FC236}">
              <a16:creationId xmlns=""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4" name="TextBox 1">
          <a:extLst>
            <a:ext uri="{FF2B5EF4-FFF2-40B4-BE49-F238E27FC236}">
              <a16:creationId xmlns=""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5" name="TextBox 1">
          <a:extLst>
            <a:ext uri="{FF2B5EF4-FFF2-40B4-BE49-F238E27FC236}">
              <a16:creationId xmlns=""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6" name="TextBox 1">
          <a:extLst>
            <a:ext uri="{FF2B5EF4-FFF2-40B4-BE49-F238E27FC236}">
              <a16:creationId xmlns=""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7" name="TextBox 1">
          <a:extLst>
            <a:ext uri="{FF2B5EF4-FFF2-40B4-BE49-F238E27FC236}">
              <a16:creationId xmlns=""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8" name="TextBox 1">
          <a:extLst>
            <a:ext uri="{FF2B5EF4-FFF2-40B4-BE49-F238E27FC236}">
              <a16:creationId xmlns=""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09" name="TextBox 1">
          <a:extLst>
            <a:ext uri="{FF2B5EF4-FFF2-40B4-BE49-F238E27FC236}">
              <a16:creationId xmlns=""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0" name="TextBox 1">
          <a:extLst>
            <a:ext uri="{FF2B5EF4-FFF2-40B4-BE49-F238E27FC236}">
              <a16:creationId xmlns=""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1" name="TextBox 1">
          <a:extLst>
            <a:ext uri="{FF2B5EF4-FFF2-40B4-BE49-F238E27FC236}">
              <a16:creationId xmlns=""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2" name="TextBox 1">
          <a:extLst>
            <a:ext uri="{FF2B5EF4-FFF2-40B4-BE49-F238E27FC236}">
              <a16:creationId xmlns=""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3" name="TextBox 1">
          <a:extLst>
            <a:ext uri="{FF2B5EF4-FFF2-40B4-BE49-F238E27FC236}">
              <a16:creationId xmlns=""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4" name="TextBox 1">
          <a:extLst>
            <a:ext uri="{FF2B5EF4-FFF2-40B4-BE49-F238E27FC236}">
              <a16:creationId xmlns=""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5" name="TextBox 1">
          <a:extLst>
            <a:ext uri="{FF2B5EF4-FFF2-40B4-BE49-F238E27FC236}">
              <a16:creationId xmlns=""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6" name="TextBox 1">
          <a:extLst>
            <a:ext uri="{FF2B5EF4-FFF2-40B4-BE49-F238E27FC236}">
              <a16:creationId xmlns=""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7" name="TextBox 1">
          <a:extLst>
            <a:ext uri="{FF2B5EF4-FFF2-40B4-BE49-F238E27FC236}">
              <a16:creationId xmlns=""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8" name="TextBox 1">
          <a:extLst>
            <a:ext uri="{FF2B5EF4-FFF2-40B4-BE49-F238E27FC236}">
              <a16:creationId xmlns=""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19" name="TextBox 1">
          <a:extLst>
            <a:ext uri="{FF2B5EF4-FFF2-40B4-BE49-F238E27FC236}">
              <a16:creationId xmlns=""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0" name="TextBox 1">
          <a:extLst>
            <a:ext uri="{FF2B5EF4-FFF2-40B4-BE49-F238E27FC236}">
              <a16:creationId xmlns=""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1" name="TextBox 1">
          <a:extLst>
            <a:ext uri="{FF2B5EF4-FFF2-40B4-BE49-F238E27FC236}">
              <a16:creationId xmlns=""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2" name="TextBox 1">
          <a:extLst>
            <a:ext uri="{FF2B5EF4-FFF2-40B4-BE49-F238E27FC236}">
              <a16:creationId xmlns=""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3" name="TextBox 1">
          <a:extLst>
            <a:ext uri="{FF2B5EF4-FFF2-40B4-BE49-F238E27FC236}">
              <a16:creationId xmlns=""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4" name="TextBox 1">
          <a:extLst>
            <a:ext uri="{FF2B5EF4-FFF2-40B4-BE49-F238E27FC236}">
              <a16:creationId xmlns=""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5" name="TextBox 1">
          <a:extLst>
            <a:ext uri="{FF2B5EF4-FFF2-40B4-BE49-F238E27FC236}">
              <a16:creationId xmlns=""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6" name="TextBox 1">
          <a:extLst>
            <a:ext uri="{FF2B5EF4-FFF2-40B4-BE49-F238E27FC236}">
              <a16:creationId xmlns=""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7" name="TextBox 1">
          <a:extLst>
            <a:ext uri="{FF2B5EF4-FFF2-40B4-BE49-F238E27FC236}">
              <a16:creationId xmlns=""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8" name="TextBox 1">
          <a:extLst>
            <a:ext uri="{FF2B5EF4-FFF2-40B4-BE49-F238E27FC236}">
              <a16:creationId xmlns=""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29" name="TextBox 1">
          <a:extLst>
            <a:ext uri="{FF2B5EF4-FFF2-40B4-BE49-F238E27FC236}">
              <a16:creationId xmlns=""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0" name="TextBox 1">
          <a:extLst>
            <a:ext uri="{FF2B5EF4-FFF2-40B4-BE49-F238E27FC236}">
              <a16:creationId xmlns=""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1" name="TextBox 1">
          <a:extLst>
            <a:ext uri="{FF2B5EF4-FFF2-40B4-BE49-F238E27FC236}">
              <a16:creationId xmlns=""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2" name="TextBox 1">
          <a:extLst>
            <a:ext uri="{FF2B5EF4-FFF2-40B4-BE49-F238E27FC236}">
              <a16:creationId xmlns=""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3" name="TextBox 1">
          <a:extLst>
            <a:ext uri="{FF2B5EF4-FFF2-40B4-BE49-F238E27FC236}">
              <a16:creationId xmlns=""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4" name="TextBox 1">
          <a:extLst>
            <a:ext uri="{FF2B5EF4-FFF2-40B4-BE49-F238E27FC236}">
              <a16:creationId xmlns=""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5" name="TextBox 1">
          <a:extLst>
            <a:ext uri="{FF2B5EF4-FFF2-40B4-BE49-F238E27FC236}">
              <a16:creationId xmlns=""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6" name="TextBox 1">
          <a:extLst>
            <a:ext uri="{FF2B5EF4-FFF2-40B4-BE49-F238E27FC236}">
              <a16:creationId xmlns=""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7" name="TextBox 1">
          <a:extLst>
            <a:ext uri="{FF2B5EF4-FFF2-40B4-BE49-F238E27FC236}">
              <a16:creationId xmlns=""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8" name="TextBox 1">
          <a:extLst>
            <a:ext uri="{FF2B5EF4-FFF2-40B4-BE49-F238E27FC236}">
              <a16:creationId xmlns=""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39" name="TextBox 1">
          <a:extLst>
            <a:ext uri="{FF2B5EF4-FFF2-40B4-BE49-F238E27FC236}">
              <a16:creationId xmlns=""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0" name="TextBox 1">
          <a:extLst>
            <a:ext uri="{FF2B5EF4-FFF2-40B4-BE49-F238E27FC236}">
              <a16:creationId xmlns=""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1" name="TextBox 1">
          <a:extLst>
            <a:ext uri="{FF2B5EF4-FFF2-40B4-BE49-F238E27FC236}">
              <a16:creationId xmlns=""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2" name="TextBox 1">
          <a:extLst>
            <a:ext uri="{FF2B5EF4-FFF2-40B4-BE49-F238E27FC236}">
              <a16:creationId xmlns=""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3" name="TextBox 1">
          <a:extLst>
            <a:ext uri="{FF2B5EF4-FFF2-40B4-BE49-F238E27FC236}">
              <a16:creationId xmlns=""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4" name="TextBox 1">
          <a:extLst>
            <a:ext uri="{FF2B5EF4-FFF2-40B4-BE49-F238E27FC236}">
              <a16:creationId xmlns=""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5" name="TextBox 1">
          <a:extLst>
            <a:ext uri="{FF2B5EF4-FFF2-40B4-BE49-F238E27FC236}">
              <a16:creationId xmlns=""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6" name="TextBox 1">
          <a:extLst>
            <a:ext uri="{FF2B5EF4-FFF2-40B4-BE49-F238E27FC236}">
              <a16:creationId xmlns=""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7" name="TextBox 1">
          <a:extLst>
            <a:ext uri="{FF2B5EF4-FFF2-40B4-BE49-F238E27FC236}">
              <a16:creationId xmlns=""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8" name="TextBox 1">
          <a:extLst>
            <a:ext uri="{FF2B5EF4-FFF2-40B4-BE49-F238E27FC236}">
              <a16:creationId xmlns=""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49" name="TextBox 1">
          <a:extLst>
            <a:ext uri="{FF2B5EF4-FFF2-40B4-BE49-F238E27FC236}">
              <a16:creationId xmlns=""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0" name="TextBox 1">
          <a:extLst>
            <a:ext uri="{FF2B5EF4-FFF2-40B4-BE49-F238E27FC236}">
              <a16:creationId xmlns=""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1" name="TextBox 1">
          <a:extLst>
            <a:ext uri="{FF2B5EF4-FFF2-40B4-BE49-F238E27FC236}">
              <a16:creationId xmlns=""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2" name="TextBox 1">
          <a:extLst>
            <a:ext uri="{FF2B5EF4-FFF2-40B4-BE49-F238E27FC236}">
              <a16:creationId xmlns=""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3" name="TextBox 1">
          <a:extLst>
            <a:ext uri="{FF2B5EF4-FFF2-40B4-BE49-F238E27FC236}">
              <a16:creationId xmlns=""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4" name="TextBox 1">
          <a:extLst>
            <a:ext uri="{FF2B5EF4-FFF2-40B4-BE49-F238E27FC236}">
              <a16:creationId xmlns=""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5" name="TextBox 1">
          <a:extLst>
            <a:ext uri="{FF2B5EF4-FFF2-40B4-BE49-F238E27FC236}">
              <a16:creationId xmlns=""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6" name="TextBox 1">
          <a:extLst>
            <a:ext uri="{FF2B5EF4-FFF2-40B4-BE49-F238E27FC236}">
              <a16:creationId xmlns=""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7" name="TextBox 1">
          <a:extLst>
            <a:ext uri="{FF2B5EF4-FFF2-40B4-BE49-F238E27FC236}">
              <a16:creationId xmlns=""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8" name="TextBox 1">
          <a:extLst>
            <a:ext uri="{FF2B5EF4-FFF2-40B4-BE49-F238E27FC236}">
              <a16:creationId xmlns=""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59" name="TextBox 1">
          <a:extLst>
            <a:ext uri="{FF2B5EF4-FFF2-40B4-BE49-F238E27FC236}">
              <a16:creationId xmlns=""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0" name="TextBox 1">
          <a:extLst>
            <a:ext uri="{FF2B5EF4-FFF2-40B4-BE49-F238E27FC236}">
              <a16:creationId xmlns=""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1" name="TextBox 1">
          <a:extLst>
            <a:ext uri="{FF2B5EF4-FFF2-40B4-BE49-F238E27FC236}">
              <a16:creationId xmlns=""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2" name="TextBox 1">
          <a:extLst>
            <a:ext uri="{FF2B5EF4-FFF2-40B4-BE49-F238E27FC236}">
              <a16:creationId xmlns=""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3" name="TextBox 1">
          <a:extLst>
            <a:ext uri="{FF2B5EF4-FFF2-40B4-BE49-F238E27FC236}">
              <a16:creationId xmlns=""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4" name="TextBox 1">
          <a:extLst>
            <a:ext uri="{FF2B5EF4-FFF2-40B4-BE49-F238E27FC236}">
              <a16:creationId xmlns=""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5" name="TextBox 1">
          <a:extLst>
            <a:ext uri="{FF2B5EF4-FFF2-40B4-BE49-F238E27FC236}">
              <a16:creationId xmlns=""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6" name="TextBox 1">
          <a:extLst>
            <a:ext uri="{FF2B5EF4-FFF2-40B4-BE49-F238E27FC236}">
              <a16:creationId xmlns=""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7" name="TextBox 1">
          <a:extLst>
            <a:ext uri="{FF2B5EF4-FFF2-40B4-BE49-F238E27FC236}">
              <a16:creationId xmlns=""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8" name="TextBox 1">
          <a:extLst>
            <a:ext uri="{FF2B5EF4-FFF2-40B4-BE49-F238E27FC236}">
              <a16:creationId xmlns=""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69" name="TextBox 1">
          <a:extLst>
            <a:ext uri="{FF2B5EF4-FFF2-40B4-BE49-F238E27FC236}">
              <a16:creationId xmlns=""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0" name="TextBox 1">
          <a:extLst>
            <a:ext uri="{FF2B5EF4-FFF2-40B4-BE49-F238E27FC236}">
              <a16:creationId xmlns=""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1" name="TextBox 1">
          <a:extLst>
            <a:ext uri="{FF2B5EF4-FFF2-40B4-BE49-F238E27FC236}">
              <a16:creationId xmlns=""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2" name="TextBox 1">
          <a:extLst>
            <a:ext uri="{FF2B5EF4-FFF2-40B4-BE49-F238E27FC236}">
              <a16:creationId xmlns=""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3" name="TextBox 1">
          <a:extLst>
            <a:ext uri="{FF2B5EF4-FFF2-40B4-BE49-F238E27FC236}">
              <a16:creationId xmlns=""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4" name="TextBox 1">
          <a:extLst>
            <a:ext uri="{FF2B5EF4-FFF2-40B4-BE49-F238E27FC236}">
              <a16:creationId xmlns=""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5" name="TextBox 1">
          <a:extLst>
            <a:ext uri="{FF2B5EF4-FFF2-40B4-BE49-F238E27FC236}">
              <a16:creationId xmlns=""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6" name="TextBox 1">
          <a:extLst>
            <a:ext uri="{FF2B5EF4-FFF2-40B4-BE49-F238E27FC236}">
              <a16:creationId xmlns=""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7" name="TextBox 1">
          <a:extLst>
            <a:ext uri="{FF2B5EF4-FFF2-40B4-BE49-F238E27FC236}">
              <a16:creationId xmlns=""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8" name="TextBox 1">
          <a:extLst>
            <a:ext uri="{FF2B5EF4-FFF2-40B4-BE49-F238E27FC236}">
              <a16:creationId xmlns=""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79" name="TextBox 1">
          <a:extLst>
            <a:ext uri="{FF2B5EF4-FFF2-40B4-BE49-F238E27FC236}">
              <a16:creationId xmlns=""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0" name="TextBox 1">
          <a:extLst>
            <a:ext uri="{FF2B5EF4-FFF2-40B4-BE49-F238E27FC236}">
              <a16:creationId xmlns=""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1" name="TextBox 1">
          <a:extLst>
            <a:ext uri="{FF2B5EF4-FFF2-40B4-BE49-F238E27FC236}">
              <a16:creationId xmlns=""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2" name="TextBox 1">
          <a:extLst>
            <a:ext uri="{FF2B5EF4-FFF2-40B4-BE49-F238E27FC236}">
              <a16:creationId xmlns=""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3" name="TextBox 1">
          <a:extLst>
            <a:ext uri="{FF2B5EF4-FFF2-40B4-BE49-F238E27FC236}">
              <a16:creationId xmlns=""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4" name="TextBox 1">
          <a:extLst>
            <a:ext uri="{FF2B5EF4-FFF2-40B4-BE49-F238E27FC236}">
              <a16:creationId xmlns=""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5" name="TextBox 1">
          <a:extLst>
            <a:ext uri="{FF2B5EF4-FFF2-40B4-BE49-F238E27FC236}">
              <a16:creationId xmlns=""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6" name="TextBox 1">
          <a:extLst>
            <a:ext uri="{FF2B5EF4-FFF2-40B4-BE49-F238E27FC236}">
              <a16:creationId xmlns=""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7" name="TextBox 1">
          <a:extLst>
            <a:ext uri="{FF2B5EF4-FFF2-40B4-BE49-F238E27FC236}">
              <a16:creationId xmlns=""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8" name="TextBox 1">
          <a:extLst>
            <a:ext uri="{FF2B5EF4-FFF2-40B4-BE49-F238E27FC236}">
              <a16:creationId xmlns=""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89" name="TextBox 1">
          <a:extLst>
            <a:ext uri="{FF2B5EF4-FFF2-40B4-BE49-F238E27FC236}">
              <a16:creationId xmlns=""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0" name="TextBox 1">
          <a:extLst>
            <a:ext uri="{FF2B5EF4-FFF2-40B4-BE49-F238E27FC236}">
              <a16:creationId xmlns=""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1" name="TextBox 1">
          <a:extLst>
            <a:ext uri="{FF2B5EF4-FFF2-40B4-BE49-F238E27FC236}">
              <a16:creationId xmlns=""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2" name="TextBox 1">
          <a:extLst>
            <a:ext uri="{FF2B5EF4-FFF2-40B4-BE49-F238E27FC236}">
              <a16:creationId xmlns=""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3" name="TextBox 1">
          <a:extLst>
            <a:ext uri="{FF2B5EF4-FFF2-40B4-BE49-F238E27FC236}">
              <a16:creationId xmlns=""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4" name="TextBox 1">
          <a:extLst>
            <a:ext uri="{FF2B5EF4-FFF2-40B4-BE49-F238E27FC236}">
              <a16:creationId xmlns=""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5" name="TextBox 1">
          <a:extLst>
            <a:ext uri="{FF2B5EF4-FFF2-40B4-BE49-F238E27FC236}">
              <a16:creationId xmlns=""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6" name="TextBox 1">
          <a:extLst>
            <a:ext uri="{FF2B5EF4-FFF2-40B4-BE49-F238E27FC236}">
              <a16:creationId xmlns=""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7" name="TextBox 1">
          <a:extLst>
            <a:ext uri="{FF2B5EF4-FFF2-40B4-BE49-F238E27FC236}">
              <a16:creationId xmlns=""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8" name="TextBox 1">
          <a:extLst>
            <a:ext uri="{FF2B5EF4-FFF2-40B4-BE49-F238E27FC236}">
              <a16:creationId xmlns=""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999" name="TextBox 1">
          <a:extLst>
            <a:ext uri="{FF2B5EF4-FFF2-40B4-BE49-F238E27FC236}">
              <a16:creationId xmlns=""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1000" name="TextBox 1">
          <a:extLst>
            <a:ext uri="{FF2B5EF4-FFF2-40B4-BE49-F238E27FC236}">
              <a16:creationId xmlns=""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1001" name="TextBox 1">
          <a:extLst>
            <a:ext uri="{FF2B5EF4-FFF2-40B4-BE49-F238E27FC236}">
              <a16:creationId xmlns=""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990</xdr:row>
      <xdr:rowOff>0</xdr:rowOff>
    </xdr:from>
    <xdr:ext cx="184731" cy="264560"/>
    <xdr:sp macro="" textlink="">
      <xdr:nvSpPr>
        <xdr:cNvPr id="1002" name="TextBox 1">
          <a:extLst>
            <a:ext uri="{FF2B5EF4-FFF2-40B4-BE49-F238E27FC236}">
              <a16:creationId xmlns=""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2352675" y="28511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821</xdr:row>
      <xdr:rowOff>0</xdr:rowOff>
    </xdr:from>
    <xdr:ext cx="184731" cy="264560"/>
    <xdr:sp macro="" textlink="">
      <xdr:nvSpPr>
        <xdr:cNvPr id="1003" name="TextBox 1">
          <a:extLst>
            <a:ext uri="{FF2B5EF4-FFF2-40B4-BE49-F238E27FC236}">
              <a16:creationId xmlns=""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2352675" y="2306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821</xdr:row>
      <xdr:rowOff>0</xdr:rowOff>
    </xdr:from>
    <xdr:ext cx="184731" cy="264560"/>
    <xdr:sp macro="" textlink="">
      <xdr:nvSpPr>
        <xdr:cNvPr id="1004" name="TextBox 1">
          <a:extLst>
            <a:ext uri="{FF2B5EF4-FFF2-40B4-BE49-F238E27FC236}">
              <a16:creationId xmlns=""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2352675" y="2306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821</xdr:row>
      <xdr:rowOff>0</xdr:rowOff>
    </xdr:from>
    <xdr:ext cx="184731" cy="264560"/>
    <xdr:sp macro="" textlink="">
      <xdr:nvSpPr>
        <xdr:cNvPr id="1005" name="TextBox 1">
          <a:extLst>
            <a:ext uri="{FF2B5EF4-FFF2-40B4-BE49-F238E27FC236}">
              <a16:creationId xmlns=""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2352675" y="2306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821</xdr:row>
      <xdr:rowOff>0</xdr:rowOff>
    </xdr:from>
    <xdr:ext cx="184731" cy="264560"/>
    <xdr:sp macro="" textlink="">
      <xdr:nvSpPr>
        <xdr:cNvPr id="1006" name="TextBox 1">
          <a:extLst>
            <a:ext uri="{FF2B5EF4-FFF2-40B4-BE49-F238E27FC236}">
              <a16:creationId xmlns=""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2352675" y="2306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821</xdr:row>
      <xdr:rowOff>0</xdr:rowOff>
    </xdr:from>
    <xdr:ext cx="184731" cy="264560"/>
    <xdr:sp macro="" textlink="">
      <xdr:nvSpPr>
        <xdr:cNvPr id="1007" name="TextBox 1">
          <a:extLst>
            <a:ext uri="{FF2B5EF4-FFF2-40B4-BE49-F238E27FC236}">
              <a16:creationId xmlns=""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2352675" y="2306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821</xdr:row>
      <xdr:rowOff>0</xdr:rowOff>
    </xdr:from>
    <xdr:ext cx="184731" cy="264560"/>
    <xdr:sp macro="" textlink="">
      <xdr:nvSpPr>
        <xdr:cNvPr id="1008" name="TextBox 1">
          <a:extLst>
            <a:ext uri="{FF2B5EF4-FFF2-40B4-BE49-F238E27FC236}">
              <a16:creationId xmlns=""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2352675" y="2306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902</xdr:row>
      <xdr:rowOff>0</xdr:rowOff>
    </xdr:from>
    <xdr:ext cx="184731" cy="264560"/>
    <xdr:sp macro="" textlink="">
      <xdr:nvSpPr>
        <xdr:cNvPr id="1009" name="TextBox 1">
          <a:extLst>
            <a:ext uri="{FF2B5EF4-FFF2-40B4-BE49-F238E27FC236}">
              <a16:creationId xmlns=""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2352675" y="25767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902</xdr:row>
      <xdr:rowOff>0</xdr:rowOff>
    </xdr:from>
    <xdr:ext cx="184731" cy="264560"/>
    <xdr:sp macro="" textlink="">
      <xdr:nvSpPr>
        <xdr:cNvPr id="1010" name="TextBox 1">
          <a:extLst>
            <a:ext uri="{FF2B5EF4-FFF2-40B4-BE49-F238E27FC236}">
              <a16:creationId xmlns=""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2352675" y="25767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902</xdr:row>
      <xdr:rowOff>0</xdr:rowOff>
    </xdr:from>
    <xdr:ext cx="184731" cy="264560"/>
    <xdr:sp macro="" textlink="">
      <xdr:nvSpPr>
        <xdr:cNvPr id="1011" name="TextBox 1">
          <a:extLst>
            <a:ext uri="{FF2B5EF4-FFF2-40B4-BE49-F238E27FC236}">
              <a16:creationId xmlns=""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2352675" y="25767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902</xdr:row>
      <xdr:rowOff>0</xdr:rowOff>
    </xdr:from>
    <xdr:ext cx="184731" cy="264560"/>
    <xdr:sp macro="" textlink="">
      <xdr:nvSpPr>
        <xdr:cNvPr id="1012" name="TextBox 1">
          <a:extLst>
            <a:ext uri="{FF2B5EF4-FFF2-40B4-BE49-F238E27FC236}">
              <a16:creationId xmlns=""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2352675" y="25767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3" name="TextBox 1">
          <a:extLst>
            <a:ext uri="{FF2B5EF4-FFF2-40B4-BE49-F238E27FC236}">
              <a16:creationId xmlns="" xmlns:a16="http://schemas.microsoft.com/office/drawing/2014/main" id="{84B15450-6112-4192-BEC6-DA2DE3EA2093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4" name="TextBox 1">
          <a:extLst>
            <a:ext uri="{FF2B5EF4-FFF2-40B4-BE49-F238E27FC236}">
              <a16:creationId xmlns="" xmlns:a16="http://schemas.microsoft.com/office/drawing/2014/main" id="{5F1E4272-2177-43AB-99B6-CF746F9FDCB6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5" name="TextBox 1">
          <a:extLst>
            <a:ext uri="{FF2B5EF4-FFF2-40B4-BE49-F238E27FC236}">
              <a16:creationId xmlns="" xmlns:a16="http://schemas.microsoft.com/office/drawing/2014/main" id="{AD597C42-9210-4C3C-8A63-32B5B0EDC27E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6" name="TextBox 1">
          <a:extLst>
            <a:ext uri="{FF2B5EF4-FFF2-40B4-BE49-F238E27FC236}">
              <a16:creationId xmlns="" xmlns:a16="http://schemas.microsoft.com/office/drawing/2014/main" id="{94DA67B6-D26B-411D-A20E-9C147961C2D7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7" name="TextBox 1">
          <a:extLst>
            <a:ext uri="{FF2B5EF4-FFF2-40B4-BE49-F238E27FC236}">
              <a16:creationId xmlns="" xmlns:a16="http://schemas.microsoft.com/office/drawing/2014/main" id="{33E19A8A-216F-4EAB-AA7D-E2DDBE8230CF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8" name="TextBox 1">
          <a:extLst>
            <a:ext uri="{FF2B5EF4-FFF2-40B4-BE49-F238E27FC236}">
              <a16:creationId xmlns="" xmlns:a16="http://schemas.microsoft.com/office/drawing/2014/main" id="{7396C2F0-3DDA-4079-8F4C-CDE370E7C74E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19" name="TextBox 1">
          <a:extLst>
            <a:ext uri="{FF2B5EF4-FFF2-40B4-BE49-F238E27FC236}">
              <a16:creationId xmlns="" xmlns:a16="http://schemas.microsoft.com/office/drawing/2014/main" id="{8F0031AB-2C47-4B53-BABC-8D3DCBFB83D7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20" name="TextBox 1">
          <a:extLst>
            <a:ext uri="{FF2B5EF4-FFF2-40B4-BE49-F238E27FC236}">
              <a16:creationId xmlns="" xmlns:a16="http://schemas.microsoft.com/office/drawing/2014/main" id="{8F19C1F4-55FA-410D-B6CA-65015F0497FC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21" name="TextBox 1">
          <a:extLst>
            <a:ext uri="{FF2B5EF4-FFF2-40B4-BE49-F238E27FC236}">
              <a16:creationId xmlns="" xmlns:a16="http://schemas.microsoft.com/office/drawing/2014/main" id="{0B9AD641-8F75-442A-AEAF-2BB45770571B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22" name="TextBox 1">
          <a:extLst>
            <a:ext uri="{FF2B5EF4-FFF2-40B4-BE49-F238E27FC236}">
              <a16:creationId xmlns="" xmlns:a16="http://schemas.microsoft.com/office/drawing/2014/main" id="{D29168B3-3C3F-495A-8B92-3CC468E4344D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23" name="TextBox 1">
          <a:extLst>
            <a:ext uri="{FF2B5EF4-FFF2-40B4-BE49-F238E27FC236}">
              <a16:creationId xmlns="" xmlns:a16="http://schemas.microsoft.com/office/drawing/2014/main" id="{342A9D7A-CD0B-469A-B631-00EDA03D8478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66</xdr:row>
      <xdr:rowOff>0</xdr:rowOff>
    </xdr:from>
    <xdr:ext cx="184731" cy="264560"/>
    <xdr:sp macro="" textlink="">
      <xdr:nvSpPr>
        <xdr:cNvPr id="1024" name="TextBox 1">
          <a:extLst>
            <a:ext uri="{FF2B5EF4-FFF2-40B4-BE49-F238E27FC236}">
              <a16:creationId xmlns="" xmlns:a16="http://schemas.microsoft.com/office/drawing/2014/main" id="{A2E107A5-0E5E-4C4F-8FDF-F3DAF0436E89}"/>
            </a:ext>
          </a:extLst>
        </xdr:cNvPr>
        <xdr:cNvSpPr txBox="1"/>
      </xdr:nvSpPr>
      <xdr:spPr>
        <a:xfrm>
          <a:off x="2352675" y="1812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25" name="TextBox 1">
          <a:extLst>
            <a:ext uri="{FF2B5EF4-FFF2-40B4-BE49-F238E27FC236}">
              <a16:creationId xmlns="" xmlns:a16="http://schemas.microsoft.com/office/drawing/2014/main" id="{F176D863-EBD7-49FA-8B25-370FC645DED2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26" name="TextBox 1">
          <a:extLst>
            <a:ext uri="{FF2B5EF4-FFF2-40B4-BE49-F238E27FC236}">
              <a16:creationId xmlns="" xmlns:a16="http://schemas.microsoft.com/office/drawing/2014/main" id="{AFF55C1D-0FD2-4400-B8AD-FFD3511636FA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27" name="TextBox 1">
          <a:extLst>
            <a:ext uri="{FF2B5EF4-FFF2-40B4-BE49-F238E27FC236}">
              <a16:creationId xmlns="" xmlns:a16="http://schemas.microsoft.com/office/drawing/2014/main" id="{CD302301-2C65-4A3D-8696-55F7411300AA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28" name="TextBox 1">
          <a:extLst>
            <a:ext uri="{FF2B5EF4-FFF2-40B4-BE49-F238E27FC236}">
              <a16:creationId xmlns="" xmlns:a16="http://schemas.microsoft.com/office/drawing/2014/main" id="{797D4F9D-A3F4-4EAC-AB75-1FCFA4E94EC7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29" name="TextBox 1">
          <a:extLst>
            <a:ext uri="{FF2B5EF4-FFF2-40B4-BE49-F238E27FC236}">
              <a16:creationId xmlns="" xmlns:a16="http://schemas.microsoft.com/office/drawing/2014/main" id="{057CB14D-23C2-4143-8AF4-1D2AE37798EF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0" name="TextBox 1">
          <a:extLst>
            <a:ext uri="{FF2B5EF4-FFF2-40B4-BE49-F238E27FC236}">
              <a16:creationId xmlns="" xmlns:a16="http://schemas.microsoft.com/office/drawing/2014/main" id="{3F4D942D-3780-4D9E-A7B5-D835E1596C07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1" name="TextBox 1">
          <a:extLst>
            <a:ext uri="{FF2B5EF4-FFF2-40B4-BE49-F238E27FC236}">
              <a16:creationId xmlns="" xmlns:a16="http://schemas.microsoft.com/office/drawing/2014/main" id="{5B6AB59F-6E17-443F-8294-EC90E0CB6C06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2" name="TextBox 1">
          <a:extLst>
            <a:ext uri="{FF2B5EF4-FFF2-40B4-BE49-F238E27FC236}">
              <a16:creationId xmlns="" xmlns:a16="http://schemas.microsoft.com/office/drawing/2014/main" id="{133F2F3C-35A1-4A18-8393-39B9AFEA4A17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3" name="TextBox 1">
          <a:extLst>
            <a:ext uri="{FF2B5EF4-FFF2-40B4-BE49-F238E27FC236}">
              <a16:creationId xmlns="" xmlns:a16="http://schemas.microsoft.com/office/drawing/2014/main" id="{AFD9F1F1-8255-4822-B3B9-F47AE929ACE6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4" name="TextBox 1">
          <a:extLst>
            <a:ext uri="{FF2B5EF4-FFF2-40B4-BE49-F238E27FC236}">
              <a16:creationId xmlns="" xmlns:a16="http://schemas.microsoft.com/office/drawing/2014/main" id="{4C38A254-9926-4A60-AB67-0C89217C5C58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5" name="TextBox 1">
          <a:extLst>
            <a:ext uri="{FF2B5EF4-FFF2-40B4-BE49-F238E27FC236}">
              <a16:creationId xmlns="" xmlns:a16="http://schemas.microsoft.com/office/drawing/2014/main" id="{2153F207-2181-4717-B934-6F4AA90F4555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6" name="TextBox 1">
          <a:extLst>
            <a:ext uri="{FF2B5EF4-FFF2-40B4-BE49-F238E27FC236}">
              <a16:creationId xmlns="" xmlns:a16="http://schemas.microsoft.com/office/drawing/2014/main" id="{B1EAFA61-3ECD-4A33-8C40-76FD7E31F128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7" name="TextBox 1">
          <a:extLst>
            <a:ext uri="{FF2B5EF4-FFF2-40B4-BE49-F238E27FC236}">
              <a16:creationId xmlns="" xmlns:a16="http://schemas.microsoft.com/office/drawing/2014/main" id="{C574F8BF-F967-4915-9C26-BECF2A304BB8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8" name="TextBox 1">
          <a:extLst>
            <a:ext uri="{FF2B5EF4-FFF2-40B4-BE49-F238E27FC236}">
              <a16:creationId xmlns="" xmlns:a16="http://schemas.microsoft.com/office/drawing/2014/main" id="{9D2798CE-E81A-4629-860B-F603FFC5236F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39" name="TextBox 1">
          <a:extLst>
            <a:ext uri="{FF2B5EF4-FFF2-40B4-BE49-F238E27FC236}">
              <a16:creationId xmlns="" xmlns:a16="http://schemas.microsoft.com/office/drawing/2014/main" id="{0474FBD9-8C10-4510-BD39-37A73DB3B330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0" name="TextBox 1">
          <a:extLst>
            <a:ext uri="{FF2B5EF4-FFF2-40B4-BE49-F238E27FC236}">
              <a16:creationId xmlns="" xmlns:a16="http://schemas.microsoft.com/office/drawing/2014/main" id="{4154748C-3A98-4F04-A14F-E4D42CEED12D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1" name="TextBox 1">
          <a:extLst>
            <a:ext uri="{FF2B5EF4-FFF2-40B4-BE49-F238E27FC236}">
              <a16:creationId xmlns="" xmlns:a16="http://schemas.microsoft.com/office/drawing/2014/main" id="{890DF288-590E-4639-A9CA-BF04453E7A8C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2" name="TextBox 1">
          <a:extLst>
            <a:ext uri="{FF2B5EF4-FFF2-40B4-BE49-F238E27FC236}">
              <a16:creationId xmlns="" xmlns:a16="http://schemas.microsoft.com/office/drawing/2014/main" id="{CD3E2B19-329B-42A8-9604-C0C1A1995B3A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3" name="TextBox 1">
          <a:extLst>
            <a:ext uri="{FF2B5EF4-FFF2-40B4-BE49-F238E27FC236}">
              <a16:creationId xmlns="" xmlns:a16="http://schemas.microsoft.com/office/drawing/2014/main" id="{9007A2BB-481C-4A82-BF50-AD57AC7C3491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4" name="TextBox 1">
          <a:extLst>
            <a:ext uri="{FF2B5EF4-FFF2-40B4-BE49-F238E27FC236}">
              <a16:creationId xmlns="" xmlns:a16="http://schemas.microsoft.com/office/drawing/2014/main" id="{BE056FFA-6658-4FA9-8F1F-F6436A61828B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5" name="TextBox 1">
          <a:extLst>
            <a:ext uri="{FF2B5EF4-FFF2-40B4-BE49-F238E27FC236}">
              <a16:creationId xmlns="" xmlns:a16="http://schemas.microsoft.com/office/drawing/2014/main" id="{E846100E-05DB-44BA-B84B-D5B3455ED2B0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6" name="TextBox 1">
          <a:extLst>
            <a:ext uri="{FF2B5EF4-FFF2-40B4-BE49-F238E27FC236}">
              <a16:creationId xmlns="" xmlns:a16="http://schemas.microsoft.com/office/drawing/2014/main" id="{D4602243-05C9-488F-9EDA-70BD6A6C141E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7" name="TextBox 1">
          <a:extLst>
            <a:ext uri="{FF2B5EF4-FFF2-40B4-BE49-F238E27FC236}">
              <a16:creationId xmlns="" xmlns:a16="http://schemas.microsoft.com/office/drawing/2014/main" id="{E97720F0-AD0A-4D0B-81B1-00D3CD5B711C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163</xdr:row>
      <xdr:rowOff>0</xdr:rowOff>
    </xdr:from>
    <xdr:ext cx="184731" cy="264560"/>
    <xdr:sp macro="" textlink="">
      <xdr:nvSpPr>
        <xdr:cNvPr id="1048" name="TextBox 1">
          <a:extLst>
            <a:ext uri="{FF2B5EF4-FFF2-40B4-BE49-F238E27FC236}">
              <a16:creationId xmlns="" xmlns:a16="http://schemas.microsoft.com/office/drawing/2014/main" id="{13248500-149E-4A9F-A889-C0A6F758F3D3}"/>
            </a:ext>
          </a:extLst>
        </xdr:cNvPr>
        <xdr:cNvSpPr txBox="1"/>
      </xdr:nvSpPr>
      <xdr:spPr>
        <a:xfrm>
          <a:off x="2352675" y="429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462</xdr:row>
      <xdr:rowOff>0</xdr:rowOff>
    </xdr:from>
    <xdr:ext cx="184731" cy="264560"/>
    <xdr:sp macro="" textlink="">
      <xdr:nvSpPr>
        <xdr:cNvPr id="1049" name="TextBox 1">
          <a:extLst>
            <a:ext uri="{FF2B5EF4-FFF2-40B4-BE49-F238E27FC236}">
              <a16:creationId xmlns="" xmlns:a16="http://schemas.microsoft.com/office/drawing/2014/main" id="{44A56D48-23B0-4ECD-B985-075B5F2770B7}"/>
            </a:ext>
          </a:extLst>
        </xdr:cNvPr>
        <xdr:cNvSpPr txBox="1"/>
      </xdr:nvSpPr>
      <xdr:spPr>
        <a:xfrm>
          <a:off x="2352675" y="13023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0" name="TextBox 1">
          <a:extLst>
            <a:ext uri="{FF2B5EF4-FFF2-40B4-BE49-F238E27FC236}">
              <a16:creationId xmlns="" xmlns:a16="http://schemas.microsoft.com/office/drawing/2014/main" id="{2516216C-67E5-4239-8B7F-7D2A65516EE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1" name="TextBox 1">
          <a:extLst>
            <a:ext uri="{FF2B5EF4-FFF2-40B4-BE49-F238E27FC236}">
              <a16:creationId xmlns="" xmlns:a16="http://schemas.microsoft.com/office/drawing/2014/main" id="{29607F85-51A4-40D4-948E-2883B0B5583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2" name="TextBox 1">
          <a:extLst>
            <a:ext uri="{FF2B5EF4-FFF2-40B4-BE49-F238E27FC236}">
              <a16:creationId xmlns="" xmlns:a16="http://schemas.microsoft.com/office/drawing/2014/main" id="{5C77E433-CA07-47FC-B26D-18BFE2DABD8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3" name="TextBox 1">
          <a:extLst>
            <a:ext uri="{FF2B5EF4-FFF2-40B4-BE49-F238E27FC236}">
              <a16:creationId xmlns="" xmlns:a16="http://schemas.microsoft.com/office/drawing/2014/main" id="{297D96F3-05E0-47CB-9849-3277ABF76EE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4" name="TextBox 1">
          <a:extLst>
            <a:ext uri="{FF2B5EF4-FFF2-40B4-BE49-F238E27FC236}">
              <a16:creationId xmlns="" xmlns:a16="http://schemas.microsoft.com/office/drawing/2014/main" id="{6C13396D-5572-428F-A280-2E6B20C8E3C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5" name="TextBox 1">
          <a:extLst>
            <a:ext uri="{FF2B5EF4-FFF2-40B4-BE49-F238E27FC236}">
              <a16:creationId xmlns="" xmlns:a16="http://schemas.microsoft.com/office/drawing/2014/main" id="{FFF03784-AEA6-4B9F-BAA8-C0D4B41A3B9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6" name="TextBox 1">
          <a:extLst>
            <a:ext uri="{FF2B5EF4-FFF2-40B4-BE49-F238E27FC236}">
              <a16:creationId xmlns="" xmlns:a16="http://schemas.microsoft.com/office/drawing/2014/main" id="{67910EAE-C911-4297-955D-A1DE4C77D17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7" name="TextBox 1">
          <a:extLst>
            <a:ext uri="{FF2B5EF4-FFF2-40B4-BE49-F238E27FC236}">
              <a16:creationId xmlns="" xmlns:a16="http://schemas.microsoft.com/office/drawing/2014/main" id="{FF4AA583-2F29-4663-B3B9-8D6ECF2FB9B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8" name="TextBox 1">
          <a:extLst>
            <a:ext uri="{FF2B5EF4-FFF2-40B4-BE49-F238E27FC236}">
              <a16:creationId xmlns="" xmlns:a16="http://schemas.microsoft.com/office/drawing/2014/main" id="{9FC122E5-3E65-480C-8873-FDBC73A6792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59" name="TextBox 1">
          <a:extLst>
            <a:ext uri="{FF2B5EF4-FFF2-40B4-BE49-F238E27FC236}">
              <a16:creationId xmlns="" xmlns:a16="http://schemas.microsoft.com/office/drawing/2014/main" id="{1941913E-29F6-4C02-A525-732C6E6DFD4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0" name="TextBox 1">
          <a:extLst>
            <a:ext uri="{FF2B5EF4-FFF2-40B4-BE49-F238E27FC236}">
              <a16:creationId xmlns="" xmlns:a16="http://schemas.microsoft.com/office/drawing/2014/main" id="{62049B1D-640E-47E9-B80E-132DC8F4AE5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1" name="TextBox 1">
          <a:extLst>
            <a:ext uri="{FF2B5EF4-FFF2-40B4-BE49-F238E27FC236}">
              <a16:creationId xmlns="" xmlns:a16="http://schemas.microsoft.com/office/drawing/2014/main" id="{70ECD4EF-BBD0-4248-B75D-1ECE36E02CE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2" name="TextBox 1">
          <a:extLst>
            <a:ext uri="{FF2B5EF4-FFF2-40B4-BE49-F238E27FC236}">
              <a16:creationId xmlns="" xmlns:a16="http://schemas.microsoft.com/office/drawing/2014/main" id="{3D528770-F124-438F-A833-A1BA74A9A3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3" name="TextBox 1">
          <a:extLst>
            <a:ext uri="{FF2B5EF4-FFF2-40B4-BE49-F238E27FC236}">
              <a16:creationId xmlns="" xmlns:a16="http://schemas.microsoft.com/office/drawing/2014/main" id="{83844C98-1D5F-4610-939D-88954590757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4" name="TextBox 1">
          <a:extLst>
            <a:ext uri="{FF2B5EF4-FFF2-40B4-BE49-F238E27FC236}">
              <a16:creationId xmlns="" xmlns:a16="http://schemas.microsoft.com/office/drawing/2014/main" id="{F3194CC6-2669-4E5D-8976-ACFB8AEC0CA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5" name="TextBox 1">
          <a:extLst>
            <a:ext uri="{FF2B5EF4-FFF2-40B4-BE49-F238E27FC236}">
              <a16:creationId xmlns="" xmlns:a16="http://schemas.microsoft.com/office/drawing/2014/main" id="{0A365175-81C5-4649-824D-2AAEA9A2F74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6" name="TextBox 1">
          <a:extLst>
            <a:ext uri="{FF2B5EF4-FFF2-40B4-BE49-F238E27FC236}">
              <a16:creationId xmlns="" xmlns:a16="http://schemas.microsoft.com/office/drawing/2014/main" id="{5238E735-2B6C-4C46-B235-9C4F0108D0D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7" name="TextBox 1">
          <a:extLst>
            <a:ext uri="{FF2B5EF4-FFF2-40B4-BE49-F238E27FC236}">
              <a16:creationId xmlns="" xmlns:a16="http://schemas.microsoft.com/office/drawing/2014/main" id="{29CF440C-9D96-450A-B31C-A6985751440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8" name="TextBox 1">
          <a:extLst>
            <a:ext uri="{FF2B5EF4-FFF2-40B4-BE49-F238E27FC236}">
              <a16:creationId xmlns="" xmlns:a16="http://schemas.microsoft.com/office/drawing/2014/main" id="{F9E698BF-4474-4E4F-8033-122FBC1A6F4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69" name="TextBox 1">
          <a:extLst>
            <a:ext uri="{FF2B5EF4-FFF2-40B4-BE49-F238E27FC236}">
              <a16:creationId xmlns="" xmlns:a16="http://schemas.microsoft.com/office/drawing/2014/main" id="{5EF2F8EF-F4A6-40B0-8880-75F3828977A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0" name="TextBox 1">
          <a:extLst>
            <a:ext uri="{FF2B5EF4-FFF2-40B4-BE49-F238E27FC236}">
              <a16:creationId xmlns="" xmlns:a16="http://schemas.microsoft.com/office/drawing/2014/main" id="{B46E0722-6356-4C38-9E7D-1D9AE230016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1" name="TextBox 1">
          <a:extLst>
            <a:ext uri="{FF2B5EF4-FFF2-40B4-BE49-F238E27FC236}">
              <a16:creationId xmlns="" xmlns:a16="http://schemas.microsoft.com/office/drawing/2014/main" id="{63A1EF4C-6AAC-46D7-9439-F96E2099136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2" name="TextBox 1">
          <a:extLst>
            <a:ext uri="{FF2B5EF4-FFF2-40B4-BE49-F238E27FC236}">
              <a16:creationId xmlns="" xmlns:a16="http://schemas.microsoft.com/office/drawing/2014/main" id="{D5BA73D3-C03C-41A2-8685-BF520614673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3" name="TextBox 1">
          <a:extLst>
            <a:ext uri="{FF2B5EF4-FFF2-40B4-BE49-F238E27FC236}">
              <a16:creationId xmlns="" xmlns:a16="http://schemas.microsoft.com/office/drawing/2014/main" id="{8374BCE6-3994-40F8-97FF-77E034CBD78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4" name="TextBox 1">
          <a:extLst>
            <a:ext uri="{FF2B5EF4-FFF2-40B4-BE49-F238E27FC236}">
              <a16:creationId xmlns="" xmlns:a16="http://schemas.microsoft.com/office/drawing/2014/main" id="{42A75B4B-963F-42B8-97AA-D052FA7D364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5" name="TextBox 1">
          <a:extLst>
            <a:ext uri="{FF2B5EF4-FFF2-40B4-BE49-F238E27FC236}">
              <a16:creationId xmlns="" xmlns:a16="http://schemas.microsoft.com/office/drawing/2014/main" id="{60BCE328-CD69-4609-9181-6559BAB9EDF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6" name="TextBox 1">
          <a:extLst>
            <a:ext uri="{FF2B5EF4-FFF2-40B4-BE49-F238E27FC236}">
              <a16:creationId xmlns="" xmlns:a16="http://schemas.microsoft.com/office/drawing/2014/main" id="{F9988FEA-0D05-4C69-ADE0-24152BA937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7" name="TextBox 1">
          <a:extLst>
            <a:ext uri="{FF2B5EF4-FFF2-40B4-BE49-F238E27FC236}">
              <a16:creationId xmlns="" xmlns:a16="http://schemas.microsoft.com/office/drawing/2014/main" id="{C1876C6D-075E-4FED-AB7F-7629ED8352A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8" name="TextBox 1">
          <a:extLst>
            <a:ext uri="{FF2B5EF4-FFF2-40B4-BE49-F238E27FC236}">
              <a16:creationId xmlns="" xmlns:a16="http://schemas.microsoft.com/office/drawing/2014/main" id="{E59BB030-5375-4F17-A191-5E94F0576D9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79" name="TextBox 1">
          <a:extLst>
            <a:ext uri="{FF2B5EF4-FFF2-40B4-BE49-F238E27FC236}">
              <a16:creationId xmlns="" xmlns:a16="http://schemas.microsoft.com/office/drawing/2014/main" id="{5389CC3C-4D70-4691-8E64-45121241926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0" name="TextBox 1">
          <a:extLst>
            <a:ext uri="{FF2B5EF4-FFF2-40B4-BE49-F238E27FC236}">
              <a16:creationId xmlns="" xmlns:a16="http://schemas.microsoft.com/office/drawing/2014/main" id="{CFE7CA1A-8BB6-4A9D-ABEC-2AC71CCE81A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1" name="TextBox 1">
          <a:extLst>
            <a:ext uri="{FF2B5EF4-FFF2-40B4-BE49-F238E27FC236}">
              <a16:creationId xmlns="" xmlns:a16="http://schemas.microsoft.com/office/drawing/2014/main" id="{3C8471B4-51B1-4D8C-8A91-59E634403D1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2" name="TextBox 1">
          <a:extLst>
            <a:ext uri="{FF2B5EF4-FFF2-40B4-BE49-F238E27FC236}">
              <a16:creationId xmlns="" xmlns:a16="http://schemas.microsoft.com/office/drawing/2014/main" id="{0ED94474-E3F5-483D-99C6-71FBFC5C26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3" name="TextBox 1">
          <a:extLst>
            <a:ext uri="{FF2B5EF4-FFF2-40B4-BE49-F238E27FC236}">
              <a16:creationId xmlns="" xmlns:a16="http://schemas.microsoft.com/office/drawing/2014/main" id="{3C957150-C61F-45CC-8224-849496B7A61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4" name="TextBox 1">
          <a:extLst>
            <a:ext uri="{FF2B5EF4-FFF2-40B4-BE49-F238E27FC236}">
              <a16:creationId xmlns="" xmlns:a16="http://schemas.microsoft.com/office/drawing/2014/main" id="{1FDD254A-6673-4E09-A788-E9CE0171088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5" name="TextBox 1">
          <a:extLst>
            <a:ext uri="{FF2B5EF4-FFF2-40B4-BE49-F238E27FC236}">
              <a16:creationId xmlns="" xmlns:a16="http://schemas.microsoft.com/office/drawing/2014/main" id="{7550BABC-098B-436C-A871-23C6DF22DB2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6" name="TextBox 1">
          <a:extLst>
            <a:ext uri="{FF2B5EF4-FFF2-40B4-BE49-F238E27FC236}">
              <a16:creationId xmlns="" xmlns:a16="http://schemas.microsoft.com/office/drawing/2014/main" id="{9D85D6F9-EB9C-4314-BC02-AD62632CAF9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7" name="TextBox 1">
          <a:extLst>
            <a:ext uri="{FF2B5EF4-FFF2-40B4-BE49-F238E27FC236}">
              <a16:creationId xmlns="" xmlns:a16="http://schemas.microsoft.com/office/drawing/2014/main" id="{7F20192A-703A-4DC2-B17B-291B17390E3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8" name="TextBox 1">
          <a:extLst>
            <a:ext uri="{FF2B5EF4-FFF2-40B4-BE49-F238E27FC236}">
              <a16:creationId xmlns="" xmlns:a16="http://schemas.microsoft.com/office/drawing/2014/main" id="{A750BFE4-C147-411E-AFD3-E9C07E0192F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89" name="TextBox 1">
          <a:extLst>
            <a:ext uri="{FF2B5EF4-FFF2-40B4-BE49-F238E27FC236}">
              <a16:creationId xmlns="" xmlns:a16="http://schemas.microsoft.com/office/drawing/2014/main" id="{2141F3CE-CA72-4C22-BE21-12F108DEC71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0" name="TextBox 1">
          <a:extLst>
            <a:ext uri="{FF2B5EF4-FFF2-40B4-BE49-F238E27FC236}">
              <a16:creationId xmlns="" xmlns:a16="http://schemas.microsoft.com/office/drawing/2014/main" id="{402B959E-8295-49E9-A2D7-7B7F670FA30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1" name="TextBox 1">
          <a:extLst>
            <a:ext uri="{FF2B5EF4-FFF2-40B4-BE49-F238E27FC236}">
              <a16:creationId xmlns="" xmlns:a16="http://schemas.microsoft.com/office/drawing/2014/main" id="{AC79B787-FF4B-422D-AFEB-9828BA3DE7B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2" name="TextBox 1">
          <a:extLst>
            <a:ext uri="{FF2B5EF4-FFF2-40B4-BE49-F238E27FC236}">
              <a16:creationId xmlns="" xmlns:a16="http://schemas.microsoft.com/office/drawing/2014/main" id="{81188E85-DE51-4E6F-881D-E79D03E8EA0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3" name="TextBox 1">
          <a:extLst>
            <a:ext uri="{FF2B5EF4-FFF2-40B4-BE49-F238E27FC236}">
              <a16:creationId xmlns="" xmlns:a16="http://schemas.microsoft.com/office/drawing/2014/main" id="{87F0B88F-198A-4812-BF9B-D4FEC100A3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4" name="TextBox 1">
          <a:extLst>
            <a:ext uri="{FF2B5EF4-FFF2-40B4-BE49-F238E27FC236}">
              <a16:creationId xmlns="" xmlns:a16="http://schemas.microsoft.com/office/drawing/2014/main" id="{6FD6389D-7973-4B56-BB66-0143918D7C4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5" name="TextBox 1">
          <a:extLst>
            <a:ext uri="{FF2B5EF4-FFF2-40B4-BE49-F238E27FC236}">
              <a16:creationId xmlns="" xmlns:a16="http://schemas.microsoft.com/office/drawing/2014/main" id="{69BCE796-938D-42E0-8936-801C6CE3895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6" name="TextBox 1">
          <a:extLst>
            <a:ext uri="{FF2B5EF4-FFF2-40B4-BE49-F238E27FC236}">
              <a16:creationId xmlns="" xmlns:a16="http://schemas.microsoft.com/office/drawing/2014/main" id="{FB0974B0-A5F1-49D1-9C03-7129E464EB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7" name="TextBox 1">
          <a:extLst>
            <a:ext uri="{FF2B5EF4-FFF2-40B4-BE49-F238E27FC236}">
              <a16:creationId xmlns="" xmlns:a16="http://schemas.microsoft.com/office/drawing/2014/main" id="{B2C9F9C1-8B4B-44C5-AC63-7E0652242AF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8" name="TextBox 1">
          <a:extLst>
            <a:ext uri="{FF2B5EF4-FFF2-40B4-BE49-F238E27FC236}">
              <a16:creationId xmlns="" xmlns:a16="http://schemas.microsoft.com/office/drawing/2014/main" id="{534BBC8D-CC92-4385-B34E-AB9A4379AC9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099" name="TextBox 1">
          <a:extLst>
            <a:ext uri="{FF2B5EF4-FFF2-40B4-BE49-F238E27FC236}">
              <a16:creationId xmlns="" xmlns:a16="http://schemas.microsoft.com/office/drawing/2014/main" id="{C25911D6-D742-47C5-B294-B784FE29ACB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0" name="TextBox 1">
          <a:extLst>
            <a:ext uri="{FF2B5EF4-FFF2-40B4-BE49-F238E27FC236}">
              <a16:creationId xmlns="" xmlns:a16="http://schemas.microsoft.com/office/drawing/2014/main" id="{CB2FB0B0-A0A2-419B-BB25-A9CDDE66782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1" name="TextBox 1">
          <a:extLst>
            <a:ext uri="{FF2B5EF4-FFF2-40B4-BE49-F238E27FC236}">
              <a16:creationId xmlns="" xmlns:a16="http://schemas.microsoft.com/office/drawing/2014/main" id="{64FA3AC8-8676-4FCE-AED0-105B82DB94C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2" name="TextBox 1">
          <a:extLst>
            <a:ext uri="{FF2B5EF4-FFF2-40B4-BE49-F238E27FC236}">
              <a16:creationId xmlns="" xmlns:a16="http://schemas.microsoft.com/office/drawing/2014/main" id="{37618C89-7EF8-4656-B188-3679FE90847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3" name="TextBox 1">
          <a:extLst>
            <a:ext uri="{FF2B5EF4-FFF2-40B4-BE49-F238E27FC236}">
              <a16:creationId xmlns="" xmlns:a16="http://schemas.microsoft.com/office/drawing/2014/main" id="{089AF397-677B-41F2-A490-7A36326AB29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4" name="TextBox 1">
          <a:extLst>
            <a:ext uri="{FF2B5EF4-FFF2-40B4-BE49-F238E27FC236}">
              <a16:creationId xmlns="" xmlns:a16="http://schemas.microsoft.com/office/drawing/2014/main" id="{A80EED7D-B894-420C-9F8E-ADC863AA349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5" name="TextBox 1">
          <a:extLst>
            <a:ext uri="{FF2B5EF4-FFF2-40B4-BE49-F238E27FC236}">
              <a16:creationId xmlns="" xmlns:a16="http://schemas.microsoft.com/office/drawing/2014/main" id="{E15D0AB4-F0AC-4B5A-BD13-37E01334ABF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6" name="TextBox 1">
          <a:extLst>
            <a:ext uri="{FF2B5EF4-FFF2-40B4-BE49-F238E27FC236}">
              <a16:creationId xmlns="" xmlns:a16="http://schemas.microsoft.com/office/drawing/2014/main" id="{F7A765C8-2C19-4324-B52D-D7930DE7CF4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7" name="TextBox 1">
          <a:extLst>
            <a:ext uri="{FF2B5EF4-FFF2-40B4-BE49-F238E27FC236}">
              <a16:creationId xmlns="" xmlns:a16="http://schemas.microsoft.com/office/drawing/2014/main" id="{58D232F5-5B5C-4BDB-AD11-39F3CE676D4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8" name="TextBox 1">
          <a:extLst>
            <a:ext uri="{FF2B5EF4-FFF2-40B4-BE49-F238E27FC236}">
              <a16:creationId xmlns="" xmlns:a16="http://schemas.microsoft.com/office/drawing/2014/main" id="{583F7FE0-F1A1-4885-A744-28024D9F6D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09" name="TextBox 1">
          <a:extLst>
            <a:ext uri="{FF2B5EF4-FFF2-40B4-BE49-F238E27FC236}">
              <a16:creationId xmlns="" xmlns:a16="http://schemas.microsoft.com/office/drawing/2014/main" id="{8EAF71D2-8D08-4861-BDAD-5FA137B546B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0" name="TextBox 1">
          <a:extLst>
            <a:ext uri="{FF2B5EF4-FFF2-40B4-BE49-F238E27FC236}">
              <a16:creationId xmlns="" xmlns:a16="http://schemas.microsoft.com/office/drawing/2014/main" id="{761CA7F8-BFED-408B-A944-374BF1FBA76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1" name="TextBox 1">
          <a:extLst>
            <a:ext uri="{FF2B5EF4-FFF2-40B4-BE49-F238E27FC236}">
              <a16:creationId xmlns="" xmlns:a16="http://schemas.microsoft.com/office/drawing/2014/main" id="{B26D16F3-C3D1-451B-B2B4-7E2B3129505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2" name="TextBox 1">
          <a:extLst>
            <a:ext uri="{FF2B5EF4-FFF2-40B4-BE49-F238E27FC236}">
              <a16:creationId xmlns="" xmlns:a16="http://schemas.microsoft.com/office/drawing/2014/main" id="{21F16080-18D1-4B0B-BF51-75CF74F8C1F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3" name="TextBox 1">
          <a:extLst>
            <a:ext uri="{FF2B5EF4-FFF2-40B4-BE49-F238E27FC236}">
              <a16:creationId xmlns="" xmlns:a16="http://schemas.microsoft.com/office/drawing/2014/main" id="{DCF3951C-FBE1-4C9E-9E25-F09DDC5B650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4" name="TextBox 1">
          <a:extLst>
            <a:ext uri="{FF2B5EF4-FFF2-40B4-BE49-F238E27FC236}">
              <a16:creationId xmlns="" xmlns:a16="http://schemas.microsoft.com/office/drawing/2014/main" id="{309AE642-8877-402D-A921-A6E5F75BB7B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5" name="TextBox 1">
          <a:extLst>
            <a:ext uri="{FF2B5EF4-FFF2-40B4-BE49-F238E27FC236}">
              <a16:creationId xmlns="" xmlns:a16="http://schemas.microsoft.com/office/drawing/2014/main" id="{98B00C83-48F0-4B8B-AF30-A3B4EAD9466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6" name="TextBox 1">
          <a:extLst>
            <a:ext uri="{FF2B5EF4-FFF2-40B4-BE49-F238E27FC236}">
              <a16:creationId xmlns="" xmlns:a16="http://schemas.microsoft.com/office/drawing/2014/main" id="{F2C024DF-B92A-4A4A-BA30-7C5296501C9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7" name="TextBox 1">
          <a:extLst>
            <a:ext uri="{FF2B5EF4-FFF2-40B4-BE49-F238E27FC236}">
              <a16:creationId xmlns="" xmlns:a16="http://schemas.microsoft.com/office/drawing/2014/main" id="{74A466C9-D711-4265-B32D-8D20A049A63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8" name="TextBox 1">
          <a:extLst>
            <a:ext uri="{FF2B5EF4-FFF2-40B4-BE49-F238E27FC236}">
              <a16:creationId xmlns="" xmlns:a16="http://schemas.microsoft.com/office/drawing/2014/main" id="{D20974A3-8380-46AF-BBE0-47D520CA6AE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19" name="TextBox 1">
          <a:extLst>
            <a:ext uri="{FF2B5EF4-FFF2-40B4-BE49-F238E27FC236}">
              <a16:creationId xmlns="" xmlns:a16="http://schemas.microsoft.com/office/drawing/2014/main" id="{87D485A2-0411-4FE5-9E54-4412B48093C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0" name="TextBox 1">
          <a:extLst>
            <a:ext uri="{FF2B5EF4-FFF2-40B4-BE49-F238E27FC236}">
              <a16:creationId xmlns="" xmlns:a16="http://schemas.microsoft.com/office/drawing/2014/main" id="{D461A0C6-19B7-4BB6-B8E8-8A070087D35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1" name="TextBox 1">
          <a:extLst>
            <a:ext uri="{FF2B5EF4-FFF2-40B4-BE49-F238E27FC236}">
              <a16:creationId xmlns="" xmlns:a16="http://schemas.microsoft.com/office/drawing/2014/main" id="{791091AC-731F-4B47-B342-A9F78B9C981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2" name="TextBox 1">
          <a:extLst>
            <a:ext uri="{FF2B5EF4-FFF2-40B4-BE49-F238E27FC236}">
              <a16:creationId xmlns="" xmlns:a16="http://schemas.microsoft.com/office/drawing/2014/main" id="{476BA096-0623-43CE-8D41-9BF60D7C29A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3" name="TextBox 1">
          <a:extLst>
            <a:ext uri="{FF2B5EF4-FFF2-40B4-BE49-F238E27FC236}">
              <a16:creationId xmlns="" xmlns:a16="http://schemas.microsoft.com/office/drawing/2014/main" id="{C5B0D0C5-D59E-416F-B918-A78C03988B8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4" name="TextBox 1">
          <a:extLst>
            <a:ext uri="{FF2B5EF4-FFF2-40B4-BE49-F238E27FC236}">
              <a16:creationId xmlns="" xmlns:a16="http://schemas.microsoft.com/office/drawing/2014/main" id="{2AABF35B-862E-4B65-8CC0-33B26F2402A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5" name="TextBox 1">
          <a:extLst>
            <a:ext uri="{FF2B5EF4-FFF2-40B4-BE49-F238E27FC236}">
              <a16:creationId xmlns="" xmlns:a16="http://schemas.microsoft.com/office/drawing/2014/main" id="{BD2955D7-45A4-40B1-94D0-4F9E9AA1888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6" name="TextBox 1">
          <a:extLst>
            <a:ext uri="{FF2B5EF4-FFF2-40B4-BE49-F238E27FC236}">
              <a16:creationId xmlns="" xmlns:a16="http://schemas.microsoft.com/office/drawing/2014/main" id="{581E5F26-DC29-45AE-A130-8D203924C8E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7" name="TextBox 1">
          <a:extLst>
            <a:ext uri="{FF2B5EF4-FFF2-40B4-BE49-F238E27FC236}">
              <a16:creationId xmlns="" xmlns:a16="http://schemas.microsoft.com/office/drawing/2014/main" id="{BCC57EED-678B-4F11-BB2C-D652BAA0D39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8" name="TextBox 1">
          <a:extLst>
            <a:ext uri="{FF2B5EF4-FFF2-40B4-BE49-F238E27FC236}">
              <a16:creationId xmlns="" xmlns:a16="http://schemas.microsoft.com/office/drawing/2014/main" id="{E7236D2B-0CC5-4C4B-81D4-0552958CB58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29" name="TextBox 1">
          <a:extLst>
            <a:ext uri="{FF2B5EF4-FFF2-40B4-BE49-F238E27FC236}">
              <a16:creationId xmlns="" xmlns:a16="http://schemas.microsoft.com/office/drawing/2014/main" id="{3991F1ED-7A53-41A7-A91A-42D62FF71B8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0" name="TextBox 1">
          <a:extLst>
            <a:ext uri="{FF2B5EF4-FFF2-40B4-BE49-F238E27FC236}">
              <a16:creationId xmlns="" xmlns:a16="http://schemas.microsoft.com/office/drawing/2014/main" id="{817B69DE-BDDA-4DA2-A8A9-60DF6628F83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1" name="TextBox 1">
          <a:extLst>
            <a:ext uri="{FF2B5EF4-FFF2-40B4-BE49-F238E27FC236}">
              <a16:creationId xmlns="" xmlns:a16="http://schemas.microsoft.com/office/drawing/2014/main" id="{C448BDA4-8125-4FD4-AFAC-38B8DF6EE78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2" name="TextBox 1">
          <a:extLst>
            <a:ext uri="{FF2B5EF4-FFF2-40B4-BE49-F238E27FC236}">
              <a16:creationId xmlns="" xmlns:a16="http://schemas.microsoft.com/office/drawing/2014/main" id="{222F4DCF-010A-43B3-8E90-C62689CCEF5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3" name="TextBox 1">
          <a:extLst>
            <a:ext uri="{FF2B5EF4-FFF2-40B4-BE49-F238E27FC236}">
              <a16:creationId xmlns="" xmlns:a16="http://schemas.microsoft.com/office/drawing/2014/main" id="{404A78D0-63EC-4339-94E1-3537F55447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4" name="TextBox 1">
          <a:extLst>
            <a:ext uri="{FF2B5EF4-FFF2-40B4-BE49-F238E27FC236}">
              <a16:creationId xmlns="" xmlns:a16="http://schemas.microsoft.com/office/drawing/2014/main" id="{DDA76414-8F2E-43C9-9888-3F80E8B7576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5" name="TextBox 1">
          <a:extLst>
            <a:ext uri="{FF2B5EF4-FFF2-40B4-BE49-F238E27FC236}">
              <a16:creationId xmlns="" xmlns:a16="http://schemas.microsoft.com/office/drawing/2014/main" id="{6C269AF2-265F-4A4A-939C-8F03822EC88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6" name="TextBox 1">
          <a:extLst>
            <a:ext uri="{FF2B5EF4-FFF2-40B4-BE49-F238E27FC236}">
              <a16:creationId xmlns="" xmlns:a16="http://schemas.microsoft.com/office/drawing/2014/main" id="{B1169067-7877-4EA5-AA13-59E79883314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7" name="TextBox 1">
          <a:extLst>
            <a:ext uri="{FF2B5EF4-FFF2-40B4-BE49-F238E27FC236}">
              <a16:creationId xmlns="" xmlns:a16="http://schemas.microsoft.com/office/drawing/2014/main" id="{E54CECEC-DB6E-4F65-89C0-0292B3E3793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8" name="TextBox 1">
          <a:extLst>
            <a:ext uri="{FF2B5EF4-FFF2-40B4-BE49-F238E27FC236}">
              <a16:creationId xmlns="" xmlns:a16="http://schemas.microsoft.com/office/drawing/2014/main" id="{8D275E44-2445-432D-88ED-FEBEAEDADB3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39" name="TextBox 1">
          <a:extLst>
            <a:ext uri="{FF2B5EF4-FFF2-40B4-BE49-F238E27FC236}">
              <a16:creationId xmlns="" xmlns:a16="http://schemas.microsoft.com/office/drawing/2014/main" id="{3F3CF570-E4CD-46C1-B6D6-3F3C720A156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0" name="TextBox 1">
          <a:extLst>
            <a:ext uri="{FF2B5EF4-FFF2-40B4-BE49-F238E27FC236}">
              <a16:creationId xmlns="" xmlns:a16="http://schemas.microsoft.com/office/drawing/2014/main" id="{032B7CEB-37E6-4EE1-A5E1-2DA0BA5155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1" name="TextBox 1">
          <a:extLst>
            <a:ext uri="{FF2B5EF4-FFF2-40B4-BE49-F238E27FC236}">
              <a16:creationId xmlns="" xmlns:a16="http://schemas.microsoft.com/office/drawing/2014/main" id="{95674BEF-C7D0-400C-A4E1-9834CD437EE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2" name="TextBox 1">
          <a:extLst>
            <a:ext uri="{FF2B5EF4-FFF2-40B4-BE49-F238E27FC236}">
              <a16:creationId xmlns="" xmlns:a16="http://schemas.microsoft.com/office/drawing/2014/main" id="{EF8C3F74-E194-4528-BF47-7488623B64D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3" name="TextBox 1">
          <a:extLst>
            <a:ext uri="{FF2B5EF4-FFF2-40B4-BE49-F238E27FC236}">
              <a16:creationId xmlns="" xmlns:a16="http://schemas.microsoft.com/office/drawing/2014/main" id="{861BA1E2-1876-4D16-8165-42792766138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4" name="TextBox 1">
          <a:extLst>
            <a:ext uri="{FF2B5EF4-FFF2-40B4-BE49-F238E27FC236}">
              <a16:creationId xmlns="" xmlns:a16="http://schemas.microsoft.com/office/drawing/2014/main" id="{C664800C-8919-437E-80C2-B74D1535A72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5" name="TextBox 1">
          <a:extLst>
            <a:ext uri="{FF2B5EF4-FFF2-40B4-BE49-F238E27FC236}">
              <a16:creationId xmlns="" xmlns:a16="http://schemas.microsoft.com/office/drawing/2014/main" id="{802B0F88-29F9-41F2-8666-12CA701D4A9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6" name="TextBox 1">
          <a:extLst>
            <a:ext uri="{FF2B5EF4-FFF2-40B4-BE49-F238E27FC236}">
              <a16:creationId xmlns="" xmlns:a16="http://schemas.microsoft.com/office/drawing/2014/main" id="{363B3A81-1A40-4B2F-9448-3588B78B800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7" name="TextBox 1">
          <a:extLst>
            <a:ext uri="{FF2B5EF4-FFF2-40B4-BE49-F238E27FC236}">
              <a16:creationId xmlns="" xmlns:a16="http://schemas.microsoft.com/office/drawing/2014/main" id="{F2D908F1-CB1D-4776-8D3C-70DE4BD6538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8" name="TextBox 1">
          <a:extLst>
            <a:ext uri="{FF2B5EF4-FFF2-40B4-BE49-F238E27FC236}">
              <a16:creationId xmlns="" xmlns:a16="http://schemas.microsoft.com/office/drawing/2014/main" id="{53A0D689-5BC9-4F78-AA4D-5CA00C22AC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49" name="TextBox 1">
          <a:extLst>
            <a:ext uri="{FF2B5EF4-FFF2-40B4-BE49-F238E27FC236}">
              <a16:creationId xmlns="" xmlns:a16="http://schemas.microsoft.com/office/drawing/2014/main" id="{52D7209A-50C4-4A59-AE2B-538A536E51D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0" name="TextBox 1">
          <a:extLst>
            <a:ext uri="{FF2B5EF4-FFF2-40B4-BE49-F238E27FC236}">
              <a16:creationId xmlns="" xmlns:a16="http://schemas.microsoft.com/office/drawing/2014/main" id="{9EFAD122-1AD2-40CB-BA9F-8F636CE35E6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1" name="TextBox 1">
          <a:extLst>
            <a:ext uri="{FF2B5EF4-FFF2-40B4-BE49-F238E27FC236}">
              <a16:creationId xmlns="" xmlns:a16="http://schemas.microsoft.com/office/drawing/2014/main" id="{07D6209C-FDE3-4B56-B8AD-D0809D0AB09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2" name="TextBox 1">
          <a:extLst>
            <a:ext uri="{FF2B5EF4-FFF2-40B4-BE49-F238E27FC236}">
              <a16:creationId xmlns="" xmlns:a16="http://schemas.microsoft.com/office/drawing/2014/main" id="{4DC9BB17-3ADD-4EEF-A215-CDB0EB95A17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3" name="TextBox 1">
          <a:extLst>
            <a:ext uri="{FF2B5EF4-FFF2-40B4-BE49-F238E27FC236}">
              <a16:creationId xmlns="" xmlns:a16="http://schemas.microsoft.com/office/drawing/2014/main" id="{5ABD36D2-3572-407E-B6DC-FDE78D76FC9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4" name="TextBox 1">
          <a:extLst>
            <a:ext uri="{FF2B5EF4-FFF2-40B4-BE49-F238E27FC236}">
              <a16:creationId xmlns="" xmlns:a16="http://schemas.microsoft.com/office/drawing/2014/main" id="{9A61F694-7211-4983-A966-95A380089BB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5" name="TextBox 1">
          <a:extLst>
            <a:ext uri="{FF2B5EF4-FFF2-40B4-BE49-F238E27FC236}">
              <a16:creationId xmlns="" xmlns:a16="http://schemas.microsoft.com/office/drawing/2014/main" id="{2547C659-43DA-4E36-9A6C-4A99DEDF94C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6" name="TextBox 1">
          <a:extLst>
            <a:ext uri="{FF2B5EF4-FFF2-40B4-BE49-F238E27FC236}">
              <a16:creationId xmlns="" xmlns:a16="http://schemas.microsoft.com/office/drawing/2014/main" id="{E0DFE2DB-63CB-43F5-AC2B-D87BD061E17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7" name="TextBox 1">
          <a:extLst>
            <a:ext uri="{FF2B5EF4-FFF2-40B4-BE49-F238E27FC236}">
              <a16:creationId xmlns="" xmlns:a16="http://schemas.microsoft.com/office/drawing/2014/main" id="{B166A666-4634-4DCE-98FC-99799928192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8" name="TextBox 1">
          <a:extLst>
            <a:ext uri="{FF2B5EF4-FFF2-40B4-BE49-F238E27FC236}">
              <a16:creationId xmlns="" xmlns:a16="http://schemas.microsoft.com/office/drawing/2014/main" id="{139C4C98-8249-481A-9C92-249242B4241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59" name="TextBox 1">
          <a:extLst>
            <a:ext uri="{FF2B5EF4-FFF2-40B4-BE49-F238E27FC236}">
              <a16:creationId xmlns="" xmlns:a16="http://schemas.microsoft.com/office/drawing/2014/main" id="{B13371B9-4754-4281-BE24-EFED775B594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0" name="TextBox 1">
          <a:extLst>
            <a:ext uri="{FF2B5EF4-FFF2-40B4-BE49-F238E27FC236}">
              <a16:creationId xmlns="" xmlns:a16="http://schemas.microsoft.com/office/drawing/2014/main" id="{560BECA7-5B12-4972-B020-970A7248A63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1" name="TextBox 1">
          <a:extLst>
            <a:ext uri="{FF2B5EF4-FFF2-40B4-BE49-F238E27FC236}">
              <a16:creationId xmlns="" xmlns:a16="http://schemas.microsoft.com/office/drawing/2014/main" id="{9A377968-4809-4F6E-AA8C-B821D6D8019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2" name="TextBox 1">
          <a:extLst>
            <a:ext uri="{FF2B5EF4-FFF2-40B4-BE49-F238E27FC236}">
              <a16:creationId xmlns="" xmlns:a16="http://schemas.microsoft.com/office/drawing/2014/main" id="{859B91A4-F81D-4411-96D9-03188ED897C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3" name="TextBox 1">
          <a:extLst>
            <a:ext uri="{FF2B5EF4-FFF2-40B4-BE49-F238E27FC236}">
              <a16:creationId xmlns="" xmlns:a16="http://schemas.microsoft.com/office/drawing/2014/main" id="{3C0DD391-4388-418F-952A-6AEBD9DD4C8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4" name="TextBox 1">
          <a:extLst>
            <a:ext uri="{FF2B5EF4-FFF2-40B4-BE49-F238E27FC236}">
              <a16:creationId xmlns="" xmlns:a16="http://schemas.microsoft.com/office/drawing/2014/main" id="{7AFC8B03-92CF-43C2-9584-A21B5EF8922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5" name="TextBox 1">
          <a:extLst>
            <a:ext uri="{FF2B5EF4-FFF2-40B4-BE49-F238E27FC236}">
              <a16:creationId xmlns="" xmlns:a16="http://schemas.microsoft.com/office/drawing/2014/main" id="{3A417F46-4745-44CD-8208-604F071BAC6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6" name="TextBox 1">
          <a:extLst>
            <a:ext uri="{FF2B5EF4-FFF2-40B4-BE49-F238E27FC236}">
              <a16:creationId xmlns="" xmlns:a16="http://schemas.microsoft.com/office/drawing/2014/main" id="{B5732390-B9ED-4F0F-9892-01079AC46C7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7" name="TextBox 1">
          <a:extLst>
            <a:ext uri="{FF2B5EF4-FFF2-40B4-BE49-F238E27FC236}">
              <a16:creationId xmlns="" xmlns:a16="http://schemas.microsoft.com/office/drawing/2014/main" id="{CCE413FE-ED97-456B-AD24-331336734F8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8" name="TextBox 1">
          <a:extLst>
            <a:ext uri="{FF2B5EF4-FFF2-40B4-BE49-F238E27FC236}">
              <a16:creationId xmlns="" xmlns:a16="http://schemas.microsoft.com/office/drawing/2014/main" id="{20170E60-718D-4058-BCB9-E27CC786925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69" name="TextBox 1">
          <a:extLst>
            <a:ext uri="{FF2B5EF4-FFF2-40B4-BE49-F238E27FC236}">
              <a16:creationId xmlns="" xmlns:a16="http://schemas.microsoft.com/office/drawing/2014/main" id="{BC06F148-B6B8-4BBB-85FC-5154AE3759D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0" name="TextBox 1">
          <a:extLst>
            <a:ext uri="{FF2B5EF4-FFF2-40B4-BE49-F238E27FC236}">
              <a16:creationId xmlns="" xmlns:a16="http://schemas.microsoft.com/office/drawing/2014/main" id="{38C70423-B38E-45DC-8311-BD0D352D20D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1" name="TextBox 1">
          <a:extLst>
            <a:ext uri="{FF2B5EF4-FFF2-40B4-BE49-F238E27FC236}">
              <a16:creationId xmlns="" xmlns:a16="http://schemas.microsoft.com/office/drawing/2014/main" id="{45A2E2C1-9BE7-4621-A6D1-04C13F76D8D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2" name="TextBox 1">
          <a:extLst>
            <a:ext uri="{FF2B5EF4-FFF2-40B4-BE49-F238E27FC236}">
              <a16:creationId xmlns="" xmlns:a16="http://schemas.microsoft.com/office/drawing/2014/main" id="{DD5548AF-A374-43EA-99DA-24954D2CA9D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3" name="TextBox 1">
          <a:extLst>
            <a:ext uri="{FF2B5EF4-FFF2-40B4-BE49-F238E27FC236}">
              <a16:creationId xmlns="" xmlns:a16="http://schemas.microsoft.com/office/drawing/2014/main" id="{C3419FCB-8A10-4157-9A60-7F55BDAD23A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4" name="TextBox 1">
          <a:extLst>
            <a:ext uri="{FF2B5EF4-FFF2-40B4-BE49-F238E27FC236}">
              <a16:creationId xmlns="" xmlns:a16="http://schemas.microsoft.com/office/drawing/2014/main" id="{F4D511B4-8ECA-44B7-958E-67A9FB29F2B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5" name="TextBox 1">
          <a:extLst>
            <a:ext uri="{FF2B5EF4-FFF2-40B4-BE49-F238E27FC236}">
              <a16:creationId xmlns="" xmlns:a16="http://schemas.microsoft.com/office/drawing/2014/main" id="{7BC6E5E4-6F5B-4AF2-BB80-57C7401FA22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6" name="TextBox 1">
          <a:extLst>
            <a:ext uri="{FF2B5EF4-FFF2-40B4-BE49-F238E27FC236}">
              <a16:creationId xmlns="" xmlns:a16="http://schemas.microsoft.com/office/drawing/2014/main" id="{AAC8FDBD-6E62-409D-A08B-3DB92362ACF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7" name="TextBox 1">
          <a:extLst>
            <a:ext uri="{FF2B5EF4-FFF2-40B4-BE49-F238E27FC236}">
              <a16:creationId xmlns="" xmlns:a16="http://schemas.microsoft.com/office/drawing/2014/main" id="{A8B36AC6-75DB-4290-B516-2D544DBCD1B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8" name="TextBox 1">
          <a:extLst>
            <a:ext uri="{FF2B5EF4-FFF2-40B4-BE49-F238E27FC236}">
              <a16:creationId xmlns="" xmlns:a16="http://schemas.microsoft.com/office/drawing/2014/main" id="{0690D768-FE55-439E-A227-0DF5488187C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79" name="TextBox 1">
          <a:extLst>
            <a:ext uri="{FF2B5EF4-FFF2-40B4-BE49-F238E27FC236}">
              <a16:creationId xmlns="" xmlns:a16="http://schemas.microsoft.com/office/drawing/2014/main" id="{6F2CD844-D54D-4E44-BA5B-5BF309CF250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0" name="TextBox 1">
          <a:extLst>
            <a:ext uri="{FF2B5EF4-FFF2-40B4-BE49-F238E27FC236}">
              <a16:creationId xmlns="" xmlns:a16="http://schemas.microsoft.com/office/drawing/2014/main" id="{0C08F9A3-426B-4F40-93E6-5D5AC8F8953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1" name="TextBox 1">
          <a:extLst>
            <a:ext uri="{FF2B5EF4-FFF2-40B4-BE49-F238E27FC236}">
              <a16:creationId xmlns="" xmlns:a16="http://schemas.microsoft.com/office/drawing/2014/main" id="{09242F69-A5F8-4636-9682-FB1602756F0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2" name="TextBox 1">
          <a:extLst>
            <a:ext uri="{FF2B5EF4-FFF2-40B4-BE49-F238E27FC236}">
              <a16:creationId xmlns="" xmlns:a16="http://schemas.microsoft.com/office/drawing/2014/main" id="{E2812D49-6A05-448C-B546-496E782498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3" name="TextBox 1">
          <a:extLst>
            <a:ext uri="{FF2B5EF4-FFF2-40B4-BE49-F238E27FC236}">
              <a16:creationId xmlns="" xmlns:a16="http://schemas.microsoft.com/office/drawing/2014/main" id="{A5426897-2B93-47A0-9B20-A696923FEC4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4" name="TextBox 1">
          <a:extLst>
            <a:ext uri="{FF2B5EF4-FFF2-40B4-BE49-F238E27FC236}">
              <a16:creationId xmlns="" xmlns:a16="http://schemas.microsoft.com/office/drawing/2014/main" id="{E4FAC801-67E6-42B3-8A76-6433A57C65F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5" name="TextBox 1">
          <a:extLst>
            <a:ext uri="{FF2B5EF4-FFF2-40B4-BE49-F238E27FC236}">
              <a16:creationId xmlns="" xmlns:a16="http://schemas.microsoft.com/office/drawing/2014/main" id="{9C0AA322-3F90-4FA1-B8B4-B9F68706DD2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6" name="TextBox 1">
          <a:extLst>
            <a:ext uri="{FF2B5EF4-FFF2-40B4-BE49-F238E27FC236}">
              <a16:creationId xmlns="" xmlns:a16="http://schemas.microsoft.com/office/drawing/2014/main" id="{902C5216-2530-4846-81C1-27C5F41E207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7" name="TextBox 1">
          <a:extLst>
            <a:ext uri="{FF2B5EF4-FFF2-40B4-BE49-F238E27FC236}">
              <a16:creationId xmlns="" xmlns:a16="http://schemas.microsoft.com/office/drawing/2014/main" id="{638F2614-7010-4274-BEAD-5745770DAF2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8" name="TextBox 1">
          <a:extLst>
            <a:ext uri="{FF2B5EF4-FFF2-40B4-BE49-F238E27FC236}">
              <a16:creationId xmlns="" xmlns:a16="http://schemas.microsoft.com/office/drawing/2014/main" id="{4D6CFBC3-9C08-4DD4-AFB4-F3F484954C2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89" name="TextBox 1">
          <a:extLst>
            <a:ext uri="{FF2B5EF4-FFF2-40B4-BE49-F238E27FC236}">
              <a16:creationId xmlns="" xmlns:a16="http://schemas.microsoft.com/office/drawing/2014/main" id="{E8EB1219-C036-4DF5-8362-0EE82EDC5B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0" name="TextBox 1">
          <a:extLst>
            <a:ext uri="{FF2B5EF4-FFF2-40B4-BE49-F238E27FC236}">
              <a16:creationId xmlns="" xmlns:a16="http://schemas.microsoft.com/office/drawing/2014/main" id="{148EB88A-0498-441F-AB1B-5047F39D1A7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1" name="TextBox 1">
          <a:extLst>
            <a:ext uri="{FF2B5EF4-FFF2-40B4-BE49-F238E27FC236}">
              <a16:creationId xmlns="" xmlns:a16="http://schemas.microsoft.com/office/drawing/2014/main" id="{4637CB86-B20C-4F42-8C83-90E7322D973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2" name="TextBox 1">
          <a:extLst>
            <a:ext uri="{FF2B5EF4-FFF2-40B4-BE49-F238E27FC236}">
              <a16:creationId xmlns="" xmlns:a16="http://schemas.microsoft.com/office/drawing/2014/main" id="{8F8A8794-F1F2-48FF-A23C-BBB09765F5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3" name="TextBox 1">
          <a:extLst>
            <a:ext uri="{FF2B5EF4-FFF2-40B4-BE49-F238E27FC236}">
              <a16:creationId xmlns="" xmlns:a16="http://schemas.microsoft.com/office/drawing/2014/main" id="{A2CCF1CA-83EB-45C6-866E-92B4EC2B5BA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4" name="TextBox 1">
          <a:extLst>
            <a:ext uri="{FF2B5EF4-FFF2-40B4-BE49-F238E27FC236}">
              <a16:creationId xmlns="" xmlns:a16="http://schemas.microsoft.com/office/drawing/2014/main" id="{9BB9BD87-C697-467A-8CCC-F309E2BDAFB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5" name="TextBox 1">
          <a:extLst>
            <a:ext uri="{FF2B5EF4-FFF2-40B4-BE49-F238E27FC236}">
              <a16:creationId xmlns="" xmlns:a16="http://schemas.microsoft.com/office/drawing/2014/main" id="{B3A6163F-9C6E-4AF6-984D-E33ECB76226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6" name="TextBox 1">
          <a:extLst>
            <a:ext uri="{FF2B5EF4-FFF2-40B4-BE49-F238E27FC236}">
              <a16:creationId xmlns="" xmlns:a16="http://schemas.microsoft.com/office/drawing/2014/main" id="{80D7D40B-D855-4E43-8DB5-1F6A153E330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7" name="TextBox 1">
          <a:extLst>
            <a:ext uri="{FF2B5EF4-FFF2-40B4-BE49-F238E27FC236}">
              <a16:creationId xmlns="" xmlns:a16="http://schemas.microsoft.com/office/drawing/2014/main" id="{8AAC5D14-6DAE-43D4-BDA6-0F88A24249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8" name="TextBox 1">
          <a:extLst>
            <a:ext uri="{FF2B5EF4-FFF2-40B4-BE49-F238E27FC236}">
              <a16:creationId xmlns="" xmlns:a16="http://schemas.microsoft.com/office/drawing/2014/main" id="{72973D8A-D79A-4EB3-A087-C9446F8E855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199" name="TextBox 1">
          <a:extLst>
            <a:ext uri="{FF2B5EF4-FFF2-40B4-BE49-F238E27FC236}">
              <a16:creationId xmlns="" xmlns:a16="http://schemas.microsoft.com/office/drawing/2014/main" id="{8AA83850-912D-4322-B8E9-646C1DB5C7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0" name="TextBox 1">
          <a:extLst>
            <a:ext uri="{FF2B5EF4-FFF2-40B4-BE49-F238E27FC236}">
              <a16:creationId xmlns="" xmlns:a16="http://schemas.microsoft.com/office/drawing/2014/main" id="{F1E4E929-31C2-4B6A-A5DC-A300D45EFC6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1" name="TextBox 1">
          <a:extLst>
            <a:ext uri="{FF2B5EF4-FFF2-40B4-BE49-F238E27FC236}">
              <a16:creationId xmlns="" xmlns:a16="http://schemas.microsoft.com/office/drawing/2014/main" id="{49F188F1-ACB8-4BDC-A399-1C0E4922DD2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2" name="TextBox 1">
          <a:extLst>
            <a:ext uri="{FF2B5EF4-FFF2-40B4-BE49-F238E27FC236}">
              <a16:creationId xmlns="" xmlns:a16="http://schemas.microsoft.com/office/drawing/2014/main" id="{DB10163E-93A2-4EEF-B9C4-1821EAB2DD3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3" name="TextBox 1">
          <a:extLst>
            <a:ext uri="{FF2B5EF4-FFF2-40B4-BE49-F238E27FC236}">
              <a16:creationId xmlns="" xmlns:a16="http://schemas.microsoft.com/office/drawing/2014/main" id="{878F7AE3-56E4-4F9A-BBD0-1F6D63D209A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4" name="TextBox 1">
          <a:extLst>
            <a:ext uri="{FF2B5EF4-FFF2-40B4-BE49-F238E27FC236}">
              <a16:creationId xmlns="" xmlns:a16="http://schemas.microsoft.com/office/drawing/2014/main" id="{62CF81DF-6D39-4AD0-8E29-511A0B0D717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5" name="TextBox 1">
          <a:extLst>
            <a:ext uri="{FF2B5EF4-FFF2-40B4-BE49-F238E27FC236}">
              <a16:creationId xmlns="" xmlns:a16="http://schemas.microsoft.com/office/drawing/2014/main" id="{15019C8B-B02E-4FE4-B486-DD42BCC3F6A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6" name="TextBox 1">
          <a:extLst>
            <a:ext uri="{FF2B5EF4-FFF2-40B4-BE49-F238E27FC236}">
              <a16:creationId xmlns="" xmlns:a16="http://schemas.microsoft.com/office/drawing/2014/main" id="{B686FC31-C65B-42A4-A23D-D3DFB3FFD7A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7" name="TextBox 1">
          <a:extLst>
            <a:ext uri="{FF2B5EF4-FFF2-40B4-BE49-F238E27FC236}">
              <a16:creationId xmlns="" xmlns:a16="http://schemas.microsoft.com/office/drawing/2014/main" id="{03A3DF0E-4D58-45C4-8846-ED5563121F7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8" name="TextBox 1">
          <a:extLst>
            <a:ext uri="{FF2B5EF4-FFF2-40B4-BE49-F238E27FC236}">
              <a16:creationId xmlns="" xmlns:a16="http://schemas.microsoft.com/office/drawing/2014/main" id="{B306CC4A-4D34-45A2-AEF4-4E1493297E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09" name="TextBox 1">
          <a:extLst>
            <a:ext uri="{FF2B5EF4-FFF2-40B4-BE49-F238E27FC236}">
              <a16:creationId xmlns="" xmlns:a16="http://schemas.microsoft.com/office/drawing/2014/main" id="{AF3CDE37-B530-4202-8C3B-516DDA53D92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0" name="TextBox 1">
          <a:extLst>
            <a:ext uri="{FF2B5EF4-FFF2-40B4-BE49-F238E27FC236}">
              <a16:creationId xmlns="" xmlns:a16="http://schemas.microsoft.com/office/drawing/2014/main" id="{E91197C3-745D-47F6-B3E5-832BC5FA6E7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1" name="TextBox 1">
          <a:extLst>
            <a:ext uri="{FF2B5EF4-FFF2-40B4-BE49-F238E27FC236}">
              <a16:creationId xmlns="" xmlns:a16="http://schemas.microsoft.com/office/drawing/2014/main" id="{2411BEB2-B189-4431-A4EE-1A89A4CBFC4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2" name="TextBox 1">
          <a:extLst>
            <a:ext uri="{FF2B5EF4-FFF2-40B4-BE49-F238E27FC236}">
              <a16:creationId xmlns="" xmlns:a16="http://schemas.microsoft.com/office/drawing/2014/main" id="{063BAE78-0531-48A0-AA9C-3E2B641F1E7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3" name="TextBox 1">
          <a:extLst>
            <a:ext uri="{FF2B5EF4-FFF2-40B4-BE49-F238E27FC236}">
              <a16:creationId xmlns="" xmlns:a16="http://schemas.microsoft.com/office/drawing/2014/main" id="{F1D3F0F6-E4B8-4056-8C57-31B57A8AF31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4" name="TextBox 1">
          <a:extLst>
            <a:ext uri="{FF2B5EF4-FFF2-40B4-BE49-F238E27FC236}">
              <a16:creationId xmlns="" xmlns:a16="http://schemas.microsoft.com/office/drawing/2014/main" id="{214F7656-44C8-4243-A2A4-369DB17F98A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5" name="TextBox 1">
          <a:extLst>
            <a:ext uri="{FF2B5EF4-FFF2-40B4-BE49-F238E27FC236}">
              <a16:creationId xmlns="" xmlns:a16="http://schemas.microsoft.com/office/drawing/2014/main" id="{32A66048-E161-4D52-AAEF-63BA4A80E48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6" name="TextBox 1">
          <a:extLst>
            <a:ext uri="{FF2B5EF4-FFF2-40B4-BE49-F238E27FC236}">
              <a16:creationId xmlns="" xmlns:a16="http://schemas.microsoft.com/office/drawing/2014/main" id="{62002F4D-70AF-449A-BCA4-F59A8DAC631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7" name="TextBox 1">
          <a:extLst>
            <a:ext uri="{FF2B5EF4-FFF2-40B4-BE49-F238E27FC236}">
              <a16:creationId xmlns="" xmlns:a16="http://schemas.microsoft.com/office/drawing/2014/main" id="{C5159F80-EF99-4F3C-AE1C-4AF611AF042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8" name="TextBox 1">
          <a:extLst>
            <a:ext uri="{FF2B5EF4-FFF2-40B4-BE49-F238E27FC236}">
              <a16:creationId xmlns="" xmlns:a16="http://schemas.microsoft.com/office/drawing/2014/main" id="{236B7380-9BA7-4E10-B398-77E1CC31B7D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19" name="TextBox 1">
          <a:extLst>
            <a:ext uri="{FF2B5EF4-FFF2-40B4-BE49-F238E27FC236}">
              <a16:creationId xmlns="" xmlns:a16="http://schemas.microsoft.com/office/drawing/2014/main" id="{6EE180F8-78D4-4B93-B8DE-5F7C73DB202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0" name="TextBox 1">
          <a:extLst>
            <a:ext uri="{FF2B5EF4-FFF2-40B4-BE49-F238E27FC236}">
              <a16:creationId xmlns="" xmlns:a16="http://schemas.microsoft.com/office/drawing/2014/main" id="{5F1CA18B-98B7-45B7-8FFE-25582D3FC58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1" name="TextBox 1">
          <a:extLst>
            <a:ext uri="{FF2B5EF4-FFF2-40B4-BE49-F238E27FC236}">
              <a16:creationId xmlns="" xmlns:a16="http://schemas.microsoft.com/office/drawing/2014/main" id="{F38F7D77-8304-4B04-AD63-E7B6F992E44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2" name="TextBox 1">
          <a:extLst>
            <a:ext uri="{FF2B5EF4-FFF2-40B4-BE49-F238E27FC236}">
              <a16:creationId xmlns="" xmlns:a16="http://schemas.microsoft.com/office/drawing/2014/main" id="{F703AF4D-8F5A-44D4-B751-56770EA2DB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3" name="TextBox 1">
          <a:extLst>
            <a:ext uri="{FF2B5EF4-FFF2-40B4-BE49-F238E27FC236}">
              <a16:creationId xmlns="" xmlns:a16="http://schemas.microsoft.com/office/drawing/2014/main" id="{615B58BC-C597-4ACB-93EA-89616C35AA1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4" name="TextBox 1">
          <a:extLst>
            <a:ext uri="{FF2B5EF4-FFF2-40B4-BE49-F238E27FC236}">
              <a16:creationId xmlns="" xmlns:a16="http://schemas.microsoft.com/office/drawing/2014/main" id="{B0C8D4D4-9E9F-435B-B2B2-6663C3EF576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5" name="TextBox 1">
          <a:extLst>
            <a:ext uri="{FF2B5EF4-FFF2-40B4-BE49-F238E27FC236}">
              <a16:creationId xmlns="" xmlns:a16="http://schemas.microsoft.com/office/drawing/2014/main" id="{098CBFE6-C51F-4C24-A2D9-B1D405AEE3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6" name="TextBox 1">
          <a:extLst>
            <a:ext uri="{FF2B5EF4-FFF2-40B4-BE49-F238E27FC236}">
              <a16:creationId xmlns="" xmlns:a16="http://schemas.microsoft.com/office/drawing/2014/main" id="{435C5AA2-035C-4C54-AAA1-87E7439C127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7" name="TextBox 1">
          <a:extLst>
            <a:ext uri="{FF2B5EF4-FFF2-40B4-BE49-F238E27FC236}">
              <a16:creationId xmlns="" xmlns:a16="http://schemas.microsoft.com/office/drawing/2014/main" id="{D2D7911D-810F-4920-A094-73DF68C0ABB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8" name="TextBox 1">
          <a:extLst>
            <a:ext uri="{FF2B5EF4-FFF2-40B4-BE49-F238E27FC236}">
              <a16:creationId xmlns="" xmlns:a16="http://schemas.microsoft.com/office/drawing/2014/main" id="{FB980E28-5B26-48E4-9092-74DE5D135DA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29" name="TextBox 1">
          <a:extLst>
            <a:ext uri="{FF2B5EF4-FFF2-40B4-BE49-F238E27FC236}">
              <a16:creationId xmlns="" xmlns:a16="http://schemas.microsoft.com/office/drawing/2014/main" id="{5706BE02-381E-4351-B55F-93CA36E2472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0" name="TextBox 1">
          <a:extLst>
            <a:ext uri="{FF2B5EF4-FFF2-40B4-BE49-F238E27FC236}">
              <a16:creationId xmlns="" xmlns:a16="http://schemas.microsoft.com/office/drawing/2014/main" id="{A507C916-5517-4453-8499-65901E47068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1" name="TextBox 1">
          <a:extLst>
            <a:ext uri="{FF2B5EF4-FFF2-40B4-BE49-F238E27FC236}">
              <a16:creationId xmlns="" xmlns:a16="http://schemas.microsoft.com/office/drawing/2014/main" id="{A020A7AA-47C7-4C0F-888F-D913476FEAC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2" name="TextBox 1">
          <a:extLst>
            <a:ext uri="{FF2B5EF4-FFF2-40B4-BE49-F238E27FC236}">
              <a16:creationId xmlns="" xmlns:a16="http://schemas.microsoft.com/office/drawing/2014/main" id="{CF94A04A-407B-4C23-9CD3-3A157B7C431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3" name="TextBox 1">
          <a:extLst>
            <a:ext uri="{FF2B5EF4-FFF2-40B4-BE49-F238E27FC236}">
              <a16:creationId xmlns="" xmlns:a16="http://schemas.microsoft.com/office/drawing/2014/main" id="{E49E21EC-B9B6-45F5-A903-50BAF410E79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4" name="TextBox 1">
          <a:extLst>
            <a:ext uri="{FF2B5EF4-FFF2-40B4-BE49-F238E27FC236}">
              <a16:creationId xmlns="" xmlns:a16="http://schemas.microsoft.com/office/drawing/2014/main" id="{FFBD39A6-3C8E-48F3-94F7-94AAE957958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5" name="TextBox 1">
          <a:extLst>
            <a:ext uri="{FF2B5EF4-FFF2-40B4-BE49-F238E27FC236}">
              <a16:creationId xmlns="" xmlns:a16="http://schemas.microsoft.com/office/drawing/2014/main" id="{8F77FF2A-E52B-43A6-858E-31D2A6A77A9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6" name="TextBox 1">
          <a:extLst>
            <a:ext uri="{FF2B5EF4-FFF2-40B4-BE49-F238E27FC236}">
              <a16:creationId xmlns="" xmlns:a16="http://schemas.microsoft.com/office/drawing/2014/main" id="{A7F2B74C-0F85-42CB-BF3A-1D9DDAB5839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7" name="TextBox 1">
          <a:extLst>
            <a:ext uri="{FF2B5EF4-FFF2-40B4-BE49-F238E27FC236}">
              <a16:creationId xmlns="" xmlns:a16="http://schemas.microsoft.com/office/drawing/2014/main" id="{F093D51B-CB5E-4F83-8144-D58F85AE2B3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8" name="TextBox 1">
          <a:extLst>
            <a:ext uri="{FF2B5EF4-FFF2-40B4-BE49-F238E27FC236}">
              <a16:creationId xmlns="" xmlns:a16="http://schemas.microsoft.com/office/drawing/2014/main" id="{B234AB90-1934-465F-8E70-BB8C0E4279F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39" name="TextBox 1">
          <a:extLst>
            <a:ext uri="{FF2B5EF4-FFF2-40B4-BE49-F238E27FC236}">
              <a16:creationId xmlns="" xmlns:a16="http://schemas.microsoft.com/office/drawing/2014/main" id="{DF87E688-10DC-438D-B640-F5D19F45796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0" name="TextBox 1">
          <a:extLst>
            <a:ext uri="{FF2B5EF4-FFF2-40B4-BE49-F238E27FC236}">
              <a16:creationId xmlns="" xmlns:a16="http://schemas.microsoft.com/office/drawing/2014/main" id="{E758EB9D-4778-472F-84D0-B6A58F3FA71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1" name="TextBox 1">
          <a:extLst>
            <a:ext uri="{FF2B5EF4-FFF2-40B4-BE49-F238E27FC236}">
              <a16:creationId xmlns="" xmlns:a16="http://schemas.microsoft.com/office/drawing/2014/main" id="{ADF21062-72CF-4B3B-9FBD-A63B2352896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2" name="TextBox 1">
          <a:extLst>
            <a:ext uri="{FF2B5EF4-FFF2-40B4-BE49-F238E27FC236}">
              <a16:creationId xmlns="" xmlns:a16="http://schemas.microsoft.com/office/drawing/2014/main" id="{34C9727A-647E-410E-B6EB-E0DB165205B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3" name="TextBox 1">
          <a:extLst>
            <a:ext uri="{FF2B5EF4-FFF2-40B4-BE49-F238E27FC236}">
              <a16:creationId xmlns="" xmlns:a16="http://schemas.microsoft.com/office/drawing/2014/main" id="{BE094E5E-1921-42C1-B59F-B3541903622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4" name="TextBox 1">
          <a:extLst>
            <a:ext uri="{FF2B5EF4-FFF2-40B4-BE49-F238E27FC236}">
              <a16:creationId xmlns="" xmlns:a16="http://schemas.microsoft.com/office/drawing/2014/main" id="{7D2A7426-84C2-4619-8ED1-07C149B8815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5" name="TextBox 1">
          <a:extLst>
            <a:ext uri="{FF2B5EF4-FFF2-40B4-BE49-F238E27FC236}">
              <a16:creationId xmlns="" xmlns:a16="http://schemas.microsoft.com/office/drawing/2014/main" id="{56F3522F-D7D5-4516-9C56-978B38E2DBF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6" name="TextBox 1">
          <a:extLst>
            <a:ext uri="{FF2B5EF4-FFF2-40B4-BE49-F238E27FC236}">
              <a16:creationId xmlns="" xmlns:a16="http://schemas.microsoft.com/office/drawing/2014/main" id="{4CA0F272-1883-4DE2-8969-79097864F2E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7" name="TextBox 1">
          <a:extLst>
            <a:ext uri="{FF2B5EF4-FFF2-40B4-BE49-F238E27FC236}">
              <a16:creationId xmlns="" xmlns:a16="http://schemas.microsoft.com/office/drawing/2014/main" id="{53BE5D7D-C0E4-4A53-B375-CA35211FA62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8" name="TextBox 1">
          <a:extLst>
            <a:ext uri="{FF2B5EF4-FFF2-40B4-BE49-F238E27FC236}">
              <a16:creationId xmlns="" xmlns:a16="http://schemas.microsoft.com/office/drawing/2014/main" id="{32CB9D12-ACBD-4505-8E9C-600C052455C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49" name="TextBox 1">
          <a:extLst>
            <a:ext uri="{FF2B5EF4-FFF2-40B4-BE49-F238E27FC236}">
              <a16:creationId xmlns="" xmlns:a16="http://schemas.microsoft.com/office/drawing/2014/main" id="{595ADCD9-47A9-425A-8812-3CA197316C2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0" name="TextBox 1">
          <a:extLst>
            <a:ext uri="{FF2B5EF4-FFF2-40B4-BE49-F238E27FC236}">
              <a16:creationId xmlns="" xmlns:a16="http://schemas.microsoft.com/office/drawing/2014/main" id="{1EE9FF21-F323-43CD-BF95-B615B9AF030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1" name="TextBox 1">
          <a:extLst>
            <a:ext uri="{FF2B5EF4-FFF2-40B4-BE49-F238E27FC236}">
              <a16:creationId xmlns="" xmlns:a16="http://schemas.microsoft.com/office/drawing/2014/main" id="{00F18F6B-292E-4202-8729-87263DE8F59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2" name="TextBox 1">
          <a:extLst>
            <a:ext uri="{FF2B5EF4-FFF2-40B4-BE49-F238E27FC236}">
              <a16:creationId xmlns="" xmlns:a16="http://schemas.microsoft.com/office/drawing/2014/main" id="{3B8B33F8-BF1B-416E-BD1D-57E2DDB27D0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3" name="TextBox 1">
          <a:extLst>
            <a:ext uri="{FF2B5EF4-FFF2-40B4-BE49-F238E27FC236}">
              <a16:creationId xmlns="" xmlns:a16="http://schemas.microsoft.com/office/drawing/2014/main" id="{BA8A97BA-E503-4F27-94A1-78FBD17499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4" name="TextBox 1">
          <a:extLst>
            <a:ext uri="{FF2B5EF4-FFF2-40B4-BE49-F238E27FC236}">
              <a16:creationId xmlns="" xmlns:a16="http://schemas.microsoft.com/office/drawing/2014/main" id="{124D678E-9A32-4A44-8628-89FA9DA742D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5" name="TextBox 1">
          <a:extLst>
            <a:ext uri="{FF2B5EF4-FFF2-40B4-BE49-F238E27FC236}">
              <a16:creationId xmlns="" xmlns:a16="http://schemas.microsoft.com/office/drawing/2014/main" id="{89475EEA-DC1E-4B36-9E84-8E6FFDF76AD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6" name="TextBox 1">
          <a:extLst>
            <a:ext uri="{FF2B5EF4-FFF2-40B4-BE49-F238E27FC236}">
              <a16:creationId xmlns="" xmlns:a16="http://schemas.microsoft.com/office/drawing/2014/main" id="{04077159-6046-40CE-B6EF-C996A317FD8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7" name="TextBox 1">
          <a:extLst>
            <a:ext uri="{FF2B5EF4-FFF2-40B4-BE49-F238E27FC236}">
              <a16:creationId xmlns="" xmlns:a16="http://schemas.microsoft.com/office/drawing/2014/main" id="{E54D3AA2-D799-4F3E-A878-6C814B4C25F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8" name="TextBox 1">
          <a:extLst>
            <a:ext uri="{FF2B5EF4-FFF2-40B4-BE49-F238E27FC236}">
              <a16:creationId xmlns="" xmlns:a16="http://schemas.microsoft.com/office/drawing/2014/main" id="{B050EB6A-CADD-4BA3-9754-8882F851D74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59" name="TextBox 1">
          <a:extLst>
            <a:ext uri="{FF2B5EF4-FFF2-40B4-BE49-F238E27FC236}">
              <a16:creationId xmlns="" xmlns:a16="http://schemas.microsoft.com/office/drawing/2014/main" id="{C2FE325A-5E7B-4A67-A181-0FA92F10176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0" name="TextBox 1">
          <a:extLst>
            <a:ext uri="{FF2B5EF4-FFF2-40B4-BE49-F238E27FC236}">
              <a16:creationId xmlns="" xmlns:a16="http://schemas.microsoft.com/office/drawing/2014/main" id="{7B10C34E-B363-407F-8299-C9AB9DCC73F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1" name="TextBox 1">
          <a:extLst>
            <a:ext uri="{FF2B5EF4-FFF2-40B4-BE49-F238E27FC236}">
              <a16:creationId xmlns="" xmlns:a16="http://schemas.microsoft.com/office/drawing/2014/main" id="{5BC51D29-C2E2-4D9B-9914-858C86A138E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2" name="TextBox 1">
          <a:extLst>
            <a:ext uri="{FF2B5EF4-FFF2-40B4-BE49-F238E27FC236}">
              <a16:creationId xmlns="" xmlns:a16="http://schemas.microsoft.com/office/drawing/2014/main" id="{82FD7DFE-2F97-475C-A2E6-85B20A7FD45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3" name="TextBox 1">
          <a:extLst>
            <a:ext uri="{FF2B5EF4-FFF2-40B4-BE49-F238E27FC236}">
              <a16:creationId xmlns="" xmlns:a16="http://schemas.microsoft.com/office/drawing/2014/main" id="{0549794F-FB3B-4285-A342-D4B49795F6A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4" name="TextBox 1">
          <a:extLst>
            <a:ext uri="{FF2B5EF4-FFF2-40B4-BE49-F238E27FC236}">
              <a16:creationId xmlns="" xmlns:a16="http://schemas.microsoft.com/office/drawing/2014/main" id="{DF5FB484-4521-4876-A4B4-2AA382013EA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5" name="TextBox 1">
          <a:extLst>
            <a:ext uri="{FF2B5EF4-FFF2-40B4-BE49-F238E27FC236}">
              <a16:creationId xmlns="" xmlns:a16="http://schemas.microsoft.com/office/drawing/2014/main" id="{873DA8F6-9277-4DAB-BCBA-2105C041103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6" name="TextBox 1">
          <a:extLst>
            <a:ext uri="{FF2B5EF4-FFF2-40B4-BE49-F238E27FC236}">
              <a16:creationId xmlns="" xmlns:a16="http://schemas.microsoft.com/office/drawing/2014/main" id="{4AFDC924-2907-43F9-BB1E-C9C067FE363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7" name="TextBox 1">
          <a:extLst>
            <a:ext uri="{FF2B5EF4-FFF2-40B4-BE49-F238E27FC236}">
              <a16:creationId xmlns="" xmlns:a16="http://schemas.microsoft.com/office/drawing/2014/main" id="{A548143E-1ABE-4D65-BF4A-DCCAF9CA7CF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8" name="TextBox 1">
          <a:extLst>
            <a:ext uri="{FF2B5EF4-FFF2-40B4-BE49-F238E27FC236}">
              <a16:creationId xmlns="" xmlns:a16="http://schemas.microsoft.com/office/drawing/2014/main" id="{CE4B1E12-185A-4B0A-950A-3972486703D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69" name="TextBox 1">
          <a:extLst>
            <a:ext uri="{FF2B5EF4-FFF2-40B4-BE49-F238E27FC236}">
              <a16:creationId xmlns="" xmlns:a16="http://schemas.microsoft.com/office/drawing/2014/main" id="{D85CBE36-AAC6-49CB-9DDC-D9642F9D0C0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0" name="TextBox 1">
          <a:extLst>
            <a:ext uri="{FF2B5EF4-FFF2-40B4-BE49-F238E27FC236}">
              <a16:creationId xmlns="" xmlns:a16="http://schemas.microsoft.com/office/drawing/2014/main" id="{28773064-567E-4BE9-BB13-3DE649C4AC1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1" name="TextBox 1">
          <a:extLst>
            <a:ext uri="{FF2B5EF4-FFF2-40B4-BE49-F238E27FC236}">
              <a16:creationId xmlns="" xmlns:a16="http://schemas.microsoft.com/office/drawing/2014/main" id="{3C2248F9-4320-482C-81D7-2414C51493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2" name="TextBox 1">
          <a:extLst>
            <a:ext uri="{FF2B5EF4-FFF2-40B4-BE49-F238E27FC236}">
              <a16:creationId xmlns="" xmlns:a16="http://schemas.microsoft.com/office/drawing/2014/main" id="{40572477-9071-4176-9980-964E1C4A821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3" name="TextBox 1">
          <a:extLst>
            <a:ext uri="{FF2B5EF4-FFF2-40B4-BE49-F238E27FC236}">
              <a16:creationId xmlns="" xmlns:a16="http://schemas.microsoft.com/office/drawing/2014/main" id="{45A543E7-10DE-4199-ADB0-D46664E1928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4" name="TextBox 1">
          <a:extLst>
            <a:ext uri="{FF2B5EF4-FFF2-40B4-BE49-F238E27FC236}">
              <a16:creationId xmlns="" xmlns:a16="http://schemas.microsoft.com/office/drawing/2014/main" id="{7711EADE-BDE1-4381-BC0F-1E9895131DE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5" name="TextBox 1">
          <a:extLst>
            <a:ext uri="{FF2B5EF4-FFF2-40B4-BE49-F238E27FC236}">
              <a16:creationId xmlns="" xmlns:a16="http://schemas.microsoft.com/office/drawing/2014/main" id="{BF8543FC-1445-4990-8E9C-2D47B6D1423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6" name="TextBox 1">
          <a:extLst>
            <a:ext uri="{FF2B5EF4-FFF2-40B4-BE49-F238E27FC236}">
              <a16:creationId xmlns="" xmlns:a16="http://schemas.microsoft.com/office/drawing/2014/main" id="{326A4B91-1FF6-46A2-A750-B2DCAA9C975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7" name="TextBox 1">
          <a:extLst>
            <a:ext uri="{FF2B5EF4-FFF2-40B4-BE49-F238E27FC236}">
              <a16:creationId xmlns="" xmlns:a16="http://schemas.microsoft.com/office/drawing/2014/main" id="{773BDB7B-C75C-43E5-B05D-3FC5A500598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8" name="TextBox 1">
          <a:extLst>
            <a:ext uri="{FF2B5EF4-FFF2-40B4-BE49-F238E27FC236}">
              <a16:creationId xmlns="" xmlns:a16="http://schemas.microsoft.com/office/drawing/2014/main" id="{465F89F5-CFCA-4481-9E3A-C6434F48DAD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79" name="TextBox 1">
          <a:extLst>
            <a:ext uri="{FF2B5EF4-FFF2-40B4-BE49-F238E27FC236}">
              <a16:creationId xmlns="" xmlns:a16="http://schemas.microsoft.com/office/drawing/2014/main" id="{F664BD26-C963-4692-B4F0-27771865A26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0" name="TextBox 1">
          <a:extLst>
            <a:ext uri="{FF2B5EF4-FFF2-40B4-BE49-F238E27FC236}">
              <a16:creationId xmlns="" xmlns:a16="http://schemas.microsoft.com/office/drawing/2014/main" id="{D2E8D9FA-22FC-47BD-AF48-F04E8211A7D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1" name="TextBox 1">
          <a:extLst>
            <a:ext uri="{FF2B5EF4-FFF2-40B4-BE49-F238E27FC236}">
              <a16:creationId xmlns="" xmlns:a16="http://schemas.microsoft.com/office/drawing/2014/main" id="{8A8EE5EF-F3BE-4C32-AB31-B79540B8589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2" name="TextBox 1">
          <a:extLst>
            <a:ext uri="{FF2B5EF4-FFF2-40B4-BE49-F238E27FC236}">
              <a16:creationId xmlns="" xmlns:a16="http://schemas.microsoft.com/office/drawing/2014/main" id="{0BB39C98-6734-44DC-9847-EAC3EE812C9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3" name="TextBox 1">
          <a:extLst>
            <a:ext uri="{FF2B5EF4-FFF2-40B4-BE49-F238E27FC236}">
              <a16:creationId xmlns="" xmlns:a16="http://schemas.microsoft.com/office/drawing/2014/main" id="{2FFC4B75-BC06-4D57-9183-D9E95876DE1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4" name="TextBox 1">
          <a:extLst>
            <a:ext uri="{FF2B5EF4-FFF2-40B4-BE49-F238E27FC236}">
              <a16:creationId xmlns="" xmlns:a16="http://schemas.microsoft.com/office/drawing/2014/main" id="{C3BAE5EA-6480-49E5-8B54-2258E338E2D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5" name="TextBox 1">
          <a:extLst>
            <a:ext uri="{FF2B5EF4-FFF2-40B4-BE49-F238E27FC236}">
              <a16:creationId xmlns="" xmlns:a16="http://schemas.microsoft.com/office/drawing/2014/main" id="{5D9C099C-64EB-4DF1-ABAA-CC46271DA79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6" name="TextBox 1">
          <a:extLst>
            <a:ext uri="{FF2B5EF4-FFF2-40B4-BE49-F238E27FC236}">
              <a16:creationId xmlns="" xmlns:a16="http://schemas.microsoft.com/office/drawing/2014/main" id="{71A40490-5DC4-449C-B31E-F215EFFE074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7" name="TextBox 1">
          <a:extLst>
            <a:ext uri="{FF2B5EF4-FFF2-40B4-BE49-F238E27FC236}">
              <a16:creationId xmlns="" xmlns:a16="http://schemas.microsoft.com/office/drawing/2014/main" id="{580659A5-750B-4199-8097-20A893ADF97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8" name="TextBox 1">
          <a:extLst>
            <a:ext uri="{FF2B5EF4-FFF2-40B4-BE49-F238E27FC236}">
              <a16:creationId xmlns="" xmlns:a16="http://schemas.microsoft.com/office/drawing/2014/main" id="{85DCD359-2F66-448F-96A7-B436E8672E4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89" name="TextBox 1">
          <a:extLst>
            <a:ext uri="{FF2B5EF4-FFF2-40B4-BE49-F238E27FC236}">
              <a16:creationId xmlns="" xmlns:a16="http://schemas.microsoft.com/office/drawing/2014/main" id="{A79B9B0B-A0C3-4FE6-931F-6A33991C291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0" name="TextBox 1">
          <a:extLst>
            <a:ext uri="{FF2B5EF4-FFF2-40B4-BE49-F238E27FC236}">
              <a16:creationId xmlns="" xmlns:a16="http://schemas.microsoft.com/office/drawing/2014/main" id="{2857CD1D-BA3E-4DC5-8ADE-027223584F5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1" name="TextBox 1">
          <a:extLst>
            <a:ext uri="{FF2B5EF4-FFF2-40B4-BE49-F238E27FC236}">
              <a16:creationId xmlns="" xmlns:a16="http://schemas.microsoft.com/office/drawing/2014/main" id="{4AC2A7A7-EDFF-4601-9BD2-E091954A2D6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2" name="TextBox 1">
          <a:extLst>
            <a:ext uri="{FF2B5EF4-FFF2-40B4-BE49-F238E27FC236}">
              <a16:creationId xmlns="" xmlns:a16="http://schemas.microsoft.com/office/drawing/2014/main" id="{92A49F23-C4B8-497D-A4F1-0F0C75D581C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3" name="TextBox 1">
          <a:extLst>
            <a:ext uri="{FF2B5EF4-FFF2-40B4-BE49-F238E27FC236}">
              <a16:creationId xmlns="" xmlns:a16="http://schemas.microsoft.com/office/drawing/2014/main" id="{4EC94835-BC1D-4347-85FA-DDC89DF35B9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4" name="TextBox 1">
          <a:extLst>
            <a:ext uri="{FF2B5EF4-FFF2-40B4-BE49-F238E27FC236}">
              <a16:creationId xmlns="" xmlns:a16="http://schemas.microsoft.com/office/drawing/2014/main" id="{54740A2E-8A2A-40B0-BFC2-0F3E48ED558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5" name="TextBox 1">
          <a:extLst>
            <a:ext uri="{FF2B5EF4-FFF2-40B4-BE49-F238E27FC236}">
              <a16:creationId xmlns="" xmlns:a16="http://schemas.microsoft.com/office/drawing/2014/main" id="{284B9E98-D3C2-457A-930A-DB1114F5F90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6" name="TextBox 1">
          <a:extLst>
            <a:ext uri="{FF2B5EF4-FFF2-40B4-BE49-F238E27FC236}">
              <a16:creationId xmlns="" xmlns:a16="http://schemas.microsoft.com/office/drawing/2014/main" id="{F885F988-B09E-45A5-A077-2F00DEC852A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7" name="TextBox 1">
          <a:extLst>
            <a:ext uri="{FF2B5EF4-FFF2-40B4-BE49-F238E27FC236}">
              <a16:creationId xmlns="" xmlns:a16="http://schemas.microsoft.com/office/drawing/2014/main" id="{679EAFA7-2D17-4B24-8817-909F07CDEDD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8" name="TextBox 1">
          <a:extLst>
            <a:ext uri="{FF2B5EF4-FFF2-40B4-BE49-F238E27FC236}">
              <a16:creationId xmlns="" xmlns:a16="http://schemas.microsoft.com/office/drawing/2014/main" id="{B7170BDF-2BE5-4038-89CB-0677EF6FB2E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299" name="TextBox 1">
          <a:extLst>
            <a:ext uri="{FF2B5EF4-FFF2-40B4-BE49-F238E27FC236}">
              <a16:creationId xmlns="" xmlns:a16="http://schemas.microsoft.com/office/drawing/2014/main" id="{3CDAAF62-ADA2-4FD9-BC47-ED935148056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0" name="TextBox 1">
          <a:extLst>
            <a:ext uri="{FF2B5EF4-FFF2-40B4-BE49-F238E27FC236}">
              <a16:creationId xmlns="" xmlns:a16="http://schemas.microsoft.com/office/drawing/2014/main" id="{435CFB08-86C9-4331-8506-82EC3D9385A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1" name="TextBox 1">
          <a:extLst>
            <a:ext uri="{FF2B5EF4-FFF2-40B4-BE49-F238E27FC236}">
              <a16:creationId xmlns="" xmlns:a16="http://schemas.microsoft.com/office/drawing/2014/main" id="{EBFE2817-54EB-4EB4-B3A6-98F0DF3CD72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2" name="TextBox 1">
          <a:extLst>
            <a:ext uri="{FF2B5EF4-FFF2-40B4-BE49-F238E27FC236}">
              <a16:creationId xmlns="" xmlns:a16="http://schemas.microsoft.com/office/drawing/2014/main" id="{AFAABAEA-5CF3-4D75-A58C-D485D604E23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3" name="TextBox 1">
          <a:extLst>
            <a:ext uri="{FF2B5EF4-FFF2-40B4-BE49-F238E27FC236}">
              <a16:creationId xmlns="" xmlns:a16="http://schemas.microsoft.com/office/drawing/2014/main" id="{3F8FC53F-89BE-4BC7-A32A-5663A6CE8A7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4" name="TextBox 1">
          <a:extLst>
            <a:ext uri="{FF2B5EF4-FFF2-40B4-BE49-F238E27FC236}">
              <a16:creationId xmlns="" xmlns:a16="http://schemas.microsoft.com/office/drawing/2014/main" id="{46823473-631B-4168-8B70-C78F25AC6E3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5" name="TextBox 1">
          <a:extLst>
            <a:ext uri="{FF2B5EF4-FFF2-40B4-BE49-F238E27FC236}">
              <a16:creationId xmlns="" xmlns:a16="http://schemas.microsoft.com/office/drawing/2014/main" id="{4FC34933-FCDB-4E0E-BB29-F8FAE24D529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6" name="TextBox 1">
          <a:extLst>
            <a:ext uri="{FF2B5EF4-FFF2-40B4-BE49-F238E27FC236}">
              <a16:creationId xmlns="" xmlns:a16="http://schemas.microsoft.com/office/drawing/2014/main" id="{DB5051A2-007F-496F-938D-CC77CB0B848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7" name="TextBox 1">
          <a:extLst>
            <a:ext uri="{FF2B5EF4-FFF2-40B4-BE49-F238E27FC236}">
              <a16:creationId xmlns="" xmlns:a16="http://schemas.microsoft.com/office/drawing/2014/main" id="{139F4966-3B1D-444B-AE90-4C737755127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8" name="TextBox 1">
          <a:extLst>
            <a:ext uri="{FF2B5EF4-FFF2-40B4-BE49-F238E27FC236}">
              <a16:creationId xmlns="" xmlns:a16="http://schemas.microsoft.com/office/drawing/2014/main" id="{4718B1A8-DE63-4600-8DE8-8DC5C2644A8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09" name="TextBox 1">
          <a:extLst>
            <a:ext uri="{FF2B5EF4-FFF2-40B4-BE49-F238E27FC236}">
              <a16:creationId xmlns="" xmlns:a16="http://schemas.microsoft.com/office/drawing/2014/main" id="{99ADF779-189B-4D54-A33D-0EDE8ED4BA5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0" name="TextBox 1">
          <a:extLst>
            <a:ext uri="{FF2B5EF4-FFF2-40B4-BE49-F238E27FC236}">
              <a16:creationId xmlns="" xmlns:a16="http://schemas.microsoft.com/office/drawing/2014/main" id="{6E11FF4A-E856-460F-BDD9-5E3E264E4AE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1" name="TextBox 1">
          <a:extLst>
            <a:ext uri="{FF2B5EF4-FFF2-40B4-BE49-F238E27FC236}">
              <a16:creationId xmlns="" xmlns:a16="http://schemas.microsoft.com/office/drawing/2014/main" id="{2D9247F6-0306-43C3-B1D3-E744F022FFB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2" name="TextBox 1">
          <a:extLst>
            <a:ext uri="{FF2B5EF4-FFF2-40B4-BE49-F238E27FC236}">
              <a16:creationId xmlns="" xmlns:a16="http://schemas.microsoft.com/office/drawing/2014/main" id="{AC5EC76E-48AE-4D83-B3DB-2E31A383DEB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3" name="TextBox 1">
          <a:extLst>
            <a:ext uri="{FF2B5EF4-FFF2-40B4-BE49-F238E27FC236}">
              <a16:creationId xmlns="" xmlns:a16="http://schemas.microsoft.com/office/drawing/2014/main" id="{E35A5E02-2DE6-458F-93C9-61AE3AB9B94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4" name="TextBox 1">
          <a:extLst>
            <a:ext uri="{FF2B5EF4-FFF2-40B4-BE49-F238E27FC236}">
              <a16:creationId xmlns="" xmlns:a16="http://schemas.microsoft.com/office/drawing/2014/main" id="{463E5C90-10AD-4417-81B1-D65209CDF0C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5" name="TextBox 1">
          <a:extLst>
            <a:ext uri="{FF2B5EF4-FFF2-40B4-BE49-F238E27FC236}">
              <a16:creationId xmlns="" xmlns:a16="http://schemas.microsoft.com/office/drawing/2014/main" id="{ECB007C8-9510-4972-BE3E-F0C92ABF4E3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6" name="TextBox 1">
          <a:extLst>
            <a:ext uri="{FF2B5EF4-FFF2-40B4-BE49-F238E27FC236}">
              <a16:creationId xmlns="" xmlns:a16="http://schemas.microsoft.com/office/drawing/2014/main" id="{B277EA42-EA3C-472A-A4C5-B2175989005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7" name="TextBox 1">
          <a:extLst>
            <a:ext uri="{FF2B5EF4-FFF2-40B4-BE49-F238E27FC236}">
              <a16:creationId xmlns="" xmlns:a16="http://schemas.microsoft.com/office/drawing/2014/main" id="{FDA90C1B-6831-4B96-9C55-1434503496E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8" name="TextBox 1">
          <a:extLst>
            <a:ext uri="{FF2B5EF4-FFF2-40B4-BE49-F238E27FC236}">
              <a16:creationId xmlns="" xmlns:a16="http://schemas.microsoft.com/office/drawing/2014/main" id="{270A07F7-6548-499F-8A42-0435589C01F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19" name="TextBox 1">
          <a:extLst>
            <a:ext uri="{FF2B5EF4-FFF2-40B4-BE49-F238E27FC236}">
              <a16:creationId xmlns="" xmlns:a16="http://schemas.microsoft.com/office/drawing/2014/main" id="{B04CDB51-8B68-48B5-B3EF-7F67BE9ACAA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0" name="TextBox 1">
          <a:extLst>
            <a:ext uri="{FF2B5EF4-FFF2-40B4-BE49-F238E27FC236}">
              <a16:creationId xmlns="" xmlns:a16="http://schemas.microsoft.com/office/drawing/2014/main" id="{A130881A-B0C2-4281-885E-0C5F1899246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1" name="TextBox 1">
          <a:extLst>
            <a:ext uri="{FF2B5EF4-FFF2-40B4-BE49-F238E27FC236}">
              <a16:creationId xmlns="" xmlns:a16="http://schemas.microsoft.com/office/drawing/2014/main" id="{7633A8F9-45D6-4E77-8242-A6B03E6F4C6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2" name="TextBox 1">
          <a:extLst>
            <a:ext uri="{FF2B5EF4-FFF2-40B4-BE49-F238E27FC236}">
              <a16:creationId xmlns="" xmlns:a16="http://schemas.microsoft.com/office/drawing/2014/main" id="{BFA178A7-FD41-4257-BBD1-12670456EC2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3" name="TextBox 1">
          <a:extLst>
            <a:ext uri="{FF2B5EF4-FFF2-40B4-BE49-F238E27FC236}">
              <a16:creationId xmlns="" xmlns:a16="http://schemas.microsoft.com/office/drawing/2014/main" id="{2C990D49-581C-4178-BA0C-C52CBC6C7E2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4" name="TextBox 1">
          <a:extLst>
            <a:ext uri="{FF2B5EF4-FFF2-40B4-BE49-F238E27FC236}">
              <a16:creationId xmlns="" xmlns:a16="http://schemas.microsoft.com/office/drawing/2014/main" id="{17AE8645-8F96-467E-8E0B-BDBBBFF378A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5" name="TextBox 1">
          <a:extLst>
            <a:ext uri="{FF2B5EF4-FFF2-40B4-BE49-F238E27FC236}">
              <a16:creationId xmlns="" xmlns:a16="http://schemas.microsoft.com/office/drawing/2014/main" id="{BBFCD867-A92B-4E94-8A4B-D37C9D59156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6" name="TextBox 1">
          <a:extLst>
            <a:ext uri="{FF2B5EF4-FFF2-40B4-BE49-F238E27FC236}">
              <a16:creationId xmlns="" xmlns:a16="http://schemas.microsoft.com/office/drawing/2014/main" id="{E91906D8-CB42-4944-B33B-4D953B6E7ED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7" name="TextBox 1">
          <a:extLst>
            <a:ext uri="{FF2B5EF4-FFF2-40B4-BE49-F238E27FC236}">
              <a16:creationId xmlns="" xmlns:a16="http://schemas.microsoft.com/office/drawing/2014/main" id="{5B6C287D-ADF9-4648-9EAE-7C5D16015AC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8" name="TextBox 1">
          <a:extLst>
            <a:ext uri="{FF2B5EF4-FFF2-40B4-BE49-F238E27FC236}">
              <a16:creationId xmlns="" xmlns:a16="http://schemas.microsoft.com/office/drawing/2014/main" id="{42C24133-68D3-4B84-8CD5-86FB49AF7B8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29" name="TextBox 1">
          <a:extLst>
            <a:ext uri="{FF2B5EF4-FFF2-40B4-BE49-F238E27FC236}">
              <a16:creationId xmlns="" xmlns:a16="http://schemas.microsoft.com/office/drawing/2014/main" id="{DE3FACFD-E57C-4328-BF19-82044793A8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0" name="TextBox 1">
          <a:extLst>
            <a:ext uri="{FF2B5EF4-FFF2-40B4-BE49-F238E27FC236}">
              <a16:creationId xmlns="" xmlns:a16="http://schemas.microsoft.com/office/drawing/2014/main" id="{DD4D3149-4BD1-49B9-896B-C6200987A97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1" name="TextBox 1">
          <a:extLst>
            <a:ext uri="{FF2B5EF4-FFF2-40B4-BE49-F238E27FC236}">
              <a16:creationId xmlns="" xmlns:a16="http://schemas.microsoft.com/office/drawing/2014/main" id="{E410D1ED-9987-43CF-ACE3-07935B715AF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2" name="TextBox 1">
          <a:extLst>
            <a:ext uri="{FF2B5EF4-FFF2-40B4-BE49-F238E27FC236}">
              <a16:creationId xmlns="" xmlns:a16="http://schemas.microsoft.com/office/drawing/2014/main" id="{1009DB8E-01CE-40EC-8312-CBC7B67D35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3" name="TextBox 1">
          <a:extLst>
            <a:ext uri="{FF2B5EF4-FFF2-40B4-BE49-F238E27FC236}">
              <a16:creationId xmlns="" xmlns:a16="http://schemas.microsoft.com/office/drawing/2014/main" id="{155AD85C-A75C-40C6-8E37-0BD004C9C7B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4" name="TextBox 1">
          <a:extLst>
            <a:ext uri="{FF2B5EF4-FFF2-40B4-BE49-F238E27FC236}">
              <a16:creationId xmlns="" xmlns:a16="http://schemas.microsoft.com/office/drawing/2014/main" id="{4A6A63BF-FA2D-44C3-8833-258173F727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5" name="TextBox 1">
          <a:extLst>
            <a:ext uri="{FF2B5EF4-FFF2-40B4-BE49-F238E27FC236}">
              <a16:creationId xmlns="" xmlns:a16="http://schemas.microsoft.com/office/drawing/2014/main" id="{69979B77-8A3B-4826-8424-AB890F10F90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6" name="TextBox 1">
          <a:extLst>
            <a:ext uri="{FF2B5EF4-FFF2-40B4-BE49-F238E27FC236}">
              <a16:creationId xmlns="" xmlns:a16="http://schemas.microsoft.com/office/drawing/2014/main" id="{8F8AE7EA-4B07-4CD4-84C4-5B482A1AFAF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7" name="TextBox 1">
          <a:extLst>
            <a:ext uri="{FF2B5EF4-FFF2-40B4-BE49-F238E27FC236}">
              <a16:creationId xmlns="" xmlns:a16="http://schemas.microsoft.com/office/drawing/2014/main" id="{2BE54675-7B3C-46B7-958E-25E7C63D9D8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8" name="TextBox 1">
          <a:extLst>
            <a:ext uri="{FF2B5EF4-FFF2-40B4-BE49-F238E27FC236}">
              <a16:creationId xmlns="" xmlns:a16="http://schemas.microsoft.com/office/drawing/2014/main" id="{482C417A-10CF-44B0-BEF8-CE46410E4BB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39" name="TextBox 1">
          <a:extLst>
            <a:ext uri="{FF2B5EF4-FFF2-40B4-BE49-F238E27FC236}">
              <a16:creationId xmlns="" xmlns:a16="http://schemas.microsoft.com/office/drawing/2014/main" id="{83E57F0E-8234-4240-BD7D-D8EDDB81151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0" name="TextBox 1">
          <a:extLst>
            <a:ext uri="{FF2B5EF4-FFF2-40B4-BE49-F238E27FC236}">
              <a16:creationId xmlns="" xmlns:a16="http://schemas.microsoft.com/office/drawing/2014/main" id="{94CBCAB6-1B4B-406F-B0C1-822C09E2947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1" name="TextBox 1">
          <a:extLst>
            <a:ext uri="{FF2B5EF4-FFF2-40B4-BE49-F238E27FC236}">
              <a16:creationId xmlns="" xmlns:a16="http://schemas.microsoft.com/office/drawing/2014/main" id="{88235241-D832-4B37-939E-A39D9F8758A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2" name="TextBox 1">
          <a:extLst>
            <a:ext uri="{FF2B5EF4-FFF2-40B4-BE49-F238E27FC236}">
              <a16:creationId xmlns="" xmlns:a16="http://schemas.microsoft.com/office/drawing/2014/main" id="{13950243-E8C6-468F-B5CC-41676DDDC0B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3" name="TextBox 1">
          <a:extLst>
            <a:ext uri="{FF2B5EF4-FFF2-40B4-BE49-F238E27FC236}">
              <a16:creationId xmlns="" xmlns:a16="http://schemas.microsoft.com/office/drawing/2014/main" id="{613583F6-0E9D-474C-9D02-681CA940682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4" name="TextBox 1">
          <a:extLst>
            <a:ext uri="{FF2B5EF4-FFF2-40B4-BE49-F238E27FC236}">
              <a16:creationId xmlns="" xmlns:a16="http://schemas.microsoft.com/office/drawing/2014/main" id="{093E9688-B7AF-46DA-ADB6-123A45B6B42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5" name="TextBox 1">
          <a:extLst>
            <a:ext uri="{FF2B5EF4-FFF2-40B4-BE49-F238E27FC236}">
              <a16:creationId xmlns="" xmlns:a16="http://schemas.microsoft.com/office/drawing/2014/main" id="{D36B68E0-B620-4A71-B357-E2755BA28E1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6" name="TextBox 1">
          <a:extLst>
            <a:ext uri="{FF2B5EF4-FFF2-40B4-BE49-F238E27FC236}">
              <a16:creationId xmlns="" xmlns:a16="http://schemas.microsoft.com/office/drawing/2014/main" id="{C59270AD-FFE7-4D69-930F-E84B4300385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7" name="TextBox 1">
          <a:extLst>
            <a:ext uri="{FF2B5EF4-FFF2-40B4-BE49-F238E27FC236}">
              <a16:creationId xmlns="" xmlns:a16="http://schemas.microsoft.com/office/drawing/2014/main" id="{9E2F27B1-5A81-42E4-BF68-E3293F399E0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8" name="TextBox 1">
          <a:extLst>
            <a:ext uri="{FF2B5EF4-FFF2-40B4-BE49-F238E27FC236}">
              <a16:creationId xmlns="" xmlns:a16="http://schemas.microsoft.com/office/drawing/2014/main" id="{F04E5890-86A6-4EC1-BCC7-9672458CE8B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49" name="TextBox 1">
          <a:extLst>
            <a:ext uri="{FF2B5EF4-FFF2-40B4-BE49-F238E27FC236}">
              <a16:creationId xmlns="" xmlns:a16="http://schemas.microsoft.com/office/drawing/2014/main" id="{AC959525-A018-484F-BCC6-7E7CC8B50DD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0" name="TextBox 1">
          <a:extLst>
            <a:ext uri="{FF2B5EF4-FFF2-40B4-BE49-F238E27FC236}">
              <a16:creationId xmlns="" xmlns:a16="http://schemas.microsoft.com/office/drawing/2014/main" id="{F118E923-2C92-4F01-AB75-F5AF4F15CBE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1" name="TextBox 1">
          <a:extLst>
            <a:ext uri="{FF2B5EF4-FFF2-40B4-BE49-F238E27FC236}">
              <a16:creationId xmlns="" xmlns:a16="http://schemas.microsoft.com/office/drawing/2014/main" id="{3FAC5847-062B-448B-938C-A67B6245A6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2" name="TextBox 1">
          <a:extLst>
            <a:ext uri="{FF2B5EF4-FFF2-40B4-BE49-F238E27FC236}">
              <a16:creationId xmlns="" xmlns:a16="http://schemas.microsoft.com/office/drawing/2014/main" id="{42E5CBBA-0B11-4315-9C50-3057F437FE6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3" name="TextBox 1">
          <a:extLst>
            <a:ext uri="{FF2B5EF4-FFF2-40B4-BE49-F238E27FC236}">
              <a16:creationId xmlns="" xmlns:a16="http://schemas.microsoft.com/office/drawing/2014/main" id="{E257585F-8AC4-4B7E-B528-2B1D62852BD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4" name="TextBox 1">
          <a:extLst>
            <a:ext uri="{FF2B5EF4-FFF2-40B4-BE49-F238E27FC236}">
              <a16:creationId xmlns="" xmlns:a16="http://schemas.microsoft.com/office/drawing/2014/main" id="{8F80B127-92D6-4E05-9934-D7BFD5A63C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5" name="TextBox 1">
          <a:extLst>
            <a:ext uri="{FF2B5EF4-FFF2-40B4-BE49-F238E27FC236}">
              <a16:creationId xmlns="" xmlns:a16="http://schemas.microsoft.com/office/drawing/2014/main" id="{153A84AF-07A7-481C-B4DA-9D94F9B592F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6" name="TextBox 1">
          <a:extLst>
            <a:ext uri="{FF2B5EF4-FFF2-40B4-BE49-F238E27FC236}">
              <a16:creationId xmlns="" xmlns:a16="http://schemas.microsoft.com/office/drawing/2014/main" id="{0EBBEC5A-4014-496C-A09F-4B30D54C184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7" name="TextBox 1">
          <a:extLst>
            <a:ext uri="{FF2B5EF4-FFF2-40B4-BE49-F238E27FC236}">
              <a16:creationId xmlns="" xmlns:a16="http://schemas.microsoft.com/office/drawing/2014/main" id="{D14780E6-7C56-477B-B299-7036A57B9C9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8" name="TextBox 1">
          <a:extLst>
            <a:ext uri="{FF2B5EF4-FFF2-40B4-BE49-F238E27FC236}">
              <a16:creationId xmlns="" xmlns:a16="http://schemas.microsoft.com/office/drawing/2014/main" id="{DFEC0278-B642-450D-9EB7-FDA60F54F40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59" name="TextBox 1">
          <a:extLst>
            <a:ext uri="{FF2B5EF4-FFF2-40B4-BE49-F238E27FC236}">
              <a16:creationId xmlns="" xmlns:a16="http://schemas.microsoft.com/office/drawing/2014/main" id="{9C836ABE-9ED9-4332-AD1D-41BD54427ED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0" name="TextBox 1">
          <a:extLst>
            <a:ext uri="{FF2B5EF4-FFF2-40B4-BE49-F238E27FC236}">
              <a16:creationId xmlns="" xmlns:a16="http://schemas.microsoft.com/office/drawing/2014/main" id="{1B54AE90-F09C-4EA3-96B3-C01AD732626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1" name="TextBox 1">
          <a:extLst>
            <a:ext uri="{FF2B5EF4-FFF2-40B4-BE49-F238E27FC236}">
              <a16:creationId xmlns="" xmlns:a16="http://schemas.microsoft.com/office/drawing/2014/main" id="{1E931C4A-56B8-45C4-BC85-2C29063705A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2" name="TextBox 1">
          <a:extLst>
            <a:ext uri="{FF2B5EF4-FFF2-40B4-BE49-F238E27FC236}">
              <a16:creationId xmlns="" xmlns:a16="http://schemas.microsoft.com/office/drawing/2014/main" id="{73068607-1F05-4FC7-B269-5906150E6DC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3" name="TextBox 1">
          <a:extLst>
            <a:ext uri="{FF2B5EF4-FFF2-40B4-BE49-F238E27FC236}">
              <a16:creationId xmlns="" xmlns:a16="http://schemas.microsoft.com/office/drawing/2014/main" id="{1E42AEFF-CF43-4862-AF5D-CB6234924DE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4" name="TextBox 1">
          <a:extLst>
            <a:ext uri="{FF2B5EF4-FFF2-40B4-BE49-F238E27FC236}">
              <a16:creationId xmlns="" xmlns:a16="http://schemas.microsoft.com/office/drawing/2014/main" id="{783352FD-392E-4A8C-ADF2-901D805B663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5" name="TextBox 1">
          <a:extLst>
            <a:ext uri="{FF2B5EF4-FFF2-40B4-BE49-F238E27FC236}">
              <a16:creationId xmlns="" xmlns:a16="http://schemas.microsoft.com/office/drawing/2014/main" id="{B6E62DFE-0505-47AC-B2CD-D3566D56396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6" name="TextBox 1">
          <a:extLst>
            <a:ext uri="{FF2B5EF4-FFF2-40B4-BE49-F238E27FC236}">
              <a16:creationId xmlns="" xmlns:a16="http://schemas.microsoft.com/office/drawing/2014/main" id="{D04EFDE5-2E16-41B5-8F9B-4345A937D87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7" name="TextBox 1">
          <a:extLst>
            <a:ext uri="{FF2B5EF4-FFF2-40B4-BE49-F238E27FC236}">
              <a16:creationId xmlns="" xmlns:a16="http://schemas.microsoft.com/office/drawing/2014/main" id="{C8969A9E-E93F-4D61-BCF2-CE3DEBFC043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8" name="TextBox 1">
          <a:extLst>
            <a:ext uri="{FF2B5EF4-FFF2-40B4-BE49-F238E27FC236}">
              <a16:creationId xmlns="" xmlns:a16="http://schemas.microsoft.com/office/drawing/2014/main" id="{769B2709-0F68-4B64-9CA6-CD363A17377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69" name="TextBox 1">
          <a:extLst>
            <a:ext uri="{FF2B5EF4-FFF2-40B4-BE49-F238E27FC236}">
              <a16:creationId xmlns="" xmlns:a16="http://schemas.microsoft.com/office/drawing/2014/main" id="{9A52BEEC-FDD5-4D81-8537-5692C294982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0" name="TextBox 1">
          <a:extLst>
            <a:ext uri="{FF2B5EF4-FFF2-40B4-BE49-F238E27FC236}">
              <a16:creationId xmlns="" xmlns:a16="http://schemas.microsoft.com/office/drawing/2014/main" id="{0D8C0A31-7C76-48AE-B791-9FF312C25B7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1" name="TextBox 1">
          <a:extLst>
            <a:ext uri="{FF2B5EF4-FFF2-40B4-BE49-F238E27FC236}">
              <a16:creationId xmlns="" xmlns:a16="http://schemas.microsoft.com/office/drawing/2014/main" id="{BC339156-2DD0-4216-A5C9-43A86708746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2" name="TextBox 1">
          <a:extLst>
            <a:ext uri="{FF2B5EF4-FFF2-40B4-BE49-F238E27FC236}">
              <a16:creationId xmlns="" xmlns:a16="http://schemas.microsoft.com/office/drawing/2014/main" id="{187196CD-0692-4C30-B4BE-B72AF16120B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3" name="TextBox 1">
          <a:extLst>
            <a:ext uri="{FF2B5EF4-FFF2-40B4-BE49-F238E27FC236}">
              <a16:creationId xmlns="" xmlns:a16="http://schemas.microsoft.com/office/drawing/2014/main" id="{92EEB7A9-5EE5-47F0-ACB4-6911FCCFD5B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4" name="TextBox 1">
          <a:extLst>
            <a:ext uri="{FF2B5EF4-FFF2-40B4-BE49-F238E27FC236}">
              <a16:creationId xmlns="" xmlns:a16="http://schemas.microsoft.com/office/drawing/2014/main" id="{9AFC6A51-8DAD-4F18-95F2-20E45C43CD1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5" name="TextBox 1">
          <a:extLst>
            <a:ext uri="{FF2B5EF4-FFF2-40B4-BE49-F238E27FC236}">
              <a16:creationId xmlns="" xmlns:a16="http://schemas.microsoft.com/office/drawing/2014/main" id="{CEFE844A-B33F-4C92-9988-8C6E767D440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6" name="TextBox 1">
          <a:extLst>
            <a:ext uri="{FF2B5EF4-FFF2-40B4-BE49-F238E27FC236}">
              <a16:creationId xmlns="" xmlns:a16="http://schemas.microsoft.com/office/drawing/2014/main" id="{ECE34461-C1AF-42AA-9CF4-51AA68B7737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7" name="TextBox 1">
          <a:extLst>
            <a:ext uri="{FF2B5EF4-FFF2-40B4-BE49-F238E27FC236}">
              <a16:creationId xmlns="" xmlns:a16="http://schemas.microsoft.com/office/drawing/2014/main" id="{13434334-850A-45F6-AE52-8A62393C4B8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8" name="TextBox 1">
          <a:extLst>
            <a:ext uri="{FF2B5EF4-FFF2-40B4-BE49-F238E27FC236}">
              <a16:creationId xmlns="" xmlns:a16="http://schemas.microsoft.com/office/drawing/2014/main" id="{33BF9024-0062-4C98-864B-A36B3A056F0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79" name="TextBox 1">
          <a:extLst>
            <a:ext uri="{FF2B5EF4-FFF2-40B4-BE49-F238E27FC236}">
              <a16:creationId xmlns="" xmlns:a16="http://schemas.microsoft.com/office/drawing/2014/main" id="{B90510E9-FA4E-4951-9747-69ACE97AE91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0" name="TextBox 1">
          <a:extLst>
            <a:ext uri="{FF2B5EF4-FFF2-40B4-BE49-F238E27FC236}">
              <a16:creationId xmlns="" xmlns:a16="http://schemas.microsoft.com/office/drawing/2014/main" id="{C838AEEA-B72A-4CE6-8F1B-A48076F0B99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1" name="TextBox 1">
          <a:extLst>
            <a:ext uri="{FF2B5EF4-FFF2-40B4-BE49-F238E27FC236}">
              <a16:creationId xmlns="" xmlns:a16="http://schemas.microsoft.com/office/drawing/2014/main" id="{BB48B9C2-43E4-4F4D-BF2E-A9134D60229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2" name="TextBox 1">
          <a:extLst>
            <a:ext uri="{FF2B5EF4-FFF2-40B4-BE49-F238E27FC236}">
              <a16:creationId xmlns="" xmlns:a16="http://schemas.microsoft.com/office/drawing/2014/main" id="{DBA0EE21-1124-4DC7-8A3E-92689710E32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3" name="TextBox 1">
          <a:extLst>
            <a:ext uri="{FF2B5EF4-FFF2-40B4-BE49-F238E27FC236}">
              <a16:creationId xmlns="" xmlns:a16="http://schemas.microsoft.com/office/drawing/2014/main" id="{141CF355-BB2E-4D2B-B4B4-9547EED11E7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4" name="TextBox 1">
          <a:extLst>
            <a:ext uri="{FF2B5EF4-FFF2-40B4-BE49-F238E27FC236}">
              <a16:creationId xmlns="" xmlns:a16="http://schemas.microsoft.com/office/drawing/2014/main" id="{7DC8805F-7DF5-4C7A-A9E0-C9C869FAA58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5" name="TextBox 1">
          <a:extLst>
            <a:ext uri="{FF2B5EF4-FFF2-40B4-BE49-F238E27FC236}">
              <a16:creationId xmlns="" xmlns:a16="http://schemas.microsoft.com/office/drawing/2014/main" id="{C469938B-B698-4A5A-95C3-CF9DC850E62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6" name="TextBox 1">
          <a:extLst>
            <a:ext uri="{FF2B5EF4-FFF2-40B4-BE49-F238E27FC236}">
              <a16:creationId xmlns="" xmlns:a16="http://schemas.microsoft.com/office/drawing/2014/main" id="{7FE21175-2AC0-427A-8F74-F39DE4F167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7" name="TextBox 1">
          <a:extLst>
            <a:ext uri="{FF2B5EF4-FFF2-40B4-BE49-F238E27FC236}">
              <a16:creationId xmlns="" xmlns:a16="http://schemas.microsoft.com/office/drawing/2014/main" id="{FC3293F1-CC8E-414D-9B04-ADF1DD3DBF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8" name="TextBox 1">
          <a:extLst>
            <a:ext uri="{FF2B5EF4-FFF2-40B4-BE49-F238E27FC236}">
              <a16:creationId xmlns="" xmlns:a16="http://schemas.microsoft.com/office/drawing/2014/main" id="{531629D8-C2D2-45E7-B397-3124A3224FF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89" name="TextBox 1">
          <a:extLst>
            <a:ext uri="{FF2B5EF4-FFF2-40B4-BE49-F238E27FC236}">
              <a16:creationId xmlns="" xmlns:a16="http://schemas.microsoft.com/office/drawing/2014/main" id="{595EAB8E-BA7C-4B6A-A93A-C22866AE571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0" name="TextBox 1">
          <a:extLst>
            <a:ext uri="{FF2B5EF4-FFF2-40B4-BE49-F238E27FC236}">
              <a16:creationId xmlns="" xmlns:a16="http://schemas.microsoft.com/office/drawing/2014/main" id="{6CA462A2-1D55-4FDF-83BD-862A6A5A24B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1" name="TextBox 1">
          <a:extLst>
            <a:ext uri="{FF2B5EF4-FFF2-40B4-BE49-F238E27FC236}">
              <a16:creationId xmlns="" xmlns:a16="http://schemas.microsoft.com/office/drawing/2014/main" id="{4124BE07-5400-44BA-847D-9C5AC03846A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2" name="TextBox 1">
          <a:extLst>
            <a:ext uri="{FF2B5EF4-FFF2-40B4-BE49-F238E27FC236}">
              <a16:creationId xmlns="" xmlns:a16="http://schemas.microsoft.com/office/drawing/2014/main" id="{5AAE6F21-1967-437A-91A5-2610031984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3" name="TextBox 1">
          <a:extLst>
            <a:ext uri="{FF2B5EF4-FFF2-40B4-BE49-F238E27FC236}">
              <a16:creationId xmlns="" xmlns:a16="http://schemas.microsoft.com/office/drawing/2014/main" id="{575DFAFC-B820-4747-8F35-2BE86CC195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4" name="TextBox 1">
          <a:extLst>
            <a:ext uri="{FF2B5EF4-FFF2-40B4-BE49-F238E27FC236}">
              <a16:creationId xmlns="" xmlns:a16="http://schemas.microsoft.com/office/drawing/2014/main" id="{0243937C-D4C8-418B-B072-B8DC5166078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5" name="TextBox 1">
          <a:extLst>
            <a:ext uri="{FF2B5EF4-FFF2-40B4-BE49-F238E27FC236}">
              <a16:creationId xmlns="" xmlns:a16="http://schemas.microsoft.com/office/drawing/2014/main" id="{DFBB539E-6788-43D7-BF81-338F77F2D9E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6" name="TextBox 1">
          <a:extLst>
            <a:ext uri="{FF2B5EF4-FFF2-40B4-BE49-F238E27FC236}">
              <a16:creationId xmlns="" xmlns:a16="http://schemas.microsoft.com/office/drawing/2014/main" id="{ACC382C5-4A05-4CB5-BFD0-43BECFC7A7A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7" name="TextBox 1">
          <a:extLst>
            <a:ext uri="{FF2B5EF4-FFF2-40B4-BE49-F238E27FC236}">
              <a16:creationId xmlns="" xmlns:a16="http://schemas.microsoft.com/office/drawing/2014/main" id="{4E54DA9E-93B2-462A-A52C-0B47A874C66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8" name="TextBox 1">
          <a:extLst>
            <a:ext uri="{FF2B5EF4-FFF2-40B4-BE49-F238E27FC236}">
              <a16:creationId xmlns="" xmlns:a16="http://schemas.microsoft.com/office/drawing/2014/main" id="{C71A5C26-9D5C-47F2-8DB1-B9744892C97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399" name="TextBox 1">
          <a:extLst>
            <a:ext uri="{FF2B5EF4-FFF2-40B4-BE49-F238E27FC236}">
              <a16:creationId xmlns="" xmlns:a16="http://schemas.microsoft.com/office/drawing/2014/main" id="{ED6EB073-7774-4F51-BE38-10E84F90758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0" name="TextBox 1">
          <a:extLst>
            <a:ext uri="{FF2B5EF4-FFF2-40B4-BE49-F238E27FC236}">
              <a16:creationId xmlns="" xmlns:a16="http://schemas.microsoft.com/office/drawing/2014/main" id="{688C0B33-D154-43AA-A305-83E5C1A0344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1" name="TextBox 1">
          <a:extLst>
            <a:ext uri="{FF2B5EF4-FFF2-40B4-BE49-F238E27FC236}">
              <a16:creationId xmlns="" xmlns:a16="http://schemas.microsoft.com/office/drawing/2014/main" id="{4E2260EF-FA8C-4CA3-BA0C-B09B1970BE3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2" name="TextBox 1">
          <a:extLst>
            <a:ext uri="{FF2B5EF4-FFF2-40B4-BE49-F238E27FC236}">
              <a16:creationId xmlns="" xmlns:a16="http://schemas.microsoft.com/office/drawing/2014/main" id="{6D74E215-5383-45B1-8FE6-CD0D38E672A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3" name="TextBox 1">
          <a:extLst>
            <a:ext uri="{FF2B5EF4-FFF2-40B4-BE49-F238E27FC236}">
              <a16:creationId xmlns="" xmlns:a16="http://schemas.microsoft.com/office/drawing/2014/main" id="{6D3E4D2D-0FF2-43CE-B880-292F2D2CFA0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4" name="TextBox 1">
          <a:extLst>
            <a:ext uri="{FF2B5EF4-FFF2-40B4-BE49-F238E27FC236}">
              <a16:creationId xmlns="" xmlns:a16="http://schemas.microsoft.com/office/drawing/2014/main" id="{7B416A83-0F80-4192-A7DE-FCD5A7B3459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5" name="TextBox 1">
          <a:extLst>
            <a:ext uri="{FF2B5EF4-FFF2-40B4-BE49-F238E27FC236}">
              <a16:creationId xmlns="" xmlns:a16="http://schemas.microsoft.com/office/drawing/2014/main" id="{7265DE9A-EDC7-47D4-AB36-16B64CF8C6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6" name="TextBox 1">
          <a:extLst>
            <a:ext uri="{FF2B5EF4-FFF2-40B4-BE49-F238E27FC236}">
              <a16:creationId xmlns="" xmlns:a16="http://schemas.microsoft.com/office/drawing/2014/main" id="{42935CA4-CE41-4420-9D9B-1109F0B85CD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7" name="TextBox 1">
          <a:extLst>
            <a:ext uri="{FF2B5EF4-FFF2-40B4-BE49-F238E27FC236}">
              <a16:creationId xmlns="" xmlns:a16="http://schemas.microsoft.com/office/drawing/2014/main" id="{7AFD69C7-DE46-4322-862A-6708F8F5A3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8" name="TextBox 1">
          <a:extLst>
            <a:ext uri="{FF2B5EF4-FFF2-40B4-BE49-F238E27FC236}">
              <a16:creationId xmlns="" xmlns:a16="http://schemas.microsoft.com/office/drawing/2014/main" id="{E24D6FF7-F8D8-40DB-9F95-15ACE343BC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09" name="TextBox 1">
          <a:extLst>
            <a:ext uri="{FF2B5EF4-FFF2-40B4-BE49-F238E27FC236}">
              <a16:creationId xmlns="" xmlns:a16="http://schemas.microsoft.com/office/drawing/2014/main" id="{8FCAA486-130E-47E4-845B-08E3D0E2B01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0" name="TextBox 1">
          <a:extLst>
            <a:ext uri="{FF2B5EF4-FFF2-40B4-BE49-F238E27FC236}">
              <a16:creationId xmlns="" xmlns:a16="http://schemas.microsoft.com/office/drawing/2014/main" id="{337D34CC-1C1D-4900-85B9-6B3996FE1AB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1" name="TextBox 1">
          <a:extLst>
            <a:ext uri="{FF2B5EF4-FFF2-40B4-BE49-F238E27FC236}">
              <a16:creationId xmlns="" xmlns:a16="http://schemas.microsoft.com/office/drawing/2014/main" id="{B8A6980D-AD68-49B9-B136-24B146C156D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2" name="TextBox 1">
          <a:extLst>
            <a:ext uri="{FF2B5EF4-FFF2-40B4-BE49-F238E27FC236}">
              <a16:creationId xmlns="" xmlns:a16="http://schemas.microsoft.com/office/drawing/2014/main" id="{66B2DA2A-0BEB-44CF-B3FE-073E09DC9C7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3" name="TextBox 1">
          <a:extLst>
            <a:ext uri="{FF2B5EF4-FFF2-40B4-BE49-F238E27FC236}">
              <a16:creationId xmlns="" xmlns:a16="http://schemas.microsoft.com/office/drawing/2014/main" id="{E7657F00-5DFA-4966-852F-D1D34D2F8BF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4" name="TextBox 1">
          <a:extLst>
            <a:ext uri="{FF2B5EF4-FFF2-40B4-BE49-F238E27FC236}">
              <a16:creationId xmlns="" xmlns:a16="http://schemas.microsoft.com/office/drawing/2014/main" id="{433CB6A3-62A0-40CA-A3EB-B821511B04E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5" name="TextBox 1">
          <a:extLst>
            <a:ext uri="{FF2B5EF4-FFF2-40B4-BE49-F238E27FC236}">
              <a16:creationId xmlns="" xmlns:a16="http://schemas.microsoft.com/office/drawing/2014/main" id="{8E68E703-99EA-4B57-9750-5F37F7D5915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6" name="TextBox 1">
          <a:extLst>
            <a:ext uri="{FF2B5EF4-FFF2-40B4-BE49-F238E27FC236}">
              <a16:creationId xmlns="" xmlns:a16="http://schemas.microsoft.com/office/drawing/2014/main" id="{438421F5-D0EE-447F-A83F-B5E5FEC5D21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7" name="TextBox 1">
          <a:extLst>
            <a:ext uri="{FF2B5EF4-FFF2-40B4-BE49-F238E27FC236}">
              <a16:creationId xmlns="" xmlns:a16="http://schemas.microsoft.com/office/drawing/2014/main" id="{98896754-1519-42D3-A021-5DEB8C7354A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8" name="TextBox 1">
          <a:extLst>
            <a:ext uri="{FF2B5EF4-FFF2-40B4-BE49-F238E27FC236}">
              <a16:creationId xmlns="" xmlns:a16="http://schemas.microsoft.com/office/drawing/2014/main" id="{65B08B45-3672-4E6D-95C5-465203624E9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19" name="TextBox 1">
          <a:extLst>
            <a:ext uri="{FF2B5EF4-FFF2-40B4-BE49-F238E27FC236}">
              <a16:creationId xmlns="" xmlns:a16="http://schemas.microsoft.com/office/drawing/2014/main" id="{1249C72B-5B87-4F71-BC7D-C417CBC33BA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0" name="TextBox 1">
          <a:extLst>
            <a:ext uri="{FF2B5EF4-FFF2-40B4-BE49-F238E27FC236}">
              <a16:creationId xmlns="" xmlns:a16="http://schemas.microsoft.com/office/drawing/2014/main" id="{47DAB83E-AA5E-461E-B025-71EFAF3129D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1" name="TextBox 1">
          <a:extLst>
            <a:ext uri="{FF2B5EF4-FFF2-40B4-BE49-F238E27FC236}">
              <a16:creationId xmlns="" xmlns:a16="http://schemas.microsoft.com/office/drawing/2014/main" id="{DCE08A10-FF6C-405E-A4F0-598D0393AE8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2" name="TextBox 1">
          <a:extLst>
            <a:ext uri="{FF2B5EF4-FFF2-40B4-BE49-F238E27FC236}">
              <a16:creationId xmlns="" xmlns:a16="http://schemas.microsoft.com/office/drawing/2014/main" id="{6D88F579-8DE8-41BC-A1E5-DE940866ADD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3" name="TextBox 1">
          <a:extLst>
            <a:ext uri="{FF2B5EF4-FFF2-40B4-BE49-F238E27FC236}">
              <a16:creationId xmlns="" xmlns:a16="http://schemas.microsoft.com/office/drawing/2014/main" id="{094FA21D-C64B-4882-A087-86EE60D5E8C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4" name="TextBox 1">
          <a:extLst>
            <a:ext uri="{FF2B5EF4-FFF2-40B4-BE49-F238E27FC236}">
              <a16:creationId xmlns="" xmlns:a16="http://schemas.microsoft.com/office/drawing/2014/main" id="{37985A44-8B14-4C72-8EEC-22F8A5168F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5" name="TextBox 1">
          <a:extLst>
            <a:ext uri="{FF2B5EF4-FFF2-40B4-BE49-F238E27FC236}">
              <a16:creationId xmlns="" xmlns:a16="http://schemas.microsoft.com/office/drawing/2014/main" id="{CCC93F34-CD26-4A17-A0C8-852D6D03FE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6" name="TextBox 1">
          <a:extLst>
            <a:ext uri="{FF2B5EF4-FFF2-40B4-BE49-F238E27FC236}">
              <a16:creationId xmlns="" xmlns:a16="http://schemas.microsoft.com/office/drawing/2014/main" id="{8B1C3680-0738-414E-AE96-B41CE41EC59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7" name="TextBox 1">
          <a:extLst>
            <a:ext uri="{FF2B5EF4-FFF2-40B4-BE49-F238E27FC236}">
              <a16:creationId xmlns="" xmlns:a16="http://schemas.microsoft.com/office/drawing/2014/main" id="{5AA672B4-0146-4C04-B8C4-B6EC8B6C7F6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8" name="TextBox 1">
          <a:extLst>
            <a:ext uri="{FF2B5EF4-FFF2-40B4-BE49-F238E27FC236}">
              <a16:creationId xmlns="" xmlns:a16="http://schemas.microsoft.com/office/drawing/2014/main" id="{ADB87940-AA4D-4C2D-84FE-A770646C682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29" name="TextBox 1">
          <a:extLst>
            <a:ext uri="{FF2B5EF4-FFF2-40B4-BE49-F238E27FC236}">
              <a16:creationId xmlns="" xmlns:a16="http://schemas.microsoft.com/office/drawing/2014/main" id="{B2629E4B-1E90-4F3B-9A33-14648F522F8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0" name="TextBox 1">
          <a:extLst>
            <a:ext uri="{FF2B5EF4-FFF2-40B4-BE49-F238E27FC236}">
              <a16:creationId xmlns="" xmlns:a16="http://schemas.microsoft.com/office/drawing/2014/main" id="{BA4C0601-3961-4E0C-9B38-6ECAB9DA872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1" name="TextBox 1">
          <a:extLst>
            <a:ext uri="{FF2B5EF4-FFF2-40B4-BE49-F238E27FC236}">
              <a16:creationId xmlns="" xmlns:a16="http://schemas.microsoft.com/office/drawing/2014/main" id="{3E99033A-AED6-4D52-96C7-BFEC2BB5315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2" name="TextBox 1">
          <a:extLst>
            <a:ext uri="{FF2B5EF4-FFF2-40B4-BE49-F238E27FC236}">
              <a16:creationId xmlns="" xmlns:a16="http://schemas.microsoft.com/office/drawing/2014/main" id="{52EC4F31-F100-4824-97E4-F6B7DC6AFC2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3" name="TextBox 1">
          <a:extLst>
            <a:ext uri="{FF2B5EF4-FFF2-40B4-BE49-F238E27FC236}">
              <a16:creationId xmlns="" xmlns:a16="http://schemas.microsoft.com/office/drawing/2014/main" id="{97E692D8-D060-4AA7-8B33-55A52736A6D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4" name="TextBox 1">
          <a:extLst>
            <a:ext uri="{FF2B5EF4-FFF2-40B4-BE49-F238E27FC236}">
              <a16:creationId xmlns="" xmlns:a16="http://schemas.microsoft.com/office/drawing/2014/main" id="{697B81BD-DF34-4033-9A63-771109ABDF2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5" name="TextBox 1">
          <a:extLst>
            <a:ext uri="{FF2B5EF4-FFF2-40B4-BE49-F238E27FC236}">
              <a16:creationId xmlns="" xmlns:a16="http://schemas.microsoft.com/office/drawing/2014/main" id="{8ECE852E-7803-4F1F-8D74-800DE079444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6" name="TextBox 1">
          <a:extLst>
            <a:ext uri="{FF2B5EF4-FFF2-40B4-BE49-F238E27FC236}">
              <a16:creationId xmlns="" xmlns:a16="http://schemas.microsoft.com/office/drawing/2014/main" id="{04A150AF-6118-45C4-9607-B371AABBC12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7" name="TextBox 1">
          <a:extLst>
            <a:ext uri="{FF2B5EF4-FFF2-40B4-BE49-F238E27FC236}">
              <a16:creationId xmlns="" xmlns:a16="http://schemas.microsoft.com/office/drawing/2014/main" id="{A3358046-94BC-49A0-8FD7-96397FBE7F1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8" name="TextBox 1">
          <a:extLst>
            <a:ext uri="{FF2B5EF4-FFF2-40B4-BE49-F238E27FC236}">
              <a16:creationId xmlns="" xmlns:a16="http://schemas.microsoft.com/office/drawing/2014/main" id="{94C00061-C246-4D83-B445-035B27EC5F9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39" name="TextBox 1">
          <a:extLst>
            <a:ext uri="{FF2B5EF4-FFF2-40B4-BE49-F238E27FC236}">
              <a16:creationId xmlns="" xmlns:a16="http://schemas.microsoft.com/office/drawing/2014/main" id="{C2761AA6-FCE2-4230-B345-5DF55569B81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0" name="TextBox 1">
          <a:extLst>
            <a:ext uri="{FF2B5EF4-FFF2-40B4-BE49-F238E27FC236}">
              <a16:creationId xmlns="" xmlns:a16="http://schemas.microsoft.com/office/drawing/2014/main" id="{A7B4AA1C-96BC-4074-BBA3-E6A993AF12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1" name="TextBox 1">
          <a:extLst>
            <a:ext uri="{FF2B5EF4-FFF2-40B4-BE49-F238E27FC236}">
              <a16:creationId xmlns="" xmlns:a16="http://schemas.microsoft.com/office/drawing/2014/main" id="{A5C0A767-287D-49F6-BCD0-F1AE7705B02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2" name="TextBox 1">
          <a:extLst>
            <a:ext uri="{FF2B5EF4-FFF2-40B4-BE49-F238E27FC236}">
              <a16:creationId xmlns="" xmlns:a16="http://schemas.microsoft.com/office/drawing/2014/main" id="{F612AE19-A23F-48AF-935B-95306F61096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3" name="TextBox 1">
          <a:extLst>
            <a:ext uri="{FF2B5EF4-FFF2-40B4-BE49-F238E27FC236}">
              <a16:creationId xmlns="" xmlns:a16="http://schemas.microsoft.com/office/drawing/2014/main" id="{FF11ECCC-005D-451E-A162-D2DE6A96E31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4" name="TextBox 1">
          <a:extLst>
            <a:ext uri="{FF2B5EF4-FFF2-40B4-BE49-F238E27FC236}">
              <a16:creationId xmlns="" xmlns:a16="http://schemas.microsoft.com/office/drawing/2014/main" id="{802F0F8E-B16E-4EB5-B479-20305B36CDA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5" name="TextBox 1">
          <a:extLst>
            <a:ext uri="{FF2B5EF4-FFF2-40B4-BE49-F238E27FC236}">
              <a16:creationId xmlns="" xmlns:a16="http://schemas.microsoft.com/office/drawing/2014/main" id="{D5B6CAE7-0B04-43B9-B8C6-45B5081006F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6" name="TextBox 1">
          <a:extLst>
            <a:ext uri="{FF2B5EF4-FFF2-40B4-BE49-F238E27FC236}">
              <a16:creationId xmlns="" xmlns:a16="http://schemas.microsoft.com/office/drawing/2014/main" id="{93B6FFF9-7B32-427A-8289-6B434BD23F4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7" name="TextBox 1">
          <a:extLst>
            <a:ext uri="{FF2B5EF4-FFF2-40B4-BE49-F238E27FC236}">
              <a16:creationId xmlns="" xmlns:a16="http://schemas.microsoft.com/office/drawing/2014/main" id="{EE01C735-7E9C-4276-8A3B-409257F69A1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8" name="TextBox 1">
          <a:extLst>
            <a:ext uri="{FF2B5EF4-FFF2-40B4-BE49-F238E27FC236}">
              <a16:creationId xmlns="" xmlns:a16="http://schemas.microsoft.com/office/drawing/2014/main" id="{97537EC5-1976-4A35-886C-19018389753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49" name="TextBox 1">
          <a:extLst>
            <a:ext uri="{FF2B5EF4-FFF2-40B4-BE49-F238E27FC236}">
              <a16:creationId xmlns="" xmlns:a16="http://schemas.microsoft.com/office/drawing/2014/main" id="{4CEBB217-D0D2-4427-919B-D2F5B408252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0" name="TextBox 1">
          <a:extLst>
            <a:ext uri="{FF2B5EF4-FFF2-40B4-BE49-F238E27FC236}">
              <a16:creationId xmlns="" xmlns:a16="http://schemas.microsoft.com/office/drawing/2014/main" id="{3F35FF84-60D2-4587-8CB7-94B9402ECD4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1" name="TextBox 1">
          <a:extLst>
            <a:ext uri="{FF2B5EF4-FFF2-40B4-BE49-F238E27FC236}">
              <a16:creationId xmlns="" xmlns:a16="http://schemas.microsoft.com/office/drawing/2014/main" id="{694EB9B5-1231-44DF-9F52-A6F70FCDD97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2" name="TextBox 1">
          <a:extLst>
            <a:ext uri="{FF2B5EF4-FFF2-40B4-BE49-F238E27FC236}">
              <a16:creationId xmlns="" xmlns:a16="http://schemas.microsoft.com/office/drawing/2014/main" id="{8923E4B0-E417-4E95-9237-773232FF9D4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3" name="TextBox 1">
          <a:extLst>
            <a:ext uri="{FF2B5EF4-FFF2-40B4-BE49-F238E27FC236}">
              <a16:creationId xmlns="" xmlns:a16="http://schemas.microsoft.com/office/drawing/2014/main" id="{98E0B12C-411B-4079-89CA-DF3CDF91D2B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4" name="TextBox 1">
          <a:extLst>
            <a:ext uri="{FF2B5EF4-FFF2-40B4-BE49-F238E27FC236}">
              <a16:creationId xmlns="" xmlns:a16="http://schemas.microsoft.com/office/drawing/2014/main" id="{23369746-2589-49A2-8F29-55F34EAA0D6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5" name="TextBox 1">
          <a:extLst>
            <a:ext uri="{FF2B5EF4-FFF2-40B4-BE49-F238E27FC236}">
              <a16:creationId xmlns="" xmlns:a16="http://schemas.microsoft.com/office/drawing/2014/main" id="{7B29444B-CE46-405C-A281-80CFB5987C1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6" name="TextBox 1">
          <a:extLst>
            <a:ext uri="{FF2B5EF4-FFF2-40B4-BE49-F238E27FC236}">
              <a16:creationId xmlns="" xmlns:a16="http://schemas.microsoft.com/office/drawing/2014/main" id="{C2C5A6B0-B86F-49A7-8B28-362C4A8AACA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7" name="TextBox 1">
          <a:extLst>
            <a:ext uri="{FF2B5EF4-FFF2-40B4-BE49-F238E27FC236}">
              <a16:creationId xmlns="" xmlns:a16="http://schemas.microsoft.com/office/drawing/2014/main" id="{666FA5F4-97E8-4414-8569-DBBF548AE76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8" name="TextBox 1">
          <a:extLst>
            <a:ext uri="{FF2B5EF4-FFF2-40B4-BE49-F238E27FC236}">
              <a16:creationId xmlns="" xmlns:a16="http://schemas.microsoft.com/office/drawing/2014/main" id="{46826429-0C37-413D-AA2D-4832524F26F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59" name="TextBox 1">
          <a:extLst>
            <a:ext uri="{FF2B5EF4-FFF2-40B4-BE49-F238E27FC236}">
              <a16:creationId xmlns="" xmlns:a16="http://schemas.microsoft.com/office/drawing/2014/main" id="{314292A1-BD50-4D41-A99B-9562E12B289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0" name="TextBox 1">
          <a:extLst>
            <a:ext uri="{FF2B5EF4-FFF2-40B4-BE49-F238E27FC236}">
              <a16:creationId xmlns="" xmlns:a16="http://schemas.microsoft.com/office/drawing/2014/main" id="{04AD5C10-5F0E-4155-9F7D-B1BA4B53C8C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1" name="TextBox 1">
          <a:extLst>
            <a:ext uri="{FF2B5EF4-FFF2-40B4-BE49-F238E27FC236}">
              <a16:creationId xmlns="" xmlns:a16="http://schemas.microsoft.com/office/drawing/2014/main" id="{5D5CCB1A-8F4B-40DE-8F57-67C906366E1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2" name="TextBox 1">
          <a:extLst>
            <a:ext uri="{FF2B5EF4-FFF2-40B4-BE49-F238E27FC236}">
              <a16:creationId xmlns="" xmlns:a16="http://schemas.microsoft.com/office/drawing/2014/main" id="{DA0664E3-9F5D-4D7D-9142-AF259AFCD6B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3" name="TextBox 1">
          <a:extLst>
            <a:ext uri="{FF2B5EF4-FFF2-40B4-BE49-F238E27FC236}">
              <a16:creationId xmlns="" xmlns:a16="http://schemas.microsoft.com/office/drawing/2014/main" id="{439DFD1A-70EA-49B6-9746-CE1B7069552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4" name="TextBox 1">
          <a:extLst>
            <a:ext uri="{FF2B5EF4-FFF2-40B4-BE49-F238E27FC236}">
              <a16:creationId xmlns="" xmlns:a16="http://schemas.microsoft.com/office/drawing/2014/main" id="{F2069A44-CC80-40F4-A046-89E12D7E11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5" name="TextBox 1">
          <a:extLst>
            <a:ext uri="{FF2B5EF4-FFF2-40B4-BE49-F238E27FC236}">
              <a16:creationId xmlns="" xmlns:a16="http://schemas.microsoft.com/office/drawing/2014/main" id="{EFFFBD3D-D0C1-4E9D-A10F-AA1159A1163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6" name="TextBox 1">
          <a:extLst>
            <a:ext uri="{FF2B5EF4-FFF2-40B4-BE49-F238E27FC236}">
              <a16:creationId xmlns="" xmlns:a16="http://schemas.microsoft.com/office/drawing/2014/main" id="{F25428D9-9327-4CB2-9AAA-7F3196976F4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7" name="TextBox 1">
          <a:extLst>
            <a:ext uri="{FF2B5EF4-FFF2-40B4-BE49-F238E27FC236}">
              <a16:creationId xmlns="" xmlns:a16="http://schemas.microsoft.com/office/drawing/2014/main" id="{45912BA3-96D0-4687-908F-3EC4BF953B2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8" name="TextBox 1">
          <a:extLst>
            <a:ext uri="{FF2B5EF4-FFF2-40B4-BE49-F238E27FC236}">
              <a16:creationId xmlns="" xmlns:a16="http://schemas.microsoft.com/office/drawing/2014/main" id="{854DC11C-811F-42D3-A037-E1B7603F50E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69" name="TextBox 1">
          <a:extLst>
            <a:ext uri="{FF2B5EF4-FFF2-40B4-BE49-F238E27FC236}">
              <a16:creationId xmlns="" xmlns:a16="http://schemas.microsoft.com/office/drawing/2014/main" id="{3ECB4BD3-33CB-4590-84A7-FCFD82C8498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0" name="TextBox 1">
          <a:extLst>
            <a:ext uri="{FF2B5EF4-FFF2-40B4-BE49-F238E27FC236}">
              <a16:creationId xmlns="" xmlns:a16="http://schemas.microsoft.com/office/drawing/2014/main" id="{E6276733-FAAE-4D73-8103-8F6D0293B3A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1" name="TextBox 1">
          <a:extLst>
            <a:ext uri="{FF2B5EF4-FFF2-40B4-BE49-F238E27FC236}">
              <a16:creationId xmlns="" xmlns:a16="http://schemas.microsoft.com/office/drawing/2014/main" id="{B26E6E20-ECCF-4127-B602-FC4F997AE84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2" name="TextBox 1">
          <a:extLst>
            <a:ext uri="{FF2B5EF4-FFF2-40B4-BE49-F238E27FC236}">
              <a16:creationId xmlns="" xmlns:a16="http://schemas.microsoft.com/office/drawing/2014/main" id="{6A254B0A-DA19-4749-957C-307A98E2C61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3" name="TextBox 1">
          <a:extLst>
            <a:ext uri="{FF2B5EF4-FFF2-40B4-BE49-F238E27FC236}">
              <a16:creationId xmlns="" xmlns:a16="http://schemas.microsoft.com/office/drawing/2014/main" id="{32EC5823-6609-438F-88E3-EC92764F3BB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4" name="TextBox 1">
          <a:extLst>
            <a:ext uri="{FF2B5EF4-FFF2-40B4-BE49-F238E27FC236}">
              <a16:creationId xmlns="" xmlns:a16="http://schemas.microsoft.com/office/drawing/2014/main" id="{33A8E4E2-C34E-4598-97C1-CDA58D8083A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5" name="TextBox 1">
          <a:extLst>
            <a:ext uri="{FF2B5EF4-FFF2-40B4-BE49-F238E27FC236}">
              <a16:creationId xmlns="" xmlns:a16="http://schemas.microsoft.com/office/drawing/2014/main" id="{A577E5EB-4770-4C91-9FD9-4C505FA40F3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6" name="TextBox 1">
          <a:extLst>
            <a:ext uri="{FF2B5EF4-FFF2-40B4-BE49-F238E27FC236}">
              <a16:creationId xmlns="" xmlns:a16="http://schemas.microsoft.com/office/drawing/2014/main" id="{ED11952B-D2A5-460D-A3CA-970D1EC5892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7" name="TextBox 1">
          <a:extLst>
            <a:ext uri="{FF2B5EF4-FFF2-40B4-BE49-F238E27FC236}">
              <a16:creationId xmlns="" xmlns:a16="http://schemas.microsoft.com/office/drawing/2014/main" id="{48C286C9-3CCF-46DC-AE91-D6B3AB44A98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8" name="TextBox 1">
          <a:extLst>
            <a:ext uri="{FF2B5EF4-FFF2-40B4-BE49-F238E27FC236}">
              <a16:creationId xmlns="" xmlns:a16="http://schemas.microsoft.com/office/drawing/2014/main" id="{5BB6A655-5B2A-440B-A999-02DE8EE2746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79" name="TextBox 1">
          <a:extLst>
            <a:ext uri="{FF2B5EF4-FFF2-40B4-BE49-F238E27FC236}">
              <a16:creationId xmlns="" xmlns:a16="http://schemas.microsoft.com/office/drawing/2014/main" id="{649D6B29-5D9D-4752-89E3-FD1A17A83EA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0" name="TextBox 1">
          <a:extLst>
            <a:ext uri="{FF2B5EF4-FFF2-40B4-BE49-F238E27FC236}">
              <a16:creationId xmlns="" xmlns:a16="http://schemas.microsoft.com/office/drawing/2014/main" id="{D5E3AAE2-0683-4823-9612-77624EF5549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1" name="TextBox 1">
          <a:extLst>
            <a:ext uri="{FF2B5EF4-FFF2-40B4-BE49-F238E27FC236}">
              <a16:creationId xmlns="" xmlns:a16="http://schemas.microsoft.com/office/drawing/2014/main" id="{9ABC7377-CC79-427D-8A15-A3537B4A8F5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2" name="TextBox 1">
          <a:extLst>
            <a:ext uri="{FF2B5EF4-FFF2-40B4-BE49-F238E27FC236}">
              <a16:creationId xmlns="" xmlns:a16="http://schemas.microsoft.com/office/drawing/2014/main" id="{318C8D9C-4FE5-4B60-8D0D-5ED61BE68F6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3" name="TextBox 1">
          <a:extLst>
            <a:ext uri="{FF2B5EF4-FFF2-40B4-BE49-F238E27FC236}">
              <a16:creationId xmlns="" xmlns:a16="http://schemas.microsoft.com/office/drawing/2014/main" id="{3CB98B7A-72EB-45B5-B7C0-7199F8FEEAA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4" name="TextBox 1">
          <a:extLst>
            <a:ext uri="{FF2B5EF4-FFF2-40B4-BE49-F238E27FC236}">
              <a16:creationId xmlns="" xmlns:a16="http://schemas.microsoft.com/office/drawing/2014/main" id="{4393F14C-BFBF-4771-9016-0639BE62687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5" name="TextBox 1">
          <a:extLst>
            <a:ext uri="{FF2B5EF4-FFF2-40B4-BE49-F238E27FC236}">
              <a16:creationId xmlns="" xmlns:a16="http://schemas.microsoft.com/office/drawing/2014/main" id="{06BA5E63-5882-4907-BB39-B1E29D5B68F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6" name="TextBox 1">
          <a:extLst>
            <a:ext uri="{FF2B5EF4-FFF2-40B4-BE49-F238E27FC236}">
              <a16:creationId xmlns="" xmlns:a16="http://schemas.microsoft.com/office/drawing/2014/main" id="{032B33FF-3B95-4C7B-AA43-49F0CCB727C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7" name="TextBox 1">
          <a:extLst>
            <a:ext uri="{FF2B5EF4-FFF2-40B4-BE49-F238E27FC236}">
              <a16:creationId xmlns="" xmlns:a16="http://schemas.microsoft.com/office/drawing/2014/main" id="{FA7E4197-2E43-4C32-B96C-4E6EF68DA82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8" name="TextBox 1">
          <a:extLst>
            <a:ext uri="{FF2B5EF4-FFF2-40B4-BE49-F238E27FC236}">
              <a16:creationId xmlns="" xmlns:a16="http://schemas.microsoft.com/office/drawing/2014/main" id="{4F1A411D-D5F7-4377-9BD4-E0ED4D31D8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89" name="TextBox 1">
          <a:extLst>
            <a:ext uri="{FF2B5EF4-FFF2-40B4-BE49-F238E27FC236}">
              <a16:creationId xmlns="" xmlns:a16="http://schemas.microsoft.com/office/drawing/2014/main" id="{260A50CD-C980-4866-B274-9DA3BC279A5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0" name="TextBox 1">
          <a:extLst>
            <a:ext uri="{FF2B5EF4-FFF2-40B4-BE49-F238E27FC236}">
              <a16:creationId xmlns="" xmlns:a16="http://schemas.microsoft.com/office/drawing/2014/main" id="{E28C4AB1-0636-4A71-8F1E-C5F005112E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1" name="TextBox 1">
          <a:extLst>
            <a:ext uri="{FF2B5EF4-FFF2-40B4-BE49-F238E27FC236}">
              <a16:creationId xmlns="" xmlns:a16="http://schemas.microsoft.com/office/drawing/2014/main" id="{6DFAE2BA-909A-4830-BE3D-CC3EEB60E8F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2" name="TextBox 1">
          <a:extLst>
            <a:ext uri="{FF2B5EF4-FFF2-40B4-BE49-F238E27FC236}">
              <a16:creationId xmlns="" xmlns:a16="http://schemas.microsoft.com/office/drawing/2014/main" id="{C0029F30-7974-4699-ADDB-2AFA92EAFE8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3" name="TextBox 1">
          <a:extLst>
            <a:ext uri="{FF2B5EF4-FFF2-40B4-BE49-F238E27FC236}">
              <a16:creationId xmlns="" xmlns:a16="http://schemas.microsoft.com/office/drawing/2014/main" id="{9CA250A4-A40F-4E89-A2D6-CC5ADF8D973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4" name="TextBox 1">
          <a:extLst>
            <a:ext uri="{FF2B5EF4-FFF2-40B4-BE49-F238E27FC236}">
              <a16:creationId xmlns="" xmlns:a16="http://schemas.microsoft.com/office/drawing/2014/main" id="{9C588AFA-BED7-4E60-B13E-730460FCBBA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5" name="TextBox 1">
          <a:extLst>
            <a:ext uri="{FF2B5EF4-FFF2-40B4-BE49-F238E27FC236}">
              <a16:creationId xmlns="" xmlns:a16="http://schemas.microsoft.com/office/drawing/2014/main" id="{4E52B66D-CE55-40DF-8459-B774C33BF80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6" name="TextBox 1">
          <a:extLst>
            <a:ext uri="{FF2B5EF4-FFF2-40B4-BE49-F238E27FC236}">
              <a16:creationId xmlns="" xmlns:a16="http://schemas.microsoft.com/office/drawing/2014/main" id="{B33EC116-E9DD-4ED4-95BB-5B42C6FE200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7" name="TextBox 1">
          <a:extLst>
            <a:ext uri="{FF2B5EF4-FFF2-40B4-BE49-F238E27FC236}">
              <a16:creationId xmlns="" xmlns:a16="http://schemas.microsoft.com/office/drawing/2014/main" id="{692AC319-3DD1-4468-A2E2-952F3690611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8" name="TextBox 1">
          <a:extLst>
            <a:ext uri="{FF2B5EF4-FFF2-40B4-BE49-F238E27FC236}">
              <a16:creationId xmlns="" xmlns:a16="http://schemas.microsoft.com/office/drawing/2014/main" id="{1B68C913-8DCD-45E9-BF8E-540BD94F38B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499" name="TextBox 1">
          <a:extLst>
            <a:ext uri="{FF2B5EF4-FFF2-40B4-BE49-F238E27FC236}">
              <a16:creationId xmlns="" xmlns:a16="http://schemas.microsoft.com/office/drawing/2014/main" id="{452B19E6-DBA2-4A77-95B9-78228BE88D7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0" name="TextBox 1">
          <a:extLst>
            <a:ext uri="{FF2B5EF4-FFF2-40B4-BE49-F238E27FC236}">
              <a16:creationId xmlns="" xmlns:a16="http://schemas.microsoft.com/office/drawing/2014/main" id="{E983EF2A-3D05-49D9-A7EA-8763E21E61A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1" name="TextBox 1">
          <a:extLst>
            <a:ext uri="{FF2B5EF4-FFF2-40B4-BE49-F238E27FC236}">
              <a16:creationId xmlns="" xmlns:a16="http://schemas.microsoft.com/office/drawing/2014/main" id="{65CDDDE8-38FF-420A-85EB-4829B803C13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2" name="TextBox 1">
          <a:extLst>
            <a:ext uri="{FF2B5EF4-FFF2-40B4-BE49-F238E27FC236}">
              <a16:creationId xmlns="" xmlns:a16="http://schemas.microsoft.com/office/drawing/2014/main" id="{69DAD306-BF21-419D-8BA6-C2A0492B5B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3" name="TextBox 1">
          <a:extLst>
            <a:ext uri="{FF2B5EF4-FFF2-40B4-BE49-F238E27FC236}">
              <a16:creationId xmlns="" xmlns:a16="http://schemas.microsoft.com/office/drawing/2014/main" id="{C67B3098-CEC3-4581-A030-2A8754CD410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4" name="TextBox 1">
          <a:extLst>
            <a:ext uri="{FF2B5EF4-FFF2-40B4-BE49-F238E27FC236}">
              <a16:creationId xmlns="" xmlns:a16="http://schemas.microsoft.com/office/drawing/2014/main" id="{57B3005D-03DD-498B-A947-AC43677B2B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5" name="TextBox 1">
          <a:extLst>
            <a:ext uri="{FF2B5EF4-FFF2-40B4-BE49-F238E27FC236}">
              <a16:creationId xmlns="" xmlns:a16="http://schemas.microsoft.com/office/drawing/2014/main" id="{F8B2178C-5BD5-47C6-A30D-D46378811BD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6" name="TextBox 1">
          <a:extLst>
            <a:ext uri="{FF2B5EF4-FFF2-40B4-BE49-F238E27FC236}">
              <a16:creationId xmlns="" xmlns:a16="http://schemas.microsoft.com/office/drawing/2014/main" id="{36CCC22D-E5C3-4FD7-BCAB-B04D742287C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7" name="TextBox 1">
          <a:extLst>
            <a:ext uri="{FF2B5EF4-FFF2-40B4-BE49-F238E27FC236}">
              <a16:creationId xmlns="" xmlns:a16="http://schemas.microsoft.com/office/drawing/2014/main" id="{07829053-1DE2-4CCF-9395-518B5E2B36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8" name="TextBox 1">
          <a:extLst>
            <a:ext uri="{FF2B5EF4-FFF2-40B4-BE49-F238E27FC236}">
              <a16:creationId xmlns="" xmlns:a16="http://schemas.microsoft.com/office/drawing/2014/main" id="{57FD6B0A-3A38-480D-8853-ED9B295BF3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09" name="TextBox 1">
          <a:extLst>
            <a:ext uri="{FF2B5EF4-FFF2-40B4-BE49-F238E27FC236}">
              <a16:creationId xmlns="" xmlns:a16="http://schemas.microsoft.com/office/drawing/2014/main" id="{9B927DD9-5CBB-449E-A591-0F8F6F5883A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0" name="TextBox 1">
          <a:extLst>
            <a:ext uri="{FF2B5EF4-FFF2-40B4-BE49-F238E27FC236}">
              <a16:creationId xmlns="" xmlns:a16="http://schemas.microsoft.com/office/drawing/2014/main" id="{CA2EC2AC-F514-4DB4-8020-8C9F65FEBE9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1" name="TextBox 1">
          <a:extLst>
            <a:ext uri="{FF2B5EF4-FFF2-40B4-BE49-F238E27FC236}">
              <a16:creationId xmlns="" xmlns:a16="http://schemas.microsoft.com/office/drawing/2014/main" id="{5F65CA43-70B8-47A7-86E2-9B639500216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2" name="TextBox 1">
          <a:extLst>
            <a:ext uri="{FF2B5EF4-FFF2-40B4-BE49-F238E27FC236}">
              <a16:creationId xmlns="" xmlns:a16="http://schemas.microsoft.com/office/drawing/2014/main" id="{EFAD92B8-48A8-4D27-9CC2-EE201F53B77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3" name="TextBox 1">
          <a:extLst>
            <a:ext uri="{FF2B5EF4-FFF2-40B4-BE49-F238E27FC236}">
              <a16:creationId xmlns="" xmlns:a16="http://schemas.microsoft.com/office/drawing/2014/main" id="{1E776AEE-382F-4386-9B84-6ECF2B1FBB1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4" name="TextBox 1">
          <a:extLst>
            <a:ext uri="{FF2B5EF4-FFF2-40B4-BE49-F238E27FC236}">
              <a16:creationId xmlns="" xmlns:a16="http://schemas.microsoft.com/office/drawing/2014/main" id="{19F844E9-D067-4EC4-8316-439E9A85EE5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5" name="TextBox 1">
          <a:extLst>
            <a:ext uri="{FF2B5EF4-FFF2-40B4-BE49-F238E27FC236}">
              <a16:creationId xmlns="" xmlns:a16="http://schemas.microsoft.com/office/drawing/2014/main" id="{A2A98659-14A4-41E7-ACCA-9E9B97CCE97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6" name="TextBox 1">
          <a:extLst>
            <a:ext uri="{FF2B5EF4-FFF2-40B4-BE49-F238E27FC236}">
              <a16:creationId xmlns="" xmlns:a16="http://schemas.microsoft.com/office/drawing/2014/main" id="{FD9535A1-7AEE-4AB2-BE8B-39BC5AADE81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7" name="TextBox 1">
          <a:extLst>
            <a:ext uri="{FF2B5EF4-FFF2-40B4-BE49-F238E27FC236}">
              <a16:creationId xmlns="" xmlns:a16="http://schemas.microsoft.com/office/drawing/2014/main" id="{77B5E75D-0913-4B70-8023-5B8EDD04454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8" name="TextBox 1">
          <a:extLst>
            <a:ext uri="{FF2B5EF4-FFF2-40B4-BE49-F238E27FC236}">
              <a16:creationId xmlns="" xmlns:a16="http://schemas.microsoft.com/office/drawing/2014/main" id="{269A1C35-3065-49FD-8AA7-5BEFB5EB395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19" name="TextBox 1">
          <a:extLst>
            <a:ext uri="{FF2B5EF4-FFF2-40B4-BE49-F238E27FC236}">
              <a16:creationId xmlns="" xmlns:a16="http://schemas.microsoft.com/office/drawing/2014/main" id="{799705C3-5966-4EBD-93AE-202E0B530FC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0" name="TextBox 1">
          <a:extLst>
            <a:ext uri="{FF2B5EF4-FFF2-40B4-BE49-F238E27FC236}">
              <a16:creationId xmlns="" xmlns:a16="http://schemas.microsoft.com/office/drawing/2014/main" id="{09A634BA-F0B9-484A-8875-23B2A7D0221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1" name="TextBox 1">
          <a:extLst>
            <a:ext uri="{FF2B5EF4-FFF2-40B4-BE49-F238E27FC236}">
              <a16:creationId xmlns="" xmlns:a16="http://schemas.microsoft.com/office/drawing/2014/main" id="{E9C00DFB-DDB3-431B-BB43-5BD6ED3A86F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2" name="TextBox 1">
          <a:extLst>
            <a:ext uri="{FF2B5EF4-FFF2-40B4-BE49-F238E27FC236}">
              <a16:creationId xmlns="" xmlns:a16="http://schemas.microsoft.com/office/drawing/2014/main" id="{102BF471-9CD5-4FA8-A49F-1FD86C55B6B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3" name="TextBox 1">
          <a:extLst>
            <a:ext uri="{FF2B5EF4-FFF2-40B4-BE49-F238E27FC236}">
              <a16:creationId xmlns="" xmlns:a16="http://schemas.microsoft.com/office/drawing/2014/main" id="{D9926912-B972-441A-925D-8D9329D50D5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4" name="TextBox 1">
          <a:extLst>
            <a:ext uri="{FF2B5EF4-FFF2-40B4-BE49-F238E27FC236}">
              <a16:creationId xmlns="" xmlns:a16="http://schemas.microsoft.com/office/drawing/2014/main" id="{C42184E2-CAD0-4DD8-9CBD-107E03E3EA6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5" name="TextBox 1">
          <a:extLst>
            <a:ext uri="{FF2B5EF4-FFF2-40B4-BE49-F238E27FC236}">
              <a16:creationId xmlns="" xmlns:a16="http://schemas.microsoft.com/office/drawing/2014/main" id="{2393DFA4-8205-4D84-8CA5-9DC57BDBE46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6" name="TextBox 1">
          <a:extLst>
            <a:ext uri="{FF2B5EF4-FFF2-40B4-BE49-F238E27FC236}">
              <a16:creationId xmlns="" xmlns:a16="http://schemas.microsoft.com/office/drawing/2014/main" id="{0E58F436-E232-48E7-8092-AE739F5A9C9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7" name="TextBox 1">
          <a:extLst>
            <a:ext uri="{FF2B5EF4-FFF2-40B4-BE49-F238E27FC236}">
              <a16:creationId xmlns="" xmlns:a16="http://schemas.microsoft.com/office/drawing/2014/main" id="{DF53642F-CF2C-497B-94FF-3042A9633D5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8" name="TextBox 1">
          <a:extLst>
            <a:ext uri="{FF2B5EF4-FFF2-40B4-BE49-F238E27FC236}">
              <a16:creationId xmlns="" xmlns:a16="http://schemas.microsoft.com/office/drawing/2014/main" id="{16D922D6-1E44-42F0-9599-7476C6E6261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29" name="TextBox 1">
          <a:extLst>
            <a:ext uri="{FF2B5EF4-FFF2-40B4-BE49-F238E27FC236}">
              <a16:creationId xmlns="" xmlns:a16="http://schemas.microsoft.com/office/drawing/2014/main" id="{6544B972-E38A-4570-9D83-E51A82F0469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0" name="TextBox 1">
          <a:extLst>
            <a:ext uri="{FF2B5EF4-FFF2-40B4-BE49-F238E27FC236}">
              <a16:creationId xmlns="" xmlns:a16="http://schemas.microsoft.com/office/drawing/2014/main" id="{FE5E990D-4E02-480B-85E5-F4EA2DF5D3A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1" name="TextBox 1">
          <a:extLst>
            <a:ext uri="{FF2B5EF4-FFF2-40B4-BE49-F238E27FC236}">
              <a16:creationId xmlns="" xmlns:a16="http://schemas.microsoft.com/office/drawing/2014/main" id="{778DD56F-7DA8-488B-82DE-4A59C12E03C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2" name="TextBox 1">
          <a:extLst>
            <a:ext uri="{FF2B5EF4-FFF2-40B4-BE49-F238E27FC236}">
              <a16:creationId xmlns="" xmlns:a16="http://schemas.microsoft.com/office/drawing/2014/main" id="{8D3D564C-7042-4CE4-B202-D331C6E7A57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3" name="TextBox 1">
          <a:extLst>
            <a:ext uri="{FF2B5EF4-FFF2-40B4-BE49-F238E27FC236}">
              <a16:creationId xmlns="" xmlns:a16="http://schemas.microsoft.com/office/drawing/2014/main" id="{31B29DB5-B090-491C-8C0D-5DE55BC7CE0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4" name="TextBox 1">
          <a:extLst>
            <a:ext uri="{FF2B5EF4-FFF2-40B4-BE49-F238E27FC236}">
              <a16:creationId xmlns="" xmlns:a16="http://schemas.microsoft.com/office/drawing/2014/main" id="{6878954F-C074-4015-A029-E1F6C2FD042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5" name="TextBox 1">
          <a:extLst>
            <a:ext uri="{FF2B5EF4-FFF2-40B4-BE49-F238E27FC236}">
              <a16:creationId xmlns="" xmlns:a16="http://schemas.microsoft.com/office/drawing/2014/main" id="{422FBA59-C4A2-47DB-8BA0-735D3AF6750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6" name="TextBox 1">
          <a:extLst>
            <a:ext uri="{FF2B5EF4-FFF2-40B4-BE49-F238E27FC236}">
              <a16:creationId xmlns="" xmlns:a16="http://schemas.microsoft.com/office/drawing/2014/main" id="{F962652F-A2A0-4F94-8F70-0A8D0061011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7" name="TextBox 1">
          <a:extLst>
            <a:ext uri="{FF2B5EF4-FFF2-40B4-BE49-F238E27FC236}">
              <a16:creationId xmlns="" xmlns:a16="http://schemas.microsoft.com/office/drawing/2014/main" id="{11F4FF1D-8C55-4A75-818C-8C1375BD361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8" name="TextBox 1">
          <a:extLst>
            <a:ext uri="{FF2B5EF4-FFF2-40B4-BE49-F238E27FC236}">
              <a16:creationId xmlns="" xmlns:a16="http://schemas.microsoft.com/office/drawing/2014/main" id="{DDF6E958-A732-47D5-9EF1-AAA6703AB41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39" name="TextBox 1">
          <a:extLst>
            <a:ext uri="{FF2B5EF4-FFF2-40B4-BE49-F238E27FC236}">
              <a16:creationId xmlns="" xmlns:a16="http://schemas.microsoft.com/office/drawing/2014/main" id="{38B8C923-92BB-439B-96E1-AC3C57CF0E0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0" name="TextBox 1">
          <a:extLst>
            <a:ext uri="{FF2B5EF4-FFF2-40B4-BE49-F238E27FC236}">
              <a16:creationId xmlns="" xmlns:a16="http://schemas.microsoft.com/office/drawing/2014/main" id="{3B0DC2F5-37B8-4A1C-BFAA-531C59A38A1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1" name="TextBox 1">
          <a:extLst>
            <a:ext uri="{FF2B5EF4-FFF2-40B4-BE49-F238E27FC236}">
              <a16:creationId xmlns="" xmlns:a16="http://schemas.microsoft.com/office/drawing/2014/main" id="{BA79557C-42BD-4F76-81AC-6C927B79D0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2" name="TextBox 1">
          <a:extLst>
            <a:ext uri="{FF2B5EF4-FFF2-40B4-BE49-F238E27FC236}">
              <a16:creationId xmlns="" xmlns:a16="http://schemas.microsoft.com/office/drawing/2014/main" id="{99B8588D-9ABC-48B0-9A15-4892F2F588D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3" name="TextBox 1">
          <a:extLst>
            <a:ext uri="{FF2B5EF4-FFF2-40B4-BE49-F238E27FC236}">
              <a16:creationId xmlns="" xmlns:a16="http://schemas.microsoft.com/office/drawing/2014/main" id="{603441A6-7BD6-47AD-A8BE-6128D42BD47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4" name="TextBox 1">
          <a:extLst>
            <a:ext uri="{FF2B5EF4-FFF2-40B4-BE49-F238E27FC236}">
              <a16:creationId xmlns="" xmlns:a16="http://schemas.microsoft.com/office/drawing/2014/main" id="{7978F06F-42EB-4D63-A8DE-640EF4D8E1F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5" name="TextBox 1">
          <a:extLst>
            <a:ext uri="{FF2B5EF4-FFF2-40B4-BE49-F238E27FC236}">
              <a16:creationId xmlns="" xmlns:a16="http://schemas.microsoft.com/office/drawing/2014/main" id="{23E824B6-737C-4FBE-BBEF-B62E551CCF1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6" name="TextBox 1">
          <a:extLst>
            <a:ext uri="{FF2B5EF4-FFF2-40B4-BE49-F238E27FC236}">
              <a16:creationId xmlns="" xmlns:a16="http://schemas.microsoft.com/office/drawing/2014/main" id="{C0A9A4DE-B184-42E6-B152-DFD98545C1B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7" name="TextBox 1">
          <a:extLst>
            <a:ext uri="{FF2B5EF4-FFF2-40B4-BE49-F238E27FC236}">
              <a16:creationId xmlns="" xmlns:a16="http://schemas.microsoft.com/office/drawing/2014/main" id="{89163CEF-5E59-478E-944E-EC9812C33CC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8" name="TextBox 1">
          <a:extLst>
            <a:ext uri="{FF2B5EF4-FFF2-40B4-BE49-F238E27FC236}">
              <a16:creationId xmlns="" xmlns:a16="http://schemas.microsoft.com/office/drawing/2014/main" id="{B2F84C81-4B9F-424E-8D7A-8A3B681AEF1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49" name="TextBox 1">
          <a:extLst>
            <a:ext uri="{FF2B5EF4-FFF2-40B4-BE49-F238E27FC236}">
              <a16:creationId xmlns="" xmlns:a16="http://schemas.microsoft.com/office/drawing/2014/main" id="{F551C1C2-8377-413C-A5AC-3BC081BDB4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0" name="TextBox 1">
          <a:extLst>
            <a:ext uri="{FF2B5EF4-FFF2-40B4-BE49-F238E27FC236}">
              <a16:creationId xmlns="" xmlns:a16="http://schemas.microsoft.com/office/drawing/2014/main" id="{5908C9DB-8011-4B6D-9BED-5477813F0F6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1" name="TextBox 1">
          <a:extLst>
            <a:ext uri="{FF2B5EF4-FFF2-40B4-BE49-F238E27FC236}">
              <a16:creationId xmlns="" xmlns:a16="http://schemas.microsoft.com/office/drawing/2014/main" id="{7435F70C-7CA6-46F8-9119-F00D9143CEE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2" name="TextBox 1">
          <a:extLst>
            <a:ext uri="{FF2B5EF4-FFF2-40B4-BE49-F238E27FC236}">
              <a16:creationId xmlns="" xmlns:a16="http://schemas.microsoft.com/office/drawing/2014/main" id="{E1AC7DD6-E034-46B9-9D8A-E5D4128CD6F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3" name="TextBox 1">
          <a:extLst>
            <a:ext uri="{FF2B5EF4-FFF2-40B4-BE49-F238E27FC236}">
              <a16:creationId xmlns="" xmlns:a16="http://schemas.microsoft.com/office/drawing/2014/main" id="{11ABD0D3-A85A-4AFF-A2B1-570594062EA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4" name="TextBox 1">
          <a:extLst>
            <a:ext uri="{FF2B5EF4-FFF2-40B4-BE49-F238E27FC236}">
              <a16:creationId xmlns="" xmlns:a16="http://schemas.microsoft.com/office/drawing/2014/main" id="{306F000D-6BD7-493D-97B7-109C1750822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5" name="TextBox 1">
          <a:extLst>
            <a:ext uri="{FF2B5EF4-FFF2-40B4-BE49-F238E27FC236}">
              <a16:creationId xmlns="" xmlns:a16="http://schemas.microsoft.com/office/drawing/2014/main" id="{BADF59DA-AD39-447A-A7A1-E0A85F25F80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6" name="TextBox 1">
          <a:extLst>
            <a:ext uri="{FF2B5EF4-FFF2-40B4-BE49-F238E27FC236}">
              <a16:creationId xmlns="" xmlns:a16="http://schemas.microsoft.com/office/drawing/2014/main" id="{1AB50E57-6FF9-4A7A-9ACF-7E6E913EC6B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7" name="TextBox 1">
          <a:extLst>
            <a:ext uri="{FF2B5EF4-FFF2-40B4-BE49-F238E27FC236}">
              <a16:creationId xmlns="" xmlns:a16="http://schemas.microsoft.com/office/drawing/2014/main" id="{023D650B-718C-405E-B71A-1590571C544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8" name="TextBox 1">
          <a:extLst>
            <a:ext uri="{FF2B5EF4-FFF2-40B4-BE49-F238E27FC236}">
              <a16:creationId xmlns="" xmlns:a16="http://schemas.microsoft.com/office/drawing/2014/main" id="{8DEC2F26-25EC-4460-9D17-6888E3E4B94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59" name="TextBox 1">
          <a:extLst>
            <a:ext uri="{FF2B5EF4-FFF2-40B4-BE49-F238E27FC236}">
              <a16:creationId xmlns="" xmlns:a16="http://schemas.microsoft.com/office/drawing/2014/main" id="{67718766-B2C1-491E-A2D6-F2CA48F503E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0" name="TextBox 1">
          <a:extLst>
            <a:ext uri="{FF2B5EF4-FFF2-40B4-BE49-F238E27FC236}">
              <a16:creationId xmlns="" xmlns:a16="http://schemas.microsoft.com/office/drawing/2014/main" id="{867A8B33-B47B-425D-9C34-0183DD3FC64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1" name="TextBox 1">
          <a:extLst>
            <a:ext uri="{FF2B5EF4-FFF2-40B4-BE49-F238E27FC236}">
              <a16:creationId xmlns="" xmlns:a16="http://schemas.microsoft.com/office/drawing/2014/main" id="{DD8C9B25-3C64-49A5-96F5-F2941563D99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2" name="TextBox 1">
          <a:extLst>
            <a:ext uri="{FF2B5EF4-FFF2-40B4-BE49-F238E27FC236}">
              <a16:creationId xmlns="" xmlns:a16="http://schemas.microsoft.com/office/drawing/2014/main" id="{ABC627DF-B137-453E-98DA-7A89356A352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3" name="TextBox 1">
          <a:extLst>
            <a:ext uri="{FF2B5EF4-FFF2-40B4-BE49-F238E27FC236}">
              <a16:creationId xmlns="" xmlns:a16="http://schemas.microsoft.com/office/drawing/2014/main" id="{0F1B6A4E-EDFB-4099-ABC2-1B2577ED8EC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4" name="TextBox 1">
          <a:extLst>
            <a:ext uri="{FF2B5EF4-FFF2-40B4-BE49-F238E27FC236}">
              <a16:creationId xmlns="" xmlns:a16="http://schemas.microsoft.com/office/drawing/2014/main" id="{78DFEEF5-A75C-425E-8902-09D6206EB0C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5" name="TextBox 1">
          <a:extLst>
            <a:ext uri="{FF2B5EF4-FFF2-40B4-BE49-F238E27FC236}">
              <a16:creationId xmlns="" xmlns:a16="http://schemas.microsoft.com/office/drawing/2014/main" id="{140D1537-0B87-4D92-AEE3-23243FCEF9F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6" name="TextBox 1">
          <a:extLst>
            <a:ext uri="{FF2B5EF4-FFF2-40B4-BE49-F238E27FC236}">
              <a16:creationId xmlns="" xmlns:a16="http://schemas.microsoft.com/office/drawing/2014/main" id="{1A995EB8-D633-4533-A078-0C76F18EBC5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7" name="TextBox 1">
          <a:extLst>
            <a:ext uri="{FF2B5EF4-FFF2-40B4-BE49-F238E27FC236}">
              <a16:creationId xmlns="" xmlns:a16="http://schemas.microsoft.com/office/drawing/2014/main" id="{C2847B7E-0A5B-4CBF-A154-7405F422E9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8" name="TextBox 1">
          <a:extLst>
            <a:ext uri="{FF2B5EF4-FFF2-40B4-BE49-F238E27FC236}">
              <a16:creationId xmlns="" xmlns:a16="http://schemas.microsoft.com/office/drawing/2014/main" id="{7FE70985-502A-4BCE-84E2-AFDD28538BD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69" name="TextBox 1">
          <a:extLst>
            <a:ext uri="{FF2B5EF4-FFF2-40B4-BE49-F238E27FC236}">
              <a16:creationId xmlns="" xmlns:a16="http://schemas.microsoft.com/office/drawing/2014/main" id="{7BDF8068-3BF6-44E8-9BB2-4DD77833531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0" name="TextBox 1">
          <a:extLst>
            <a:ext uri="{FF2B5EF4-FFF2-40B4-BE49-F238E27FC236}">
              <a16:creationId xmlns="" xmlns:a16="http://schemas.microsoft.com/office/drawing/2014/main" id="{98676D1A-BEDD-4B92-B04E-69ABE17B35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1" name="TextBox 1">
          <a:extLst>
            <a:ext uri="{FF2B5EF4-FFF2-40B4-BE49-F238E27FC236}">
              <a16:creationId xmlns="" xmlns:a16="http://schemas.microsoft.com/office/drawing/2014/main" id="{2FB82CC0-477F-46C9-A428-941253039F9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2" name="TextBox 1">
          <a:extLst>
            <a:ext uri="{FF2B5EF4-FFF2-40B4-BE49-F238E27FC236}">
              <a16:creationId xmlns="" xmlns:a16="http://schemas.microsoft.com/office/drawing/2014/main" id="{18BB2A69-80A5-4F6A-B6AC-0ADA0E29431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3" name="TextBox 1">
          <a:extLst>
            <a:ext uri="{FF2B5EF4-FFF2-40B4-BE49-F238E27FC236}">
              <a16:creationId xmlns="" xmlns:a16="http://schemas.microsoft.com/office/drawing/2014/main" id="{A10E0EBF-1AFE-4DE8-9236-3F3D20A03BE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4" name="TextBox 1">
          <a:extLst>
            <a:ext uri="{FF2B5EF4-FFF2-40B4-BE49-F238E27FC236}">
              <a16:creationId xmlns="" xmlns:a16="http://schemas.microsoft.com/office/drawing/2014/main" id="{D3D0089D-8CC4-45DA-B7B0-D5404257AEF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5" name="TextBox 1">
          <a:extLst>
            <a:ext uri="{FF2B5EF4-FFF2-40B4-BE49-F238E27FC236}">
              <a16:creationId xmlns="" xmlns:a16="http://schemas.microsoft.com/office/drawing/2014/main" id="{750B7DBF-6B86-47AC-AC42-5985A75F4D1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6" name="TextBox 1">
          <a:extLst>
            <a:ext uri="{FF2B5EF4-FFF2-40B4-BE49-F238E27FC236}">
              <a16:creationId xmlns="" xmlns:a16="http://schemas.microsoft.com/office/drawing/2014/main" id="{598D7524-3170-4E36-B785-3391F348A1B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7" name="TextBox 1">
          <a:extLst>
            <a:ext uri="{FF2B5EF4-FFF2-40B4-BE49-F238E27FC236}">
              <a16:creationId xmlns="" xmlns:a16="http://schemas.microsoft.com/office/drawing/2014/main" id="{91EB6503-29BB-4388-BD99-CC58E14589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8" name="TextBox 1">
          <a:extLst>
            <a:ext uri="{FF2B5EF4-FFF2-40B4-BE49-F238E27FC236}">
              <a16:creationId xmlns="" xmlns:a16="http://schemas.microsoft.com/office/drawing/2014/main" id="{7D090EC6-E56F-448F-8A57-F08B491EDDF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79" name="TextBox 1">
          <a:extLst>
            <a:ext uri="{FF2B5EF4-FFF2-40B4-BE49-F238E27FC236}">
              <a16:creationId xmlns="" xmlns:a16="http://schemas.microsoft.com/office/drawing/2014/main" id="{6A9A9BC5-836A-489E-88A7-E8C5FEB8BD2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0" name="TextBox 1">
          <a:extLst>
            <a:ext uri="{FF2B5EF4-FFF2-40B4-BE49-F238E27FC236}">
              <a16:creationId xmlns="" xmlns:a16="http://schemas.microsoft.com/office/drawing/2014/main" id="{316136C5-727F-434D-8C80-5E4727BFAF5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1" name="TextBox 1">
          <a:extLst>
            <a:ext uri="{FF2B5EF4-FFF2-40B4-BE49-F238E27FC236}">
              <a16:creationId xmlns="" xmlns:a16="http://schemas.microsoft.com/office/drawing/2014/main" id="{7280F12F-DCB9-423A-96D2-1C95F9610DE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2" name="TextBox 1">
          <a:extLst>
            <a:ext uri="{FF2B5EF4-FFF2-40B4-BE49-F238E27FC236}">
              <a16:creationId xmlns="" xmlns:a16="http://schemas.microsoft.com/office/drawing/2014/main" id="{1D043E7E-EEB8-4E58-9925-9A60E90D59A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3" name="TextBox 1">
          <a:extLst>
            <a:ext uri="{FF2B5EF4-FFF2-40B4-BE49-F238E27FC236}">
              <a16:creationId xmlns="" xmlns:a16="http://schemas.microsoft.com/office/drawing/2014/main" id="{7A97A657-58C2-411D-859A-4F4DC86DA12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4" name="TextBox 1">
          <a:extLst>
            <a:ext uri="{FF2B5EF4-FFF2-40B4-BE49-F238E27FC236}">
              <a16:creationId xmlns="" xmlns:a16="http://schemas.microsoft.com/office/drawing/2014/main" id="{54D71CAC-D74D-4433-9CB5-F89422FFAA4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5" name="TextBox 1">
          <a:extLst>
            <a:ext uri="{FF2B5EF4-FFF2-40B4-BE49-F238E27FC236}">
              <a16:creationId xmlns="" xmlns:a16="http://schemas.microsoft.com/office/drawing/2014/main" id="{402779DC-8B75-4207-A551-3E2C81F45CF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6" name="TextBox 1">
          <a:extLst>
            <a:ext uri="{FF2B5EF4-FFF2-40B4-BE49-F238E27FC236}">
              <a16:creationId xmlns="" xmlns:a16="http://schemas.microsoft.com/office/drawing/2014/main" id="{3A751437-5658-4CD2-BB4D-10B5A8785B9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7" name="TextBox 1">
          <a:extLst>
            <a:ext uri="{FF2B5EF4-FFF2-40B4-BE49-F238E27FC236}">
              <a16:creationId xmlns="" xmlns:a16="http://schemas.microsoft.com/office/drawing/2014/main" id="{799EBDE5-F3C7-433E-8E60-C60D64A6F0B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8" name="TextBox 1">
          <a:extLst>
            <a:ext uri="{FF2B5EF4-FFF2-40B4-BE49-F238E27FC236}">
              <a16:creationId xmlns="" xmlns:a16="http://schemas.microsoft.com/office/drawing/2014/main" id="{40B79B00-BA05-48D5-A373-F6DCDE37330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89" name="TextBox 1">
          <a:extLst>
            <a:ext uri="{FF2B5EF4-FFF2-40B4-BE49-F238E27FC236}">
              <a16:creationId xmlns="" xmlns:a16="http://schemas.microsoft.com/office/drawing/2014/main" id="{8D3B8145-2480-4497-8565-8ABCEC697E0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0" name="TextBox 1">
          <a:extLst>
            <a:ext uri="{FF2B5EF4-FFF2-40B4-BE49-F238E27FC236}">
              <a16:creationId xmlns="" xmlns:a16="http://schemas.microsoft.com/office/drawing/2014/main" id="{E3400035-866C-41DA-847E-B301A2B15FD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1" name="TextBox 1">
          <a:extLst>
            <a:ext uri="{FF2B5EF4-FFF2-40B4-BE49-F238E27FC236}">
              <a16:creationId xmlns="" xmlns:a16="http://schemas.microsoft.com/office/drawing/2014/main" id="{61591368-D5CB-4C3F-B5E5-5940DEA4258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2" name="TextBox 1">
          <a:extLst>
            <a:ext uri="{FF2B5EF4-FFF2-40B4-BE49-F238E27FC236}">
              <a16:creationId xmlns="" xmlns:a16="http://schemas.microsoft.com/office/drawing/2014/main" id="{3A191B9C-15F2-409C-9A8E-1EFF778188F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3" name="TextBox 1">
          <a:extLst>
            <a:ext uri="{FF2B5EF4-FFF2-40B4-BE49-F238E27FC236}">
              <a16:creationId xmlns="" xmlns:a16="http://schemas.microsoft.com/office/drawing/2014/main" id="{D1DCD661-F319-4557-ACCE-ADEE5B9A2B4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4" name="TextBox 1">
          <a:extLst>
            <a:ext uri="{FF2B5EF4-FFF2-40B4-BE49-F238E27FC236}">
              <a16:creationId xmlns="" xmlns:a16="http://schemas.microsoft.com/office/drawing/2014/main" id="{4FC913E7-B0EE-4CCE-BF4E-63F16EDA0CE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5" name="TextBox 1">
          <a:extLst>
            <a:ext uri="{FF2B5EF4-FFF2-40B4-BE49-F238E27FC236}">
              <a16:creationId xmlns="" xmlns:a16="http://schemas.microsoft.com/office/drawing/2014/main" id="{44D560EB-C7A3-4F29-99E2-28DB38CBF22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6" name="TextBox 1">
          <a:extLst>
            <a:ext uri="{FF2B5EF4-FFF2-40B4-BE49-F238E27FC236}">
              <a16:creationId xmlns="" xmlns:a16="http://schemas.microsoft.com/office/drawing/2014/main" id="{BA6626D7-6E9A-45F4-A473-0D222582DC7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7" name="TextBox 1">
          <a:extLst>
            <a:ext uri="{FF2B5EF4-FFF2-40B4-BE49-F238E27FC236}">
              <a16:creationId xmlns="" xmlns:a16="http://schemas.microsoft.com/office/drawing/2014/main" id="{0D5F6923-C9B5-4B2A-8146-18711676B3E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8" name="TextBox 1">
          <a:extLst>
            <a:ext uri="{FF2B5EF4-FFF2-40B4-BE49-F238E27FC236}">
              <a16:creationId xmlns="" xmlns:a16="http://schemas.microsoft.com/office/drawing/2014/main" id="{5E19C708-E0F0-4674-837B-54C521FEB23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599" name="TextBox 1">
          <a:extLst>
            <a:ext uri="{FF2B5EF4-FFF2-40B4-BE49-F238E27FC236}">
              <a16:creationId xmlns="" xmlns:a16="http://schemas.microsoft.com/office/drawing/2014/main" id="{D622D9FE-3AA9-4904-9EC3-DAC7E3B9B08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0" name="TextBox 1">
          <a:extLst>
            <a:ext uri="{FF2B5EF4-FFF2-40B4-BE49-F238E27FC236}">
              <a16:creationId xmlns="" xmlns:a16="http://schemas.microsoft.com/office/drawing/2014/main" id="{ACCDB478-58D2-45B4-BA69-2A113B703FE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1" name="TextBox 1">
          <a:extLst>
            <a:ext uri="{FF2B5EF4-FFF2-40B4-BE49-F238E27FC236}">
              <a16:creationId xmlns="" xmlns:a16="http://schemas.microsoft.com/office/drawing/2014/main" id="{85F55679-BD9B-4B3D-81E0-BBD596B3953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2" name="TextBox 1">
          <a:extLst>
            <a:ext uri="{FF2B5EF4-FFF2-40B4-BE49-F238E27FC236}">
              <a16:creationId xmlns="" xmlns:a16="http://schemas.microsoft.com/office/drawing/2014/main" id="{A777D8AE-EADC-4CCA-91BB-E6AA440CA32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3" name="TextBox 1">
          <a:extLst>
            <a:ext uri="{FF2B5EF4-FFF2-40B4-BE49-F238E27FC236}">
              <a16:creationId xmlns="" xmlns:a16="http://schemas.microsoft.com/office/drawing/2014/main" id="{A01EA9A3-58A0-451A-A68C-B9BE605666C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4" name="TextBox 1">
          <a:extLst>
            <a:ext uri="{FF2B5EF4-FFF2-40B4-BE49-F238E27FC236}">
              <a16:creationId xmlns="" xmlns:a16="http://schemas.microsoft.com/office/drawing/2014/main" id="{682FB494-0661-491A-948A-FF0241C520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5" name="TextBox 1">
          <a:extLst>
            <a:ext uri="{FF2B5EF4-FFF2-40B4-BE49-F238E27FC236}">
              <a16:creationId xmlns="" xmlns:a16="http://schemas.microsoft.com/office/drawing/2014/main" id="{837417FB-67AC-41DF-8AA0-57C88B578B8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6" name="TextBox 1">
          <a:extLst>
            <a:ext uri="{FF2B5EF4-FFF2-40B4-BE49-F238E27FC236}">
              <a16:creationId xmlns="" xmlns:a16="http://schemas.microsoft.com/office/drawing/2014/main" id="{A1766959-214D-40D4-929B-489D16CD03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7" name="TextBox 1">
          <a:extLst>
            <a:ext uri="{FF2B5EF4-FFF2-40B4-BE49-F238E27FC236}">
              <a16:creationId xmlns="" xmlns:a16="http://schemas.microsoft.com/office/drawing/2014/main" id="{0738717E-C822-4472-827E-26093198418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8" name="TextBox 1">
          <a:extLst>
            <a:ext uri="{FF2B5EF4-FFF2-40B4-BE49-F238E27FC236}">
              <a16:creationId xmlns="" xmlns:a16="http://schemas.microsoft.com/office/drawing/2014/main" id="{F76D4C8A-CDE1-49B1-965D-B70EAC2498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09" name="TextBox 1">
          <a:extLst>
            <a:ext uri="{FF2B5EF4-FFF2-40B4-BE49-F238E27FC236}">
              <a16:creationId xmlns="" xmlns:a16="http://schemas.microsoft.com/office/drawing/2014/main" id="{21C54921-076D-4829-8723-6E451EBBCBA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0" name="TextBox 1">
          <a:extLst>
            <a:ext uri="{FF2B5EF4-FFF2-40B4-BE49-F238E27FC236}">
              <a16:creationId xmlns="" xmlns:a16="http://schemas.microsoft.com/office/drawing/2014/main" id="{50EACB36-D482-4524-8D7D-2FF15EADA8A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1" name="TextBox 1">
          <a:extLst>
            <a:ext uri="{FF2B5EF4-FFF2-40B4-BE49-F238E27FC236}">
              <a16:creationId xmlns="" xmlns:a16="http://schemas.microsoft.com/office/drawing/2014/main" id="{57B8CF7F-CE33-49E0-B538-663E9B1A3D2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2" name="TextBox 1">
          <a:extLst>
            <a:ext uri="{FF2B5EF4-FFF2-40B4-BE49-F238E27FC236}">
              <a16:creationId xmlns="" xmlns:a16="http://schemas.microsoft.com/office/drawing/2014/main" id="{D26DB7D9-CC00-4D0E-8248-642A040D8C7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3" name="TextBox 1">
          <a:extLst>
            <a:ext uri="{FF2B5EF4-FFF2-40B4-BE49-F238E27FC236}">
              <a16:creationId xmlns="" xmlns:a16="http://schemas.microsoft.com/office/drawing/2014/main" id="{57C48D0C-1FDE-489A-910E-128ABA9B0C0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4" name="TextBox 1">
          <a:extLst>
            <a:ext uri="{FF2B5EF4-FFF2-40B4-BE49-F238E27FC236}">
              <a16:creationId xmlns="" xmlns:a16="http://schemas.microsoft.com/office/drawing/2014/main" id="{72E2DB44-5222-4BFC-8396-C870777141C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5" name="TextBox 1">
          <a:extLst>
            <a:ext uri="{FF2B5EF4-FFF2-40B4-BE49-F238E27FC236}">
              <a16:creationId xmlns="" xmlns:a16="http://schemas.microsoft.com/office/drawing/2014/main" id="{E424B23A-A712-494A-B68F-AF752B7B687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6" name="TextBox 1">
          <a:extLst>
            <a:ext uri="{FF2B5EF4-FFF2-40B4-BE49-F238E27FC236}">
              <a16:creationId xmlns="" xmlns:a16="http://schemas.microsoft.com/office/drawing/2014/main" id="{0309DD13-1765-4341-BC47-46151FD5D71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7" name="TextBox 1">
          <a:extLst>
            <a:ext uri="{FF2B5EF4-FFF2-40B4-BE49-F238E27FC236}">
              <a16:creationId xmlns="" xmlns:a16="http://schemas.microsoft.com/office/drawing/2014/main" id="{CAF33BF2-69B0-45E3-90FC-B83C83C46BB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8" name="TextBox 1">
          <a:extLst>
            <a:ext uri="{FF2B5EF4-FFF2-40B4-BE49-F238E27FC236}">
              <a16:creationId xmlns="" xmlns:a16="http://schemas.microsoft.com/office/drawing/2014/main" id="{25A2E413-7B46-43CD-B456-880BBE3B7C1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19" name="TextBox 1">
          <a:extLst>
            <a:ext uri="{FF2B5EF4-FFF2-40B4-BE49-F238E27FC236}">
              <a16:creationId xmlns="" xmlns:a16="http://schemas.microsoft.com/office/drawing/2014/main" id="{2CA8A5A8-73CE-4E61-AB77-DD0F7CC5F10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0" name="TextBox 1">
          <a:extLst>
            <a:ext uri="{FF2B5EF4-FFF2-40B4-BE49-F238E27FC236}">
              <a16:creationId xmlns="" xmlns:a16="http://schemas.microsoft.com/office/drawing/2014/main" id="{E2E9BCEB-DAFC-4472-87D7-79B3F390C94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1" name="TextBox 1">
          <a:extLst>
            <a:ext uri="{FF2B5EF4-FFF2-40B4-BE49-F238E27FC236}">
              <a16:creationId xmlns="" xmlns:a16="http://schemas.microsoft.com/office/drawing/2014/main" id="{7870C2B2-47DD-4063-9849-1B4AA1B8F29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2" name="TextBox 1">
          <a:extLst>
            <a:ext uri="{FF2B5EF4-FFF2-40B4-BE49-F238E27FC236}">
              <a16:creationId xmlns="" xmlns:a16="http://schemas.microsoft.com/office/drawing/2014/main" id="{5B504ED5-73C9-4614-AA83-EE2CE69D39D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3" name="TextBox 1">
          <a:extLst>
            <a:ext uri="{FF2B5EF4-FFF2-40B4-BE49-F238E27FC236}">
              <a16:creationId xmlns="" xmlns:a16="http://schemas.microsoft.com/office/drawing/2014/main" id="{6F1D107A-F78D-4AE7-B651-6AC44440CBE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4" name="TextBox 1">
          <a:extLst>
            <a:ext uri="{FF2B5EF4-FFF2-40B4-BE49-F238E27FC236}">
              <a16:creationId xmlns="" xmlns:a16="http://schemas.microsoft.com/office/drawing/2014/main" id="{1167552A-B2B2-4092-ABFF-67DB48728B0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5" name="TextBox 1">
          <a:extLst>
            <a:ext uri="{FF2B5EF4-FFF2-40B4-BE49-F238E27FC236}">
              <a16:creationId xmlns="" xmlns:a16="http://schemas.microsoft.com/office/drawing/2014/main" id="{3663DAAD-B431-4DA4-9C43-5D133B95312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6" name="TextBox 1">
          <a:extLst>
            <a:ext uri="{FF2B5EF4-FFF2-40B4-BE49-F238E27FC236}">
              <a16:creationId xmlns="" xmlns:a16="http://schemas.microsoft.com/office/drawing/2014/main" id="{99762F80-462D-48FB-B38C-D6A9DE869B8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7" name="TextBox 1">
          <a:extLst>
            <a:ext uri="{FF2B5EF4-FFF2-40B4-BE49-F238E27FC236}">
              <a16:creationId xmlns="" xmlns:a16="http://schemas.microsoft.com/office/drawing/2014/main" id="{C88A7E0B-2055-4AF4-90E9-434212CE00C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8" name="TextBox 1">
          <a:extLst>
            <a:ext uri="{FF2B5EF4-FFF2-40B4-BE49-F238E27FC236}">
              <a16:creationId xmlns="" xmlns:a16="http://schemas.microsoft.com/office/drawing/2014/main" id="{D293A059-D8CD-4576-8A84-50BA78F47FB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29" name="TextBox 1">
          <a:extLst>
            <a:ext uri="{FF2B5EF4-FFF2-40B4-BE49-F238E27FC236}">
              <a16:creationId xmlns="" xmlns:a16="http://schemas.microsoft.com/office/drawing/2014/main" id="{ECCD1CC2-E154-4895-8EC3-1081EA034ED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0" name="TextBox 1">
          <a:extLst>
            <a:ext uri="{FF2B5EF4-FFF2-40B4-BE49-F238E27FC236}">
              <a16:creationId xmlns="" xmlns:a16="http://schemas.microsoft.com/office/drawing/2014/main" id="{0B354E29-9DF8-4B98-AB70-18583546E95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1" name="TextBox 1">
          <a:extLst>
            <a:ext uri="{FF2B5EF4-FFF2-40B4-BE49-F238E27FC236}">
              <a16:creationId xmlns="" xmlns:a16="http://schemas.microsoft.com/office/drawing/2014/main" id="{64384ED3-3C1F-4610-8376-43F429D9259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2" name="TextBox 1">
          <a:extLst>
            <a:ext uri="{FF2B5EF4-FFF2-40B4-BE49-F238E27FC236}">
              <a16:creationId xmlns="" xmlns:a16="http://schemas.microsoft.com/office/drawing/2014/main" id="{374811BD-9097-4A10-8645-B261F6C7169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3" name="TextBox 1">
          <a:extLst>
            <a:ext uri="{FF2B5EF4-FFF2-40B4-BE49-F238E27FC236}">
              <a16:creationId xmlns="" xmlns:a16="http://schemas.microsoft.com/office/drawing/2014/main" id="{0C3E195C-BCFA-4A6E-9FD5-BD925917D6A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4" name="TextBox 1">
          <a:extLst>
            <a:ext uri="{FF2B5EF4-FFF2-40B4-BE49-F238E27FC236}">
              <a16:creationId xmlns="" xmlns:a16="http://schemas.microsoft.com/office/drawing/2014/main" id="{8C5FCA98-3D23-424B-B62B-5603B4216A5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5" name="TextBox 1">
          <a:extLst>
            <a:ext uri="{FF2B5EF4-FFF2-40B4-BE49-F238E27FC236}">
              <a16:creationId xmlns="" xmlns:a16="http://schemas.microsoft.com/office/drawing/2014/main" id="{A549D520-6AC6-4704-9B39-ADFBB33FD8E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6" name="TextBox 1">
          <a:extLst>
            <a:ext uri="{FF2B5EF4-FFF2-40B4-BE49-F238E27FC236}">
              <a16:creationId xmlns="" xmlns:a16="http://schemas.microsoft.com/office/drawing/2014/main" id="{1EE7ADA8-93CE-498B-8E24-C5F5CB82B26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7" name="TextBox 1">
          <a:extLst>
            <a:ext uri="{FF2B5EF4-FFF2-40B4-BE49-F238E27FC236}">
              <a16:creationId xmlns="" xmlns:a16="http://schemas.microsoft.com/office/drawing/2014/main" id="{407D1428-84E5-4D32-8426-ACB7D987197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8" name="TextBox 1">
          <a:extLst>
            <a:ext uri="{FF2B5EF4-FFF2-40B4-BE49-F238E27FC236}">
              <a16:creationId xmlns="" xmlns:a16="http://schemas.microsoft.com/office/drawing/2014/main" id="{77926A93-34FA-4CC8-B6ED-EA30EF2A14B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39" name="TextBox 1">
          <a:extLst>
            <a:ext uri="{FF2B5EF4-FFF2-40B4-BE49-F238E27FC236}">
              <a16:creationId xmlns="" xmlns:a16="http://schemas.microsoft.com/office/drawing/2014/main" id="{2C47A5E1-683C-447C-BF16-DEE9747F9F5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0" name="TextBox 1">
          <a:extLst>
            <a:ext uri="{FF2B5EF4-FFF2-40B4-BE49-F238E27FC236}">
              <a16:creationId xmlns="" xmlns:a16="http://schemas.microsoft.com/office/drawing/2014/main" id="{D734D106-65D4-4287-9B50-4F9290439AD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1" name="TextBox 1">
          <a:extLst>
            <a:ext uri="{FF2B5EF4-FFF2-40B4-BE49-F238E27FC236}">
              <a16:creationId xmlns="" xmlns:a16="http://schemas.microsoft.com/office/drawing/2014/main" id="{25635E41-286A-46A3-A9C0-5C07BFF3A64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2" name="TextBox 1">
          <a:extLst>
            <a:ext uri="{FF2B5EF4-FFF2-40B4-BE49-F238E27FC236}">
              <a16:creationId xmlns="" xmlns:a16="http://schemas.microsoft.com/office/drawing/2014/main" id="{A1F38144-975B-413F-86C8-7D10806A627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3" name="TextBox 1">
          <a:extLst>
            <a:ext uri="{FF2B5EF4-FFF2-40B4-BE49-F238E27FC236}">
              <a16:creationId xmlns="" xmlns:a16="http://schemas.microsoft.com/office/drawing/2014/main" id="{4F4179F4-9F36-41BA-89A5-FE6E58330AF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4" name="TextBox 1">
          <a:extLst>
            <a:ext uri="{FF2B5EF4-FFF2-40B4-BE49-F238E27FC236}">
              <a16:creationId xmlns="" xmlns:a16="http://schemas.microsoft.com/office/drawing/2014/main" id="{7D39F123-B645-4AB1-A4E0-DDF880B108B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5" name="TextBox 1">
          <a:extLst>
            <a:ext uri="{FF2B5EF4-FFF2-40B4-BE49-F238E27FC236}">
              <a16:creationId xmlns="" xmlns:a16="http://schemas.microsoft.com/office/drawing/2014/main" id="{BEE0FD5F-0FF6-4A2B-BB36-1EE5F7C6B63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6" name="TextBox 1">
          <a:extLst>
            <a:ext uri="{FF2B5EF4-FFF2-40B4-BE49-F238E27FC236}">
              <a16:creationId xmlns="" xmlns:a16="http://schemas.microsoft.com/office/drawing/2014/main" id="{BE23E5BC-BF5F-47A7-8DA3-EE2E0B1B1ED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7" name="TextBox 1">
          <a:extLst>
            <a:ext uri="{FF2B5EF4-FFF2-40B4-BE49-F238E27FC236}">
              <a16:creationId xmlns="" xmlns:a16="http://schemas.microsoft.com/office/drawing/2014/main" id="{F4A3A141-942A-4FC1-A297-229973F91B0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8" name="TextBox 1">
          <a:extLst>
            <a:ext uri="{FF2B5EF4-FFF2-40B4-BE49-F238E27FC236}">
              <a16:creationId xmlns="" xmlns:a16="http://schemas.microsoft.com/office/drawing/2014/main" id="{B160A612-8F46-48B8-A27E-7EED8445AED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49" name="TextBox 1">
          <a:extLst>
            <a:ext uri="{FF2B5EF4-FFF2-40B4-BE49-F238E27FC236}">
              <a16:creationId xmlns="" xmlns:a16="http://schemas.microsoft.com/office/drawing/2014/main" id="{F02D3079-F94B-494F-BD3F-425C587EDA6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0" name="TextBox 1">
          <a:extLst>
            <a:ext uri="{FF2B5EF4-FFF2-40B4-BE49-F238E27FC236}">
              <a16:creationId xmlns="" xmlns:a16="http://schemas.microsoft.com/office/drawing/2014/main" id="{9B6C317B-AF92-4CB4-983D-298F8A36957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1" name="TextBox 1">
          <a:extLst>
            <a:ext uri="{FF2B5EF4-FFF2-40B4-BE49-F238E27FC236}">
              <a16:creationId xmlns="" xmlns:a16="http://schemas.microsoft.com/office/drawing/2014/main" id="{8A7D09FE-205C-4CBD-AB2A-03A5F0D6228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2" name="TextBox 1">
          <a:extLst>
            <a:ext uri="{FF2B5EF4-FFF2-40B4-BE49-F238E27FC236}">
              <a16:creationId xmlns="" xmlns:a16="http://schemas.microsoft.com/office/drawing/2014/main" id="{7B704A4A-F0A5-4AA0-BACC-54DD45B237B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3" name="TextBox 1">
          <a:extLst>
            <a:ext uri="{FF2B5EF4-FFF2-40B4-BE49-F238E27FC236}">
              <a16:creationId xmlns="" xmlns:a16="http://schemas.microsoft.com/office/drawing/2014/main" id="{77CDA58A-4E3D-4CF1-906E-FE23CFDD492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4" name="TextBox 1">
          <a:extLst>
            <a:ext uri="{FF2B5EF4-FFF2-40B4-BE49-F238E27FC236}">
              <a16:creationId xmlns="" xmlns:a16="http://schemas.microsoft.com/office/drawing/2014/main" id="{85817D16-8C58-4102-AE88-708DFE666B9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5" name="TextBox 1">
          <a:extLst>
            <a:ext uri="{FF2B5EF4-FFF2-40B4-BE49-F238E27FC236}">
              <a16:creationId xmlns="" xmlns:a16="http://schemas.microsoft.com/office/drawing/2014/main" id="{3FD9DF90-11FF-48DA-A2E8-30EAB6EF04F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6" name="TextBox 1">
          <a:extLst>
            <a:ext uri="{FF2B5EF4-FFF2-40B4-BE49-F238E27FC236}">
              <a16:creationId xmlns="" xmlns:a16="http://schemas.microsoft.com/office/drawing/2014/main" id="{01E2AB5D-59D8-4857-B8F5-D6D2F9611AF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7" name="TextBox 1">
          <a:extLst>
            <a:ext uri="{FF2B5EF4-FFF2-40B4-BE49-F238E27FC236}">
              <a16:creationId xmlns="" xmlns:a16="http://schemas.microsoft.com/office/drawing/2014/main" id="{4B4EFA03-034B-4B04-BDF2-46E3FC2ADAE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8" name="TextBox 1">
          <a:extLst>
            <a:ext uri="{FF2B5EF4-FFF2-40B4-BE49-F238E27FC236}">
              <a16:creationId xmlns="" xmlns:a16="http://schemas.microsoft.com/office/drawing/2014/main" id="{7BB2D8A2-82AD-468F-A1C8-80B56A97A2D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59" name="TextBox 1">
          <a:extLst>
            <a:ext uri="{FF2B5EF4-FFF2-40B4-BE49-F238E27FC236}">
              <a16:creationId xmlns="" xmlns:a16="http://schemas.microsoft.com/office/drawing/2014/main" id="{FB3CF67C-43E4-45C4-B4A8-A9AE7717B48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0" name="TextBox 1">
          <a:extLst>
            <a:ext uri="{FF2B5EF4-FFF2-40B4-BE49-F238E27FC236}">
              <a16:creationId xmlns="" xmlns:a16="http://schemas.microsoft.com/office/drawing/2014/main" id="{CFEF0B3D-72F3-44B2-A310-1EE1F89B20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1" name="TextBox 1">
          <a:extLst>
            <a:ext uri="{FF2B5EF4-FFF2-40B4-BE49-F238E27FC236}">
              <a16:creationId xmlns="" xmlns:a16="http://schemas.microsoft.com/office/drawing/2014/main" id="{E5C72DCB-0114-4FF0-A422-CD6D4EB475D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2" name="TextBox 1">
          <a:extLst>
            <a:ext uri="{FF2B5EF4-FFF2-40B4-BE49-F238E27FC236}">
              <a16:creationId xmlns="" xmlns:a16="http://schemas.microsoft.com/office/drawing/2014/main" id="{911DF901-24B6-425D-8B07-80AE048882A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3" name="TextBox 1">
          <a:extLst>
            <a:ext uri="{FF2B5EF4-FFF2-40B4-BE49-F238E27FC236}">
              <a16:creationId xmlns="" xmlns:a16="http://schemas.microsoft.com/office/drawing/2014/main" id="{4AD73992-97F3-4C73-BAF5-900038640D3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4" name="TextBox 1">
          <a:extLst>
            <a:ext uri="{FF2B5EF4-FFF2-40B4-BE49-F238E27FC236}">
              <a16:creationId xmlns="" xmlns:a16="http://schemas.microsoft.com/office/drawing/2014/main" id="{30F6F5AA-E17F-4CF6-95A4-E401584F26A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5" name="TextBox 1">
          <a:extLst>
            <a:ext uri="{FF2B5EF4-FFF2-40B4-BE49-F238E27FC236}">
              <a16:creationId xmlns="" xmlns:a16="http://schemas.microsoft.com/office/drawing/2014/main" id="{7B4FA977-3D30-414D-9231-702DFF9B1B1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6" name="TextBox 1">
          <a:extLst>
            <a:ext uri="{FF2B5EF4-FFF2-40B4-BE49-F238E27FC236}">
              <a16:creationId xmlns="" xmlns:a16="http://schemas.microsoft.com/office/drawing/2014/main" id="{EC78F150-6CE5-4AF5-BB55-9302C3A4FB4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7" name="TextBox 1">
          <a:extLst>
            <a:ext uri="{FF2B5EF4-FFF2-40B4-BE49-F238E27FC236}">
              <a16:creationId xmlns="" xmlns:a16="http://schemas.microsoft.com/office/drawing/2014/main" id="{EE640299-804D-4459-B629-917C3065E78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8" name="TextBox 1">
          <a:extLst>
            <a:ext uri="{FF2B5EF4-FFF2-40B4-BE49-F238E27FC236}">
              <a16:creationId xmlns="" xmlns:a16="http://schemas.microsoft.com/office/drawing/2014/main" id="{C598E497-2878-4F62-A67C-EC27F43E4D6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69" name="TextBox 1">
          <a:extLst>
            <a:ext uri="{FF2B5EF4-FFF2-40B4-BE49-F238E27FC236}">
              <a16:creationId xmlns="" xmlns:a16="http://schemas.microsoft.com/office/drawing/2014/main" id="{2496E30C-CD62-469C-BBCF-B5287F93000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0" name="TextBox 1">
          <a:extLst>
            <a:ext uri="{FF2B5EF4-FFF2-40B4-BE49-F238E27FC236}">
              <a16:creationId xmlns="" xmlns:a16="http://schemas.microsoft.com/office/drawing/2014/main" id="{E7B3121C-DB3C-4CD8-890E-D5B042C0F89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1" name="TextBox 1">
          <a:extLst>
            <a:ext uri="{FF2B5EF4-FFF2-40B4-BE49-F238E27FC236}">
              <a16:creationId xmlns="" xmlns:a16="http://schemas.microsoft.com/office/drawing/2014/main" id="{13D2745B-8475-4627-B082-D286E8D84FF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2" name="TextBox 1">
          <a:extLst>
            <a:ext uri="{FF2B5EF4-FFF2-40B4-BE49-F238E27FC236}">
              <a16:creationId xmlns="" xmlns:a16="http://schemas.microsoft.com/office/drawing/2014/main" id="{78F42B9D-9BEA-4062-913F-8AC3D0C91A2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3" name="TextBox 1">
          <a:extLst>
            <a:ext uri="{FF2B5EF4-FFF2-40B4-BE49-F238E27FC236}">
              <a16:creationId xmlns="" xmlns:a16="http://schemas.microsoft.com/office/drawing/2014/main" id="{D46A96A3-ADF8-4B51-A57F-DE7290504D4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4" name="TextBox 1">
          <a:extLst>
            <a:ext uri="{FF2B5EF4-FFF2-40B4-BE49-F238E27FC236}">
              <a16:creationId xmlns="" xmlns:a16="http://schemas.microsoft.com/office/drawing/2014/main" id="{D9E15D8E-6E27-4DCE-9BE5-DAE3FB98F59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5" name="TextBox 1">
          <a:extLst>
            <a:ext uri="{FF2B5EF4-FFF2-40B4-BE49-F238E27FC236}">
              <a16:creationId xmlns="" xmlns:a16="http://schemas.microsoft.com/office/drawing/2014/main" id="{EB3240DF-71FF-4EF2-B32A-CE40C163CF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6" name="TextBox 1">
          <a:extLst>
            <a:ext uri="{FF2B5EF4-FFF2-40B4-BE49-F238E27FC236}">
              <a16:creationId xmlns="" xmlns:a16="http://schemas.microsoft.com/office/drawing/2014/main" id="{FF5C6E95-F949-4F8B-80CE-BDA1CFB2FB4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7" name="TextBox 1">
          <a:extLst>
            <a:ext uri="{FF2B5EF4-FFF2-40B4-BE49-F238E27FC236}">
              <a16:creationId xmlns="" xmlns:a16="http://schemas.microsoft.com/office/drawing/2014/main" id="{99E56535-0FF2-40F8-B800-3A691910B08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8" name="TextBox 1">
          <a:extLst>
            <a:ext uri="{FF2B5EF4-FFF2-40B4-BE49-F238E27FC236}">
              <a16:creationId xmlns="" xmlns:a16="http://schemas.microsoft.com/office/drawing/2014/main" id="{1A5A6122-7E6C-4066-8E90-33D84D2CE0D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79" name="TextBox 1">
          <a:extLst>
            <a:ext uri="{FF2B5EF4-FFF2-40B4-BE49-F238E27FC236}">
              <a16:creationId xmlns="" xmlns:a16="http://schemas.microsoft.com/office/drawing/2014/main" id="{FC9ABC84-800F-4098-9DA4-E79EA2CE824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0" name="TextBox 1">
          <a:extLst>
            <a:ext uri="{FF2B5EF4-FFF2-40B4-BE49-F238E27FC236}">
              <a16:creationId xmlns="" xmlns:a16="http://schemas.microsoft.com/office/drawing/2014/main" id="{8AEF37E8-0130-4EFB-927A-6CA0F537DF5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1" name="TextBox 1">
          <a:extLst>
            <a:ext uri="{FF2B5EF4-FFF2-40B4-BE49-F238E27FC236}">
              <a16:creationId xmlns="" xmlns:a16="http://schemas.microsoft.com/office/drawing/2014/main" id="{33045272-125B-4A90-AD93-01ABF714C62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2" name="TextBox 1">
          <a:extLst>
            <a:ext uri="{FF2B5EF4-FFF2-40B4-BE49-F238E27FC236}">
              <a16:creationId xmlns="" xmlns:a16="http://schemas.microsoft.com/office/drawing/2014/main" id="{96E6307D-355A-4A29-B0E0-7AA9CC69632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3" name="TextBox 1">
          <a:extLst>
            <a:ext uri="{FF2B5EF4-FFF2-40B4-BE49-F238E27FC236}">
              <a16:creationId xmlns="" xmlns:a16="http://schemas.microsoft.com/office/drawing/2014/main" id="{F4F47292-9C4F-4FBD-B56B-D9445E75FC0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4" name="TextBox 1">
          <a:extLst>
            <a:ext uri="{FF2B5EF4-FFF2-40B4-BE49-F238E27FC236}">
              <a16:creationId xmlns="" xmlns:a16="http://schemas.microsoft.com/office/drawing/2014/main" id="{925C1F34-BABF-4900-85F1-03D1B3CBD1B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5" name="TextBox 1">
          <a:extLst>
            <a:ext uri="{FF2B5EF4-FFF2-40B4-BE49-F238E27FC236}">
              <a16:creationId xmlns="" xmlns:a16="http://schemas.microsoft.com/office/drawing/2014/main" id="{AF9DD4C4-949F-4C2F-A776-91512922CCD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6" name="TextBox 1">
          <a:extLst>
            <a:ext uri="{FF2B5EF4-FFF2-40B4-BE49-F238E27FC236}">
              <a16:creationId xmlns="" xmlns:a16="http://schemas.microsoft.com/office/drawing/2014/main" id="{1F175E31-CDC5-4D50-BBAE-121B013946A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7" name="TextBox 1">
          <a:extLst>
            <a:ext uri="{FF2B5EF4-FFF2-40B4-BE49-F238E27FC236}">
              <a16:creationId xmlns="" xmlns:a16="http://schemas.microsoft.com/office/drawing/2014/main" id="{3F4306CD-AC7B-46BC-B233-4B8A40F1172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8" name="TextBox 1">
          <a:extLst>
            <a:ext uri="{FF2B5EF4-FFF2-40B4-BE49-F238E27FC236}">
              <a16:creationId xmlns="" xmlns:a16="http://schemas.microsoft.com/office/drawing/2014/main" id="{CEF4A74F-1553-4E4D-9CCE-901F23662CB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89" name="TextBox 1">
          <a:extLst>
            <a:ext uri="{FF2B5EF4-FFF2-40B4-BE49-F238E27FC236}">
              <a16:creationId xmlns="" xmlns:a16="http://schemas.microsoft.com/office/drawing/2014/main" id="{4DFD22F9-DC7A-4D61-8641-2EB327F1860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0" name="TextBox 1">
          <a:extLst>
            <a:ext uri="{FF2B5EF4-FFF2-40B4-BE49-F238E27FC236}">
              <a16:creationId xmlns="" xmlns:a16="http://schemas.microsoft.com/office/drawing/2014/main" id="{D8684B88-A009-4502-9186-39A98B79447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1" name="TextBox 1">
          <a:extLst>
            <a:ext uri="{FF2B5EF4-FFF2-40B4-BE49-F238E27FC236}">
              <a16:creationId xmlns="" xmlns:a16="http://schemas.microsoft.com/office/drawing/2014/main" id="{E3AEEE26-7FE1-4A98-A089-5BA04EE8315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2" name="TextBox 1">
          <a:extLst>
            <a:ext uri="{FF2B5EF4-FFF2-40B4-BE49-F238E27FC236}">
              <a16:creationId xmlns="" xmlns:a16="http://schemas.microsoft.com/office/drawing/2014/main" id="{AB7E4F31-2E3B-41D5-8B10-E4049B4D02B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3" name="TextBox 1">
          <a:extLst>
            <a:ext uri="{FF2B5EF4-FFF2-40B4-BE49-F238E27FC236}">
              <a16:creationId xmlns="" xmlns:a16="http://schemas.microsoft.com/office/drawing/2014/main" id="{4471E8CB-58E7-473A-9475-7EAE8F3DE4E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4" name="TextBox 1">
          <a:extLst>
            <a:ext uri="{FF2B5EF4-FFF2-40B4-BE49-F238E27FC236}">
              <a16:creationId xmlns="" xmlns:a16="http://schemas.microsoft.com/office/drawing/2014/main" id="{7D9C0FBE-09A1-4A3D-B807-1343E3D70A9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5" name="TextBox 1">
          <a:extLst>
            <a:ext uri="{FF2B5EF4-FFF2-40B4-BE49-F238E27FC236}">
              <a16:creationId xmlns="" xmlns:a16="http://schemas.microsoft.com/office/drawing/2014/main" id="{E51B8203-5386-4A0B-8228-992654F4AEB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6" name="TextBox 1">
          <a:extLst>
            <a:ext uri="{FF2B5EF4-FFF2-40B4-BE49-F238E27FC236}">
              <a16:creationId xmlns="" xmlns:a16="http://schemas.microsoft.com/office/drawing/2014/main" id="{0E692D62-3937-4678-894B-A1261E1C1A3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7" name="TextBox 1">
          <a:extLst>
            <a:ext uri="{FF2B5EF4-FFF2-40B4-BE49-F238E27FC236}">
              <a16:creationId xmlns="" xmlns:a16="http://schemas.microsoft.com/office/drawing/2014/main" id="{363F8885-7752-4425-9928-3B3A3DE7E49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8" name="TextBox 1">
          <a:extLst>
            <a:ext uri="{FF2B5EF4-FFF2-40B4-BE49-F238E27FC236}">
              <a16:creationId xmlns="" xmlns:a16="http://schemas.microsoft.com/office/drawing/2014/main" id="{459A089A-A535-468B-BC07-984AA39A211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699" name="TextBox 1">
          <a:extLst>
            <a:ext uri="{FF2B5EF4-FFF2-40B4-BE49-F238E27FC236}">
              <a16:creationId xmlns="" xmlns:a16="http://schemas.microsoft.com/office/drawing/2014/main" id="{415D6F0C-0CD7-4118-AF36-B5F30DB8019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0" name="TextBox 1">
          <a:extLst>
            <a:ext uri="{FF2B5EF4-FFF2-40B4-BE49-F238E27FC236}">
              <a16:creationId xmlns="" xmlns:a16="http://schemas.microsoft.com/office/drawing/2014/main" id="{30BD465D-7B8C-410A-BA00-DB8AF02F7B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1" name="TextBox 1">
          <a:extLst>
            <a:ext uri="{FF2B5EF4-FFF2-40B4-BE49-F238E27FC236}">
              <a16:creationId xmlns="" xmlns:a16="http://schemas.microsoft.com/office/drawing/2014/main" id="{6F79E853-859D-4354-9C4C-7B702B2B141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2" name="TextBox 1">
          <a:extLst>
            <a:ext uri="{FF2B5EF4-FFF2-40B4-BE49-F238E27FC236}">
              <a16:creationId xmlns="" xmlns:a16="http://schemas.microsoft.com/office/drawing/2014/main" id="{EDBEB524-1AC4-454A-910F-38ED174431E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3" name="TextBox 1">
          <a:extLst>
            <a:ext uri="{FF2B5EF4-FFF2-40B4-BE49-F238E27FC236}">
              <a16:creationId xmlns="" xmlns:a16="http://schemas.microsoft.com/office/drawing/2014/main" id="{FFF33C5D-D65E-4B21-A805-A1547A08166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4" name="TextBox 1">
          <a:extLst>
            <a:ext uri="{FF2B5EF4-FFF2-40B4-BE49-F238E27FC236}">
              <a16:creationId xmlns="" xmlns:a16="http://schemas.microsoft.com/office/drawing/2014/main" id="{293508EC-D0AE-4BAB-8387-3600F7D79C3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5" name="TextBox 1">
          <a:extLst>
            <a:ext uri="{FF2B5EF4-FFF2-40B4-BE49-F238E27FC236}">
              <a16:creationId xmlns="" xmlns:a16="http://schemas.microsoft.com/office/drawing/2014/main" id="{E396D656-61CD-4A02-B002-0FAD837D70A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6" name="TextBox 1">
          <a:extLst>
            <a:ext uri="{FF2B5EF4-FFF2-40B4-BE49-F238E27FC236}">
              <a16:creationId xmlns="" xmlns:a16="http://schemas.microsoft.com/office/drawing/2014/main" id="{93B1DC38-8EDD-4D0F-9BF3-BF69E26565E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7" name="TextBox 1">
          <a:extLst>
            <a:ext uri="{FF2B5EF4-FFF2-40B4-BE49-F238E27FC236}">
              <a16:creationId xmlns="" xmlns:a16="http://schemas.microsoft.com/office/drawing/2014/main" id="{682A1A75-85AF-4926-9510-52A69D61F3F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8" name="TextBox 1">
          <a:extLst>
            <a:ext uri="{FF2B5EF4-FFF2-40B4-BE49-F238E27FC236}">
              <a16:creationId xmlns="" xmlns:a16="http://schemas.microsoft.com/office/drawing/2014/main" id="{7DE4E030-5B08-4526-965F-532837B989D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09" name="TextBox 1">
          <a:extLst>
            <a:ext uri="{FF2B5EF4-FFF2-40B4-BE49-F238E27FC236}">
              <a16:creationId xmlns="" xmlns:a16="http://schemas.microsoft.com/office/drawing/2014/main" id="{2E8D624B-5A67-469D-BCAB-3E5C37242004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0" name="TextBox 1">
          <a:extLst>
            <a:ext uri="{FF2B5EF4-FFF2-40B4-BE49-F238E27FC236}">
              <a16:creationId xmlns="" xmlns:a16="http://schemas.microsoft.com/office/drawing/2014/main" id="{E3D060BF-565C-4251-A9EE-3D0EDD9E5E3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1" name="TextBox 1">
          <a:extLst>
            <a:ext uri="{FF2B5EF4-FFF2-40B4-BE49-F238E27FC236}">
              <a16:creationId xmlns="" xmlns:a16="http://schemas.microsoft.com/office/drawing/2014/main" id="{DE23678B-9583-4831-BB26-F67BDD03350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2" name="TextBox 1">
          <a:extLst>
            <a:ext uri="{FF2B5EF4-FFF2-40B4-BE49-F238E27FC236}">
              <a16:creationId xmlns="" xmlns:a16="http://schemas.microsoft.com/office/drawing/2014/main" id="{777C7073-E72D-43BF-AD3F-C538BBFEAEF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3" name="TextBox 1">
          <a:extLst>
            <a:ext uri="{FF2B5EF4-FFF2-40B4-BE49-F238E27FC236}">
              <a16:creationId xmlns="" xmlns:a16="http://schemas.microsoft.com/office/drawing/2014/main" id="{78DFE4AF-EAD0-49F4-B04A-3DB298B6E480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4" name="TextBox 1">
          <a:extLst>
            <a:ext uri="{FF2B5EF4-FFF2-40B4-BE49-F238E27FC236}">
              <a16:creationId xmlns="" xmlns:a16="http://schemas.microsoft.com/office/drawing/2014/main" id="{397EE2FF-6A92-4C47-890D-2A4A2AE3D45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5" name="TextBox 1">
          <a:extLst>
            <a:ext uri="{FF2B5EF4-FFF2-40B4-BE49-F238E27FC236}">
              <a16:creationId xmlns="" xmlns:a16="http://schemas.microsoft.com/office/drawing/2014/main" id="{A44F7661-5793-4739-810D-9A30EA373C8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6" name="TextBox 1">
          <a:extLst>
            <a:ext uri="{FF2B5EF4-FFF2-40B4-BE49-F238E27FC236}">
              <a16:creationId xmlns="" xmlns:a16="http://schemas.microsoft.com/office/drawing/2014/main" id="{37CCFC36-F7F1-430F-BDBC-017C1FA0878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7" name="TextBox 1">
          <a:extLst>
            <a:ext uri="{FF2B5EF4-FFF2-40B4-BE49-F238E27FC236}">
              <a16:creationId xmlns="" xmlns:a16="http://schemas.microsoft.com/office/drawing/2014/main" id="{6A180C3D-09C4-4FE5-9C21-DDA4621282F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8" name="TextBox 1">
          <a:extLst>
            <a:ext uri="{FF2B5EF4-FFF2-40B4-BE49-F238E27FC236}">
              <a16:creationId xmlns="" xmlns:a16="http://schemas.microsoft.com/office/drawing/2014/main" id="{133A5CAF-0204-4512-BDED-F60A5E8B182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19" name="TextBox 1">
          <a:extLst>
            <a:ext uri="{FF2B5EF4-FFF2-40B4-BE49-F238E27FC236}">
              <a16:creationId xmlns="" xmlns:a16="http://schemas.microsoft.com/office/drawing/2014/main" id="{9FDD53FC-0812-455F-A6E9-52F4F4C1CE0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0" name="TextBox 1">
          <a:extLst>
            <a:ext uri="{FF2B5EF4-FFF2-40B4-BE49-F238E27FC236}">
              <a16:creationId xmlns="" xmlns:a16="http://schemas.microsoft.com/office/drawing/2014/main" id="{C17DE005-4460-4318-891C-8874319AA8C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1" name="TextBox 1">
          <a:extLst>
            <a:ext uri="{FF2B5EF4-FFF2-40B4-BE49-F238E27FC236}">
              <a16:creationId xmlns="" xmlns:a16="http://schemas.microsoft.com/office/drawing/2014/main" id="{F58BE9B6-EEB0-4B24-AB88-4C9ADEEED39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2" name="TextBox 1">
          <a:extLst>
            <a:ext uri="{FF2B5EF4-FFF2-40B4-BE49-F238E27FC236}">
              <a16:creationId xmlns="" xmlns:a16="http://schemas.microsoft.com/office/drawing/2014/main" id="{650A6301-CBB7-4F38-A4DF-7246B73FE10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3" name="TextBox 1">
          <a:extLst>
            <a:ext uri="{FF2B5EF4-FFF2-40B4-BE49-F238E27FC236}">
              <a16:creationId xmlns="" xmlns:a16="http://schemas.microsoft.com/office/drawing/2014/main" id="{0FC330FC-B0A9-4D64-AC34-2C7E3DB29A0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4" name="TextBox 1">
          <a:extLst>
            <a:ext uri="{FF2B5EF4-FFF2-40B4-BE49-F238E27FC236}">
              <a16:creationId xmlns="" xmlns:a16="http://schemas.microsoft.com/office/drawing/2014/main" id="{E1C0D442-2F44-4CAD-9BEE-D664F0C7BAE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5" name="TextBox 1">
          <a:extLst>
            <a:ext uri="{FF2B5EF4-FFF2-40B4-BE49-F238E27FC236}">
              <a16:creationId xmlns="" xmlns:a16="http://schemas.microsoft.com/office/drawing/2014/main" id="{A0BE351C-04DE-4FE0-B953-FE6F970655B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6" name="TextBox 1">
          <a:extLst>
            <a:ext uri="{FF2B5EF4-FFF2-40B4-BE49-F238E27FC236}">
              <a16:creationId xmlns="" xmlns:a16="http://schemas.microsoft.com/office/drawing/2014/main" id="{0159E875-05BF-4928-B4C9-0BC69725F90C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7" name="TextBox 1">
          <a:extLst>
            <a:ext uri="{FF2B5EF4-FFF2-40B4-BE49-F238E27FC236}">
              <a16:creationId xmlns="" xmlns:a16="http://schemas.microsoft.com/office/drawing/2014/main" id="{2EE6161F-C498-4846-8C64-67C94B50EC1F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8" name="TextBox 1">
          <a:extLst>
            <a:ext uri="{FF2B5EF4-FFF2-40B4-BE49-F238E27FC236}">
              <a16:creationId xmlns="" xmlns:a16="http://schemas.microsoft.com/office/drawing/2014/main" id="{046FA23C-DEA1-475D-9677-B2FD3E780A82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29" name="TextBox 1">
          <a:extLst>
            <a:ext uri="{FF2B5EF4-FFF2-40B4-BE49-F238E27FC236}">
              <a16:creationId xmlns="" xmlns:a16="http://schemas.microsoft.com/office/drawing/2014/main" id="{44D10E4D-8639-4A80-9059-DFD7CFD2C94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0" name="TextBox 1">
          <a:extLst>
            <a:ext uri="{FF2B5EF4-FFF2-40B4-BE49-F238E27FC236}">
              <a16:creationId xmlns="" xmlns:a16="http://schemas.microsoft.com/office/drawing/2014/main" id="{70C363EC-3705-4630-9F50-5D02343C2B2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1" name="TextBox 1">
          <a:extLst>
            <a:ext uri="{FF2B5EF4-FFF2-40B4-BE49-F238E27FC236}">
              <a16:creationId xmlns="" xmlns:a16="http://schemas.microsoft.com/office/drawing/2014/main" id="{40B97A7F-2C33-4A1A-B8B1-C063A103E2F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2" name="TextBox 1">
          <a:extLst>
            <a:ext uri="{FF2B5EF4-FFF2-40B4-BE49-F238E27FC236}">
              <a16:creationId xmlns="" xmlns:a16="http://schemas.microsoft.com/office/drawing/2014/main" id="{9799A2EE-E4EF-4A8F-A562-6E4067F9980B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3" name="TextBox 1">
          <a:extLst>
            <a:ext uri="{FF2B5EF4-FFF2-40B4-BE49-F238E27FC236}">
              <a16:creationId xmlns="" xmlns:a16="http://schemas.microsoft.com/office/drawing/2014/main" id="{9676B0D9-6A5D-4665-85CC-6CDEFB85D66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4" name="TextBox 1">
          <a:extLst>
            <a:ext uri="{FF2B5EF4-FFF2-40B4-BE49-F238E27FC236}">
              <a16:creationId xmlns="" xmlns:a16="http://schemas.microsoft.com/office/drawing/2014/main" id="{78CCDD7C-1297-45B2-B586-B2A065110FA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5" name="TextBox 1">
          <a:extLst>
            <a:ext uri="{FF2B5EF4-FFF2-40B4-BE49-F238E27FC236}">
              <a16:creationId xmlns="" xmlns:a16="http://schemas.microsoft.com/office/drawing/2014/main" id="{65E139E5-DF8D-4BA7-AB21-E9616BFA6EF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6" name="TextBox 1">
          <a:extLst>
            <a:ext uri="{FF2B5EF4-FFF2-40B4-BE49-F238E27FC236}">
              <a16:creationId xmlns="" xmlns:a16="http://schemas.microsoft.com/office/drawing/2014/main" id="{2B100DC7-13DB-4BC9-AA83-3707042194B8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7" name="TextBox 1">
          <a:extLst>
            <a:ext uri="{FF2B5EF4-FFF2-40B4-BE49-F238E27FC236}">
              <a16:creationId xmlns="" xmlns:a16="http://schemas.microsoft.com/office/drawing/2014/main" id="{9E02294E-15A0-48CC-8B12-BF7CCBB1C32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8" name="TextBox 1">
          <a:extLst>
            <a:ext uri="{FF2B5EF4-FFF2-40B4-BE49-F238E27FC236}">
              <a16:creationId xmlns="" xmlns:a16="http://schemas.microsoft.com/office/drawing/2014/main" id="{EAE55D62-85F8-4B92-B2D8-B2AAAB61BDC7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39" name="TextBox 1">
          <a:extLst>
            <a:ext uri="{FF2B5EF4-FFF2-40B4-BE49-F238E27FC236}">
              <a16:creationId xmlns="" xmlns:a16="http://schemas.microsoft.com/office/drawing/2014/main" id="{125CC330-3E56-492C-B61D-61006E0F4095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0" name="TextBox 1">
          <a:extLst>
            <a:ext uri="{FF2B5EF4-FFF2-40B4-BE49-F238E27FC236}">
              <a16:creationId xmlns="" xmlns:a16="http://schemas.microsoft.com/office/drawing/2014/main" id="{C00C6755-173A-47BC-8ED6-A0F93060144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1" name="TextBox 1">
          <a:extLst>
            <a:ext uri="{FF2B5EF4-FFF2-40B4-BE49-F238E27FC236}">
              <a16:creationId xmlns="" xmlns:a16="http://schemas.microsoft.com/office/drawing/2014/main" id="{D57A63BE-76F3-46E9-90F1-D10F75DEAE09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2" name="TextBox 1">
          <a:extLst>
            <a:ext uri="{FF2B5EF4-FFF2-40B4-BE49-F238E27FC236}">
              <a16:creationId xmlns="" xmlns:a16="http://schemas.microsoft.com/office/drawing/2014/main" id="{C856D4B8-BE62-4B24-9029-DC6CFE4EE7F6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3" name="TextBox 1">
          <a:extLst>
            <a:ext uri="{FF2B5EF4-FFF2-40B4-BE49-F238E27FC236}">
              <a16:creationId xmlns="" xmlns:a16="http://schemas.microsoft.com/office/drawing/2014/main" id="{0CAF387E-B842-4CFB-9940-B8C657123EAA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4" name="TextBox 1">
          <a:extLst>
            <a:ext uri="{FF2B5EF4-FFF2-40B4-BE49-F238E27FC236}">
              <a16:creationId xmlns="" xmlns:a16="http://schemas.microsoft.com/office/drawing/2014/main" id="{F3440682-8420-4CAF-9C34-66F8C0A4DEBD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5" name="TextBox 1">
          <a:extLst>
            <a:ext uri="{FF2B5EF4-FFF2-40B4-BE49-F238E27FC236}">
              <a16:creationId xmlns="" xmlns:a16="http://schemas.microsoft.com/office/drawing/2014/main" id="{087D9394-A349-49DD-8F09-E9EDE05DC3BE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6" name="TextBox 1">
          <a:extLst>
            <a:ext uri="{FF2B5EF4-FFF2-40B4-BE49-F238E27FC236}">
              <a16:creationId xmlns="" xmlns:a16="http://schemas.microsoft.com/office/drawing/2014/main" id="{4C69B690-02DD-4CBA-A2F6-B8FE50C44C51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1014</xdr:row>
      <xdr:rowOff>0</xdr:rowOff>
    </xdr:from>
    <xdr:ext cx="184731" cy="264560"/>
    <xdr:sp macro="" textlink="">
      <xdr:nvSpPr>
        <xdr:cNvPr id="1747" name="TextBox 1">
          <a:extLst>
            <a:ext uri="{FF2B5EF4-FFF2-40B4-BE49-F238E27FC236}">
              <a16:creationId xmlns="" xmlns:a16="http://schemas.microsoft.com/office/drawing/2014/main" id="{158EC486-5715-4748-9AFF-87C2F2187103}"/>
            </a:ext>
          </a:extLst>
        </xdr:cNvPr>
        <xdr:cNvSpPr txBox="1"/>
      </xdr:nvSpPr>
      <xdr:spPr>
        <a:xfrm>
          <a:off x="2352675" y="2908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" name="TextBox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" name="TextBox 1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" name="TextBox 1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" name="TextBox 1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2" name="TextBox 1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6" name="TextBox 1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0" name="TextBox 1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4" name="TextBox 1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8" name="TextBox 1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2" name="TextBox 1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6" name="TextBox 1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0" name="TextBox 1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4" name="TextBox 1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8" name="TextBox 1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2" name="TextBox 1">
          <a:extLst>
            <a:ext uri="{FF2B5EF4-FFF2-40B4-BE49-F238E27FC236}">
              <a16:creationId xmlns=""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6" name="TextBox 1">
          <a:extLst>
            <a:ext uri="{FF2B5EF4-FFF2-40B4-BE49-F238E27FC236}">
              <a16:creationId xmlns=""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0" name="TextBox 1">
          <a:extLst>
            <a:ext uri="{FF2B5EF4-FFF2-40B4-BE49-F238E27FC236}">
              <a16:creationId xmlns=""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4" name="TextBox 1">
          <a:extLst>
            <a:ext uri="{FF2B5EF4-FFF2-40B4-BE49-F238E27FC236}">
              <a16:creationId xmlns=""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8" name="TextBox 1">
          <a:extLst>
            <a:ext uri="{FF2B5EF4-FFF2-40B4-BE49-F238E27FC236}">
              <a16:creationId xmlns=""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2" name="TextBox 1">
          <a:extLst>
            <a:ext uri="{FF2B5EF4-FFF2-40B4-BE49-F238E27FC236}">
              <a16:creationId xmlns=""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3" name="TextBox 1">
          <a:extLst>
            <a:ext uri="{FF2B5EF4-FFF2-40B4-BE49-F238E27FC236}">
              <a16:creationId xmlns=""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4" name="TextBox 1">
          <a:extLst>
            <a:ext uri="{FF2B5EF4-FFF2-40B4-BE49-F238E27FC236}">
              <a16:creationId xmlns=""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5" name="TextBox 1">
          <a:extLst>
            <a:ext uri="{FF2B5EF4-FFF2-40B4-BE49-F238E27FC236}">
              <a16:creationId xmlns=""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6" name="TextBox 1">
          <a:extLst>
            <a:ext uri="{FF2B5EF4-FFF2-40B4-BE49-F238E27FC236}">
              <a16:creationId xmlns=""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7" name="TextBox 1">
          <a:extLst>
            <a:ext uri="{FF2B5EF4-FFF2-40B4-BE49-F238E27FC236}">
              <a16:creationId xmlns=""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8" name="TextBox 1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89" name="TextBox 1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0" name="TextBox 1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1" name="TextBox 1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2" name="TextBox 1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5" name="TextBox 1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6" name="TextBox 1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8" name="TextBox 1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499" name="TextBox 1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0" name="TextBox 1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1" name="TextBox 1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2" name="TextBox 1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3" name="TextBox 1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4" name="TextBox 1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5" name="TextBox 1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6" name="TextBox 1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7" name="TextBox 1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8" name="TextBox 1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09" name="TextBox 1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0" name="TextBox 1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1" name="TextBox 1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2" name="TextBox 1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3" name="TextBox 1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4" name="TextBox 1">
          <a:extLst>
            <a:ext uri="{FF2B5EF4-FFF2-40B4-BE49-F238E27FC236}">
              <a16:creationId xmlns=""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5" name="TextBox 1">
          <a:extLst>
            <a:ext uri="{FF2B5EF4-FFF2-40B4-BE49-F238E27FC236}">
              <a16:creationId xmlns=""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6" name="TextBox 1">
          <a:extLst>
            <a:ext uri="{FF2B5EF4-FFF2-40B4-BE49-F238E27FC236}">
              <a16:creationId xmlns=""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=""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=""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=""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0" name="TextBox 1">
          <a:extLst>
            <a:ext uri="{FF2B5EF4-FFF2-40B4-BE49-F238E27FC236}">
              <a16:creationId xmlns=""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1" name="TextBox 1">
          <a:extLst>
            <a:ext uri="{FF2B5EF4-FFF2-40B4-BE49-F238E27FC236}">
              <a16:creationId xmlns=""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2" name="TextBox 1">
          <a:extLst>
            <a:ext uri="{FF2B5EF4-FFF2-40B4-BE49-F238E27FC236}">
              <a16:creationId xmlns=""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3" name="TextBox 1">
          <a:extLst>
            <a:ext uri="{FF2B5EF4-FFF2-40B4-BE49-F238E27FC236}">
              <a16:creationId xmlns=""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4" name="TextBox 1">
          <a:extLst>
            <a:ext uri="{FF2B5EF4-FFF2-40B4-BE49-F238E27FC236}">
              <a16:creationId xmlns=""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5" name="TextBox 1">
          <a:extLst>
            <a:ext uri="{FF2B5EF4-FFF2-40B4-BE49-F238E27FC236}">
              <a16:creationId xmlns=""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6" name="TextBox 1">
          <a:extLst>
            <a:ext uri="{FF2B5EF4-FFF2-40B4-BE49-F238E27FC236}">
              <a16:creationId xmlns=""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7" name="TextBox 1">
          <a:extLst>
            <a:ext uri="{FF2B5EF4-FFF2-40B4-BE49-F238E27FC236}">
              <a16:creationId xmlns=""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8" name="TextBox 1">
          <a:extLst>
            <a:ext uri="{FF2B5EF4-FFF2-40B4-BE49-F238E27FC236}">
              <a16:creationId xmlns=""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29" name="TextBox 1">
          <a:extLst>
            <a:ext uri="{FF2B5EF4-FFF2-40B4-BE49-F238E27FC236}">
              <a16:creationId xmlns=""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0" name="TextBox 1">
          <a:extLst>
            <a:ext uri="{FF2B5EF4-FFF2-40B4-BE49-F238E27FC236}">
              <a16:creationId xmlns=""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1" name="TextBox 1">
          <a:extLst>
            <a:ext uri="{FF2B5EF4-FFF2-40B4-BE49-F238E27FC236}">
              <a16:creationId xmlns=""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2" name="TextBox 1">
          <a:extLst>
            <a:ext uri="{FF2B5EF4-FFF2-40B4-BE49-F238E27FC236}">
              <a16:creationId xmlns=""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3" name="TextBox 1">
          <a:extLst>
            <a:ext uri="{FF2B5EF4-FFF2-40B4-BE49-F238E27FC236}">
              <a16:creationId xmlns=""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4" name="TextBox 1">
          <a:extLst>
            <a:ext uri="{FF2B5EF4-FFF2-40B4-BE49-F238E27FC236}">
              <a16:creationId xmlns=""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5" name="TextBox 1">
          <a:extLst>
            <a:ext uri="{FF2B5EF4-FFF2-40B4-BE49-F238E27FC236}">
              <a16:creationId xmlns=""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6" name="TextBox 1">
          <a:extLst>
            <a:ext uri="{FF2B5EF4-FFF2-40B4-BE49-F238E27FC236}">
              <a16:creationId xmlns=""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7" name="TextBox 1">
          <a:extLst>
            <a:ext uri="{FF2B5EF4-FFF2-40B4-BE49-F238E27FC236}">
              <a16:creationId xmlns=""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8" name="TextBox 1">
          <a:extLst>
            <a:ext uri="{FF2B5EF4-FFF2-40B4-BE49-F238E27FC236}">
              <a16:creationId xmlns=""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39" name="TextBox 1">
          <a:extLst>
            <a:ext uri="{FF2B5EF4-FFF2-40B4-BE49-F238E27FC236}">
              <a16:creationId xmlns=""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0" name="TextBox 1">
          <a:extLst>
            <a:ext uri="{FF2B5EF4-FFF2-40B4-BE49-F238E27FC236}">
              <a16:creationId xmlns=""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=""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2" name="TextBox 1">
          <a:extLst>
            <a:ext uri="{FF2B5EF4-FFF2-40B4-BE49-F238E27FC236}">
              <a16:creationId xmlns=""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3" name="TextBox 1">
          <a:extLst>
            <a:ext uri="{FF2B5EF4-FFF2-40B4-BE49-F238E27FC236}">
              <a16:creationId xmlns=""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4" name="TextBox 1">
          <a:extLst>
            <a:ext uri="{FF2B5EF4-FFF2-40B4-BE49-F238E27FC236}">
              <a16:creationId xmlns=""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5" name="TextBox 1">
          <a:extLst>
            <a:ext uri="{FF2B5EF4-FFF2-40B4-BE49-F238E27FC236}">
              <a16:creationId xmlns=""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6" name="TextBox 1">
          <a:extLst>
            <a:ext uri="{FF2B5EF4-FFF2-40B4-BE49-F238E27FC236}">
              <a16:creationId xmlns=""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7" name="TextBox 1">
          <a:extLst>
            <a:ext uri="{FF2B5EF4-FFF2-40B4-BE49-F238E27FC236}">
              <a16:creationId xmlns=""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8" name="TextBox 1">
          <a:extLst>
            <a:ext uri="{FF2B5EF4-FFF2-40B4-BE49-F238E27FC236}">
              <a16:creationId xmlns=""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49" name="TextBox 1">
          <a:extLst>
            <a:ext uri="{FF2B5EF4-FFF2-40B4-BE49-F238E27FC236}">
              <a16:creationId xmlns=""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0" name="TextBox 1">
          <a:extLst>
            <a:ext uri="{FF2B5EF4-FFF2-40B4-BE49-F238E27FC236}">
              <a16:creationId xmlns=""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1" name="TextBox 1">
          <a:extLst>
            <a:ext uri="{FF2B5EF4-FFF2-40B4-BE49-F238E27FC236}">
              <a16:creationId xmlns=""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2" name="TextBox 1">
          <a:extLst>
            <a:ext uri="{FF2B5EF4-FFF2-40B4-BE49-F238E27FC236}">
              <a16:creationId xmlns=""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3" name="TextBox 1">
          <a:extLst>
            <a:ext uri="{FF2B5EF4-FFF2-40B4-BE49-F238E27FC236}">
              <a16:creationId xmlns=""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4" name="TextBox 1">
          <a:extLst>
            <a:ext uri="{FF2B5EF4-FFF2-40B4-BE49-F238E27FC236}">
              <a16:creationId xmlns=""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5" name="TextBox 1">
          <a:extLst>
            <a:ext uri="{FF2B5EF4-FFF2-40B4-BE49-F238E27FC236}">
              <a16:creationId xmlns=""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6" name="TextBox 1">
          <a:extLst>
            <a:ext uri="{FF2B5EF4-FFF2-40B4-BE49-F238E27FC236}">
              <a16:creationId xmlns=""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7" name="TextBox 1">
          <a:extLst>
            <a:ext uri="{FF2B5EF4-FFF2-40B4-BE49-F238E27FC236}">
              <a16:creationId xmlns=""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8" name="TextBox 1">
          <a:extLst>
            <a:ext uri="{FF2B5EF4-FFF2-40B4-BE49-F238E27FC236}">
              <a16:creationId xmlns=""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59" name="TextBox 1">
          <a:extLst>
            <a:ext uri="{FF2B5EF4-FFF2-40B4-BE49-F238E27FC236}">
              <a16:creationId xmlns=""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0" name="TextBox 1">
          <a:extLst>
            <a:ext uri="{FF2B5EF4-FFF2-40B4-BE49-F238E27FC236}">
              <a16:creationId xmlns=""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1" name="TextBox 1">
          <a:extLst>
            <a:ext uri="{FF2B5EF4-FFF2-40B4-BE49-F238E27FC236}">
              <a16:creationId xmlns=""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2" name="TextBox 1">
          <a:extLst>
            <a:ext uri="{FF2B5EF4-FFF2-40B4-BE49-F238E27FC236}">
              <a16:creationId xmlns=""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=""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4" name="TextBox 1">
          <a:extLst>
            <a:ext uri="{FF2B5EF4-FFF2-40B4-BE49-F238E27FC236}">
              <a16:creationId xmlns=""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5" name="TextBox 1">
          <a:extLst>
            <a:ext uri="{FF2B5EF4-FFF2-40B4-BE49-F238E27FC236}">
              <a16:creationId xmlns=""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6" name="TextBox 1">
          <a:extLst>
            <a:ext uri="{FF2B5EF4-FFF2-40B4-BE49-F238E27FC236}">
              <a16:creationId xmlns=""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7" name="TextBox 1">
          <a:extLst>
            <a:ext uri="{FF2B5EF4-FFF2-40B4-BE49-F238E27FC236}">
              <a16:creationId xmlns=""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8" name="TextBox 1">
          <a:extLst>
            <a:ext uri="{FF2B5EF4-FFF2-40B4-BE49-F238E27FC236}">
              <a16:creationId xmlns=""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69" name="TextBox 1">
          <a:extLst>
            <a:ext uri="{FF2B5EF4-FFF2-40B4-BE49-F238E27FC236}">
              <a16:creationId xmlns=""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0" name="TextBox 1">
          <a:extLst>
            <a:ext uri="{FF2B5EF4-FFF2-40B4-BE49-F238E27FC236}">
              <a16:creationId xmlns=""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1" name="TextBox 1">
          <a:extLst>
            <a:ext uri="{FF2B5EF4-FFF2-40B4-BE49-F238E27FC236}">
              <a16:creationId xmlns=""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2" name="TextBox 1">
          <a:extLst>
            <a:ext uri="{FF2B5EF4-FFF2-40B4-BE49-F238E27FC236}">
              <a16:creationId xmlns=""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3" name="TextBox 1">
          <a:extLst>
            <a:ext uri="{FF2B5EF4-FFF2-40B4-BE49-F238E27FC236}">
              <a16:creationId xmlns=""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4" name="TextBox 1">
          <a:extLst>
            <a:ext uri="{FF2B5EF4-FFF2-40B4-BE49-F238E27FC236}">
              <a16:creationId xmlns=""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5" name="TextBox 1">
          <a:extLst>
            <a:ext uri="{FF2B5EF4-FFF2-40B4-BE49-F238E27FC236}">
              <a16:creationId xmlns=""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6" name="TextBox 1">
          <a:extLst>
            <a:ext uri="{FF2B5EF4-FFF2-40B4-BE49-F238E27FC236}">
              <a16:creationId xmlns=""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7" name="TextBox 1">
          <a:extLst>
            <a:ext uri="{FF2B5EF4-FFF2-40B4-BE49-F238E27FC236}">
              <a16:creationId xmlns=""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8" name="TextBox 1">
          <a:extLst>
            <a:ext uri="{FF2B5EF4-FFF2-40B4-BE49-F238E27FC236}">
              <a16:creationId xmlns=""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79" name="TextBox 1">
          <a:extLst>
            <a:ext uri="{FF2B5EF4-FFF2-40B4-BE49-F238E27FC236}">
              <a16:creationId xmlns=""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0" name="TextBox 1">
          <a:extLst>
            <a:ext uri="{FF2B5EF4-FFF2-40B4-BE49-F238E27FC236}">
              <a16:creationId xmlns=""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1" name="TextBox 1">
          <a:extLst>
            <a:ext uri="{FF2B5EF4-FFF2-40B4-BE49-F238E27FC236}">
              <a16:creationId xmlns=""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2" name="TextBox 1">
          <a:extLst>
            <a:ext uri="{FF2B5EF4-FFF2-40B4-BE49-F238E27FC236}">
              <a16:creationId xmlns=""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3" name="TextBox 1">
          <a:extLst>
            <a:ext uri="{FF2B5EF4-FFF2-40B4-BE49-F238E27FC236}">
              <a16:creationId xmlns=""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=""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=""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6" name="TextBox 1">
          <a:extLst>
            <a:ext uri="{FF2B5EF4-FFF2-40B4-BE49-F238E27FC236}">
              <a16:creationId xmlns=""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7" name="TextBox 1">
          <a:extLst>
            <a:ext uri="{FF2B5EF4-FFF2-40B4-BE49-F238E27FC236}">
              <a16:creationId xmlns=""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8" name="TextBox 1">
          <a:extLst>
            <a:ext uri="{FF2B5EF4-FFF2-40B4-BE49-F238E27FC236}">
              <a16:creationId xmlns=""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89" name="TextBox 1">
          <a:extLst>
            <a:ext uri="{FF2B5EF4-FFF2-40B4-BE49-F238E27FC236}">
              <a16:creationId xmlns=""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0" name="TextBox 1">
          <a:extLst>
            <a:ext uri="{FF2B5EF4-FFF2-40B4-BE49-F238E27FC236}">
              <a16:creationId xmlns=""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1" name="TextBox 1">
          <a:extLst>
            <a:ext uri="{FF2B5EF4-FFF2-40B4-BE49-F238E27FC236}">
              <a16:creationId xmlns=""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2" name="TextBox 1">
          <a:extLst>
            <a:ext uri="{FF2B5EF4-FFF2-40B4-BE49-F238E27FC236}">
              <a16:creationId xmlns=""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3" name="TextBox 1">
          <a:extLst>
            <a:ext uri="{FF2B5EF4-FFF2-40B4-BE49-F238E27FC236}">
              <a16:creationId xmlns=""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4" name="TextBox 1">
          <a:extLst>
            <a:ext uri="{FF2B5EF4-FFF2-40B4-BE49-F238E27FC236}">
              <a16:creationId xmlns=""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5" name="TextBox 1">
          <a:extLst>
            <a:ext uri="{FF2B5EF4-FFF2-40B4-BE49-F238E27FC236}">
              <a16:creationId xmlns=""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6" name="TextBox 1">
          <a:extLst>
            <a:ext uri="{FF2B5EF4-FFF2-40B4-BE49-F238E27FC236}">
              <a16:creationId xmlns=""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7" name="TextBox 1">
          <a:extLst>
            <a:ext uri="{FF2B5EF4-FFF2-40B4-BE49-F238E27FC236}">
              <a16:creationId xmlns=""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8" name="TextBox 1">
          <a:extLst>
            <a:ext uri="{FF2B5EF4-FFF2-40B4-BE49-F238E27FC236}">
              <a16:creationId xmlns=""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599" name="TextBox 1">
          <a:extLst>
            <a:ext uri="{FF2B5EF4-FFF2-40B4-BE49-F238E27FC236}">
              <a16:creationId xmlns=""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0" name="TextBox 1">
          <a:extLst>
            <a:ext uri="{FF2B5EF4-FFF2-40B4-BE49-F238E27FC236}">
              <a16:creationId xmlns=""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1" name="TextBox 1">
          <a:extLst>
            <a:ext uri="{FF2B5EF4-FFF2-40B4-BE49-F238E27FC236}">
              <a16:creationId xmlns=""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2" name="TextBox 1">
          <a:extLst>
            <a:ext uri="{FF2B5EF4-FFF2-40B4-BE49-F238E27FC236}">
              <a16:creationId xmlns=""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3" name="TextBox 1">
          <a:extLst>
            <a:ext uri="{FF2B5EF4-FFF2-40B4-BE49-F238E27FC236}">
              <a16:creationId xmlns=""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4" name="TextBox 1">
          <a:extLst>
            <a:ext uri="{FF2B5EF4-FFF2-40B4-BE49-F238E27FC236}">
              <a16:creationId xmlns=""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5" name="TextBox 1">
          <a:extLst>
            <a:ext uri="{FF2B5EF4-FFF2-40B4-BE49-F238E27FC236}">
              <a16:creationId xmlns=""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6" name="TextBox 1">
          <a:extLst>
            <a:ext uri="{FF2B5EF4-FFF2-40B4-BE49-F238E27FC236}">
              <a16:creationId xmlns=""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=""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8" name="TextBox 1">
          <a:extLst>
            <a:ext uri="{FF2B5EF4-FFF2-40B4-BE49-F238E27FC236}">
              <a16:creationId xmlns=""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09" name="TextBox 1">
          <a:extLst>
            <a:ext uri="{FF2B5EF4-FFF2-40B4-BE49-F238E27FC236}">
              <a16:creationId xmlns=""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0" name="TextBox 1">
          <a:extLst>
            <a:ext uri="{FF2B5EF4-FFF2-40B4-BE49-F238E27FC236}">
              <a16:creationId xmlns=""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1" name="TextBox 1">
          <a:extLst>
            <a:ext uri="{FF2B5EF4-FFF2-40B4-BE49-F238E27FC236}">
              <a16:creationId xmlns=""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2" name="TextBox 1">
          <a:extLst>
            <a:ext uri="{FF2B5EF4-FFF2-40B4-BE49-F238E27FC236}">
              <a16:creationId xmlns=""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3" name="TextBox 1">
          <a:extLst>
            <a:ext uri="{FF2B5EF4-FFF2-40B4-BE49-F238E27FC236}">
              <a16:creationId xmlns=""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4" name="TextBox 1">
          <a:extLst>
            <a:ext uri="{FF2B5EF4-FFF2-40B4-BE49-F238E27FC236}">
              <a16:creationId xmlns=""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5" name="TextBox 1">
          <a:extLst>
            <a:ext uri="{FF2B5EF4-FFF2-40B4-BE49-F238E27FC236}">
              <a16:creationId xmlns=""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6" name="TextBox 1">
          <a:extLst>
            <a:ext uri="{FF2B5EF4-FFF2-40B4-BE49-F238E27FC236}">
              <a16:creationId xmlns=""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7" name="TextBox 1">
          <a:extLst>
            <a:ext uri="{FF2B5EF4-FFF2-40B4-BE49-F238E27FC236}">
              <a16:creationId xmlns=""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=""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=""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0" name="TextBox 1">
          <a:extLst>
            <a:ext uri="{FF2B5EF4-FFF2-40B4-BE49-F238E27FC236}">
              <a16:creationId xmlns=""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1" name="TextBox 1">
          <a:extLst>
            <a:ext uri="{FF2B5EF4-FFF2-40B4-BE49-F238E27FC236}">
              <a16:creationId xmlns=""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2" name="TextBox 1">
          <a:extLst>
            <a:ext uri="{FF2B5EF4-FFF2-40B4-BE49-F238E27FC236}">
              <a16:creationId xmlns=""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3" name="TextBox 1">
          <a:extLst>
            <a:ext uri="{FF2B5EF4-FFF2-40B4-BE49-F238E27FC236}">
              <a16:creationId xmlns=""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4" name="TextBox 1">
          <a:extLst>
            <a:ext uri="{FF2B5EF4-FFF2-40B4-BE49-F238E27FC236}">
              <a16:creationId xmlns=""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5" name="TextBox 1">
          <a:extLst>
            <a:ext uri="{FF2B5EF4-FFF2-40B4-BE49-F238E27FC236}">
              <a16:creationId xmlns=""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6" name="TextBox 1">
          <a:extLst>
            <a:ext uri="{FF2B5EF4-FFF2-40B4-BE49-F238E27FC236}">
              <a16:creationId xmlns=""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7" name="TextBox 1">
          <a:extLst>
            <a:ext uri="{FF2B5EF4-FFF2-40B4-BE49-F238E27FC236}">
              <a16:creationId xmlns=""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8" name="TextBox 1">
          <a:extLst>
            <a:ext uri="{FF2B5EF4-FFF2-40B4-BE49-F238E27FC236}">
              <a16:creationId xmlns=""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=""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0" name="TextBox 1">
          <a:extLst>
            <a:ext uri="{FF2B5EF4-FFF2-40B4-BE49-F238E27FC236}">
              <a16:creationId xmlns=""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1" name="TextBox 1">
          <a:extLst>
            <a:ext uri="{FF2B5EF4-FFF2-40B4-BE49-F238E27FC236}">
              <a16:creationId xmlns=""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2" name="TextBox 1">
          <a:extLst>
            <a:ext uri="{FF2B5EF4-FFF2-40B4-BE49-F238E27FC236}">
              <a16:creationId xmlns=""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3" name="TextBox 1">
          <a:extLst>
            <a:ext uri="{FF2B5EF4-FFF2-40B4-BE49-F238E27FC236}">
              <a16:creationId xmlns=""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4" name="TextBox 1">
          <a:extLst>
            <a:ext uri="{FF2B5EF4-FFF2-40B4-BE49-F238E27FC236}">
              <a16:creationId xmlns=""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5" name="TextBox 1">
          <a:extLst>
            <a:ext uri="{FF2B5EF4-FFF2-40B4-BE49-F238E27FC236}">
              <a16:creationId xmlns=""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6" name="TextBox 1">
          <a:extLst>
            <a:ext uri="{FF2B5EF4-FFF2-40B4-BE49-F238E27FC236}">
              <a16:creationId xmlns=""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7" name="TextBox 1">
          <a:extLst>
            <a:ext uri="{FF2B5EF4-FFF2-40B4-BE49-F238E27FC236}">
              <a16:creationId xmlns=""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8" name="TextBox 1">
          <a:extLst>
            <a:ext uri="{FF2B5EF4-FFF2-40B4-BE49-F238E27FC236}">
              <a16:creationId xmlns=""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39" name="TextBox 1">
          <a:extLst>
            <a:ext uri="{FF2B5EF4-FFF2-40B4-BE49-F238E27FC236}">
              <a16:creationId xmlns=""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0" name="TextBox 1">
          <a:extLst>
            <a:ext uri="{FF2B5EF4-FFF2-40B4-BE49-F238E27FC236}">
              <a16:creationId xmlns=""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1" name="TextBox 1">
          <a:extLst>
            <a:ext uri="{FF2B5EF4-FFF2-40B4-BE49-F238E27FC236}">
              <a16:creationId xmlns=""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=""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=""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=""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5" name="TextBox 1">
          <a:extLst>
            <a:ext uri="{FF2B5EF4-FFF2-40B4-BE49-F238E27FC236}">
              <a16:creationId xmlns=""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6" name="TextBox 1">
          <a:extLst>
            <a:ext uri="{FF2B5EF4-FFF2-40B4-BE49-F238E27FC236}">
              <a16:creationId xmlns=""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7" name="TextBox 1">
          <a:extLst>
            <a:ext uri="{FF2B5EF4-FFF2-40B4-BE49-F238E27FC236}">
              <a16:creationId xmlns=""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8" name="TextBox 1">
          <a:extLst>
            <a:ext uri="{FF2B5EF4-FFF2-40B4-BE49-F238E27FC236}">
              <a16:creationId xmlns=""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49" name="TextBox 1">
          <a:extLst>
            <a:ext uri="{FF2B5EF4-FFF2-40B4-BE49-F238E27FC236}">
              <a16:creationId xmlns=""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0" name="TextBox 1">
          <a:extLst>
            <a:ext uri="{FF2B5EF4-FFF2-40B4-BE49-F238E27FC236}">
              <a16:creationId xmlns=""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=""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2" name="TextBox 1">
          <a:extLst>
            <a:ext uri="{FF2B5EF4-FFF2-40B4-BE49-F238E27FC236}">
              <a16:creationId xmlns=""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3" name="TextBox 1">
          <a:extLst>
            <a:ext uri="{FF2B5EF4-FFF2-40B4-BE49-F238E27FC236}">
              <a16:creationId xmlns=""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4" name="TextBox 1">
          <a:extLst>
            <a:ext uri="{FF2B5EF4-FFF2-40B4-BE49-F238E27FC236}">
              <a16:creationId xmlns=""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5" name="TextBox 1">
          <a:extLst>
            <a:ext uri="{FF2B5EF4-FFF2-40B4-BE49-F238E27FC236}">
              <a16:creationId xmlns=""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6" name="TextBox 1">
          <a:extLst>
            <a:ext uri="{FF2B5EF4-FFF2-40B4-BE49-F238E27FC236}">
              <a16:creationId xmlns=""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7" name="TextBox 1">
          <a:extLst>
            <a:ext uri="{FF2B5EF4-FFF2-40B4-BE49-F238E27FC236}">
              <a16:creationId xmlns=""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8" name="TextBox 1">
          <a:extLst>
            <a:ext uri="{FF2B5EF4-FFF2-40B4-BE49-F238E27FC236}">
              <a16:creationId xmlns=""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59" name="TextBox 1">
          <a:extLst>
            <a:ext uri="{FF2B5EF4-FFF2-40B4-BE49-F238E27FC236}">
              <a16:creationId xmlns=""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0" name="TextBox 1">
          <a:extLst>
            <a:ext uri="{FF2B5EF4-FFF2-40B4-BE49-F238E27FC236}">
              <a16:creationId xmlns=""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1" name="TextBox 1">
          <a:extLst>
            <a:ext uri="{FF2B5EF4-FFF2-40B4-BE49-F238E27FC236}">
              <a16:creationId xmlns=""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2" name="TextBox 1">
          <a:extLst>
            <a:ext uri="{FF2B5EF4-FFF2-40B4-BE49-F238E27FC236}">
              <a16:creationId xmlns=""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3" name="TextBox 1">
          <a:extLst>
            <a:ext uri="{FF2B5EF4-FFF2-40B4-BE49-F238E27FC236}">
              <a16:creationId xmlns=""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4" name="TextBox 1">
          <a:extLst>
            <a:ext uri="{FF2B5EF4-FFF2-40B4-BE49-F238E27FC236}">
              <a16:creationId xmlns=""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5" name="TextBox 1">
          <a:extLst>
            <a:ext uri="{FF2B5EF4-FFF2-40B4-BE49-F238E27FC236}">
              <a16:creationId xmlns=""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6" name="TextBox 1">
          <a:extLst>
            <a:ext uri="{FF2B5EF4-FFF2-40B4-BE49-F238E27FC236}">
              <a16:creationId xmlns=""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7" name="TextBox 1">
          <a:extLst>
            <a:ext uri="{FF2B5EF4-FFF2-40B4-BE49-F238E27FC236}">
              <a16:creationId xmlns=""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8" name="TextBox 1">
          <a:extLst>
            <a:ext uri="{FF2B5EF4-FFF2-40B4-BE49-F238E27FC236}">
              <a16:creationId xmlns=""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69" name="TextBox 1">
          <a:extLst>
            <a:ext uri="{FF2B5EF4-FFF2-40B4-BE49-F238E27FC236}">
              <a16:creationId xmlns=""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0" name="TextBox 1">
          <a:extLst>
            <a:ext uri="{FF2B5EF4-FFF2-40B4-BE49-F238E27FC236}">
              <a16:creationId xmlns=""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1" name="TextBox 1">
          <a:extLst>
            <a:ext uri="{FF2B5EF4-FFF2-40B4-BE49-F238E27FC236}">
              <a16:creationId xmlns=""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2" name="TextBox 1">
          <a:extLst>
            <a:ext uri="{FF2B5EF4-FFF2-40B4-BE49-F238E27FC236}">
              <a16:creationId xmlns=""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=""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4" name="TextBox 1">
          <a:extLst>
            <a:ext uri="{FF2B5EF4-FFF2-40B4-BE49-F238E27FC236}">
              <a16:creationId xmlns=""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5" name="TextBox 1">
          <a:extLst>
            <a:ext uri="{FF2B5EF4-FFF2-40B4-BE49-F238E27FC236}">
              <a16:creationId xmlns=""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6" name="TextBox 1">
          <a:extLst>
            <a:ext uri="{FF2B5EF4-FFF2-40B4-BE49-F238E27FC236}">
              <a16:creationId xmlns=""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7" name="TextBox 1">
          <a:extLst>
            <a:ext uri="{FF2B5EF4-FFF2-40B4-BE49-F238E27FC236}">
              <a16:creationId xmlns=""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8" name="TextBox 1">
          <a:extLst>
            <a:ext uri="{FF2B5EF4-FFF2-40B4-BE49-F238E27FC236}">
              <a16:creationId xmlns=""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79" name="TextBox 1">
          <a:extLst>
            <a:ext uri="{FF2B5EF4-FFF2-40B4-BE49-F238E27FC236}">
              <a16:creationId xmlns=""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0" name="TextBox 1">
          <a:extLst>
            <a:ext uri="{FF2B5EF4-FFF2-40B4-BE49-F238E27FC236}">
              <a16:creationId xmlns=""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1" name="TextBox 1">
          <a:extLst>
            <a:ext uri="{FF2B5EF4-FFF2-40B4-BE49-F238E27FC236}">
              <a16:creationId xmlns=""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2" name="TextBox 1">
          <a:extLst>
            <a:ext uri="{FF2B5EF4-FFF2-40B4-BE49-F238E27FC236}">
              <a16:creationId xmlns=""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3" name="TextBox 1">
          <a:extLst>
            <a:ext uri="{FF2B5EF4-FFF2-40B4-BE49-F238E27FC236}">
              <a16:creationId xmlns=""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4" name="TextBox 1">
          <a:extLst>
            <a:ext uri="{FF2B5EF4-FFF2-40B4-BE49-F238E27FC236}">
              <a16:creationId xmlns=""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5" name="TextBox 1">
          <a:extLst>
            <a:ext uri="{FF2B5EF4-FFF2-40B4-BE49-F238E27FC236}">
              <a16:creationId xmlns=""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6" name="TextBox 1">
          <a:extLst>
            <a:ext uri="{FF2B5EF4-FFF2-40B4-BE49-F238E27FC236}">
              <a16:creationId xmlns=""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7" name="TextBox 1">
          <a:extLst>
            <a:ext uri="{FF2B5EF4-FFF2-40B4-BE49-F238E27FC236}">
              <a16:creationId xmlns=""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8" name="TextBox 1">
          <a:extLst>
            <a:ext uri="{FF2B5EF4-FFF2-40B4-BE49-F238E27FC236}">
              <a16:creationId xmlns=""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89" name="TextBox 1">
          <a:extLst>
            <a:ext uri="{FF2B5EF4-FFF2-40B4-BE49-F238E27FC236}">
              <a16:creationId xmlns=""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0" name="TextBox 1">
          <a:extLst>
            <a:ext uri="{FF2B5EF4-FFF2-40B4-BE49-F238E27FC236}">
              <a16:creationId xmlns=""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1" name="TextBox 1">
          <a:extLst>
            <a:ext uri="{FF2B5EF4-FFF2-40B4-BE49-F238E27FC236}">
              <a16:creationId xmlns=""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2" name="TextBox 1">
          <a:extLst>
            <a:ext uri="{FF2B5EF4-FFF2-40B4-BE49-F238E27FC236}">
              <a16:creationId xmlns=""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3" name="TextBox 1">
          <a:extLst>
            <a:ext uri="{FF2B5EF4-FFF2-40B4-BE49-F238E27FC236}">
              <a16:creationId xmlns=""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4" name="TextBox 1">
          <a:extLst>
            <a:ext uri="{FF2B5EF4-FFF2-40B4-BE49-F238E27FC236}">
              <a16:creationId xmlns=""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=""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6" name="TextBox 1">
          <a:extLst>
            <a:ext uri="{FF2B5EF4-FFF2-40B4-BE49-F238E27FC236}">
              <a16:creationId xmlns=""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7" name="TextBox 1">
          <a:extLst>
            <a:ext uri="{FF2B5EF4-FFF2-40B4-BE49-F238E27FC236}">
              <a16:creationId xmlns=""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8" name="TextBox 1">
          <a:extLst>
            <a:ext uri="{FF2B5EF4-FFF2-40B4-BE49-F238E27FC236}">
              <a16:creationId xmlns=""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699" name="TextBox 1">
          <a:extLst>
            <a:ext uri="{FF2B5EF4-FFF2-40B4-BE49-F238E27FC236}">
              <a16:creationId xmlns=""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0" name="TextBox 1">
          <a:extLst>
            <a:ext uri="{FF2B5EF4-FFF2-40B4-BE49-F238E27FC236}">
              <a16:creationId xmlns=""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1" name="TextBox 1">
          <a:extLst>
            <a:ext uri="{FF2B5EF4-FFF2-40B4-BE49-F238E27FC236}">
              <a16:creationId xmlns=""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2" name="TextBox 1">
          <a:extLst>
            <a:ext uri="{FF2B5EF4-FFF2-40B4-BE49-F238E27FC236}">
              <a16:creationId xmlns=""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3" name="TextBox 1">
          <a:extLst>
            <a:ext uri="{FF2B5EF4-FFF2-40B4-BE49-F238E27FC236}">
              <a16:creationId xmlns=""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4" name="TextBox 1">
          <a:extLst>
            <a:ext uri="{FF2B5EF4-FFF2-40B4-BE49-F238E27FC236}">
              <a16:creationId xmlns=""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5" name="TextBox 1">
          <a:extLst>
            <a:ext uri="{FF2B5EF4-FFF2-40B4-BE49-F238E27FC236}">
              <a16:creationId xmlns=""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6" name="TextBox 1">
          <a:extLst>
            <a:ext uri="{FF2B5EF4-FFF2-40B4-BE49-F238E27FC236}">
              <a16:creationId xmlns=""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7" name="TextBox 1">
          <a:extLst>
            <a:ext uri="{FF2B5EF4-FFF2-40B4-BE49-F238E27FC236}">
              <a16:creationId xmlns=""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8" name="TextBox 1">
          <a:extLst>
            <a:ext uri="{FF2B5EF4-FFF2-40B4-BE49-F238E27FC236}">
              <a16:creationId xmlns=""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09" name="TextBox 1">
          <a:extLst>
            <a:ext uri="{FF2B5EF4-FFF2-40B4-BE49-F238E27FC236}">
              <a16:creationId xmlns=""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0" name="TextBox 1">
          <a:extLst>
            <a:ext uri="{FF2B5EF4-FFF2-40B4-BE49-F238E27FC236}">
              <a16:creationId xmlns=""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1" name="TextBox 1">
          <a:extLst>
            <a:ext uri="{FF2B5EF4-FFF2-40B4-BE49-F238E27FC236}">
              <a16:creationId xmlns=""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2" name="TextBox 1">
          <a:extLst>
            <a:ext uri="{FF2B5EF4-FFF2-40B4-BE49-F238E27FC236}">
              <a16:creationId xmlns=""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3" name="TextBox 1">
          <a:extLst>
            <a:ext uri="{FF2B5EF4-FFF2-40B4-BE49-F238E27FC236}">
              <a16:creationId xmlns=""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4" name="TextBox 1">
          <a:extLst>
            <a:ext uri="{FF2B5EF4-FFF2-40B4-BE49-F238E27FC236}">
              <a16:creationId xmlns=""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5" name="TextBox 1">
          <a:extLst>
            <a:ext uri="{FF2B5EF4-FFF2-40B4-BE49-F238E27FC236}">
              <a16:creationId xmlns=""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6" name="TextBox 1">
          <a:extLst>
            <a:ext uri="{FF2B5EF4-FFF2-40B4-BE49-F238E27FC236}">
              <a16:creationId xmlns=""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7" name="TextBox 1">
          <a:extLst>
            <a:ext uri="{FF2B5EF4-FFF2-40B4-BE49-F238E27FC236}">
              <a16:creationId xmlns=""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8" name="TextBox 1">
          <a:extLst>
            <a:ext uri="{FF2B5EF4-FFF2-40B4-BE49-F238E27FC236}">
              <a16:creationId xmlns=""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19" name="TextBox 1">
          <a:extLst>
            <a:ext uri="{FF2B5EF4-FFF2-40B4-BE49-F238E27FC236}">
              <a16:creationId xmlns=""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0" name="TextBox 1">
          <a:extLst>
            <a:ext uri="{FF2B5EF4-FFF2-40B4-BE49-F238E27FC236}">
              <a16:creationId xmlns=""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1" name="TextBox 1">
          <a:extLst>
            <a:ext uri="{FF2B5EF4-FFF2-40B4-BE49-F238E27FC236}">
              <a16:creationId xmlns=""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2" name="TextBox 1">
          <a:extLst>
            <a:ext uri="{FF2B5EF4-FFF2-40B4-BE49-F238E27FC236}">
              <a16:creationId xmlns=""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3" name="TextBox 1">
          <a:extLst>
            <a:ext uri="{FF2B5EF4-FFF2-40B4-BE49-F238E27FC236}">
              <a16:creationId xmlns=""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4" name="TextBox 1">
          <a:extLst>
            <a:ext uri="{FF2B5EF4-FFF2-40B4-BE49-F238E27FC236}">
              <a16:creationId xmlns=""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5" name="TextBox 1">
          <a:extLst>
            <a:ext uri="{FF2B5EF4-FFF2-40B4-BE49-F238E27FC236}">
              <a16:creationId xmlns=""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6" name="TextBox 1">
          <a:extLst>
            <a:ext uri="{FF2B5EF4-FFF2-40B4-BE49-F238E27FC236}">
              <a16:creationId xmlns=""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7" name="TextBox 1">
          <a:extLst>
            <a:ext uri="{FF2B5EF4-FFF2-40B4-BE49-F238E27FC236}">
              <a16:creationId xmlns=""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8" name="TextBox 1">
          <a:extLst>
            <a:ext uri="{FF2B5EF4-FFF2-40B4-BE49-F238E27FC236}">
              <a16:creationId xmlns=""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29" name="TextBox 1">
          <a:extLst>
            <a:ext uri="{FF2B5EF4-FFF2-40B4-BE49-F238E27FC236}">
              <a16:creationId xmlns=""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0" name="TextBox 1">
          <a:extLst>
            <a:ext uri="{FF2B5EF4-FFF2-40B4-BE49-F238E27FC236}">
              <a16:creationId xmlns=""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1" name="TextBox 1">
          <a:extLst>
            <a:ext uri="{FF2B5EF4-FFF2-40B4-BE49-F238E27FC236}">
              <a16:creationId xmlns=""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2" name="TextBox 1">
          <a:extLst>
            <a:ext uri="{FF2B5EF4-FFF2-40B4-BE49-F238E27FC236}">
              <a16:creationId xmlns=""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3" name="TextBox 1">
          <a:extLst>
            <a:ext uri="{FF2B5EF4-FFF2-40B4-BE49-F238E27FC236}">
              <a16:creationId xmlns=""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4" name="TextBox 1">
          <a:extLst>
            <a:ext uri="{FF2B5EF4-FFF2-40B4-BE49-F238E27FC236}">
              <a16:creationId xmlns=""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5" name="TextBox 1">
          <a:extLst>
            <a:ext uri="{FF2B5EF4-FFF2-40B4-BE49-F238E27FC236}">
              <a16:creationId xmlns=""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6" name="TextBox 1">
          <a:extLst>
            <a:ext uri="{FF2B5EF4-FFF2-40B4-BE49-F238E27FC236}">
              <a16:creationId xmlns=""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7" name="TextBox 1">
          <a:extLst>
            <a:ext uri="{FF2B5EF4-FFF2-40B4-BE49-F238E27FC236}">
              <a16:creationId xmlns=""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8" name="TextBox 1">
          <a:extLst>
            <a:ext uri="{FF2B5EF4-FFF2-40B4-BE49-F238E27FC236}">
              <a16:creationId xmlns=""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39" name="TextBox 1">
          <a:extLst>
            <a:ext uri="{FF2B5EF4-FFF2-40B4-BE49-F238E27FC236}">
              <a16:creationId xmlns=""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0" name="TextBox 1">
          <a:extLst>
            <a:ext uri="{FF2B5EF4-FFF2-40B4-BE49-F238E27FC236}">
              <a16:creationId xmlns=""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1" name="TextBox 1">
          <a:extLst>
            <a:ext uri="{FF2B5EF4-FFF2-40B4-BE49-F238E27FC236}">
              <a16:creationId xmlns=""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2" name="TextBox 1">
          <a:extLst>
            <a:ext uri="{FF2B5EF4-FFF2-40B4-BE49-F238E27FC236}">
              <a16:creationId xmlns=""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3" name="TextBox 1">
          <a:extLst>
            <a:ext uri="{FF2B5EF4-FFF2-40B4-BE49-F238E27FC236}">
              <a16:creationId xmlns=""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4" name="TextBox 1">
          <a:extLst>
            <a:ext uri="{FF2B5EF4-FFF2-40B4-BE49-F238E27FC236}">
              <a16:creationId xmlns=""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5" name="TextBox 1">
          <a:extLst>
            <a:ext uri="{FF2B5EF4-FFF2-40B4-BE49-F238E27FC236}">
              <a16:creationId xmlns=""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6" name="TextBox 1">
          <a:extLst>
            <a:ext uri="{FF2B5EF4-FFF2-40B4-BE49-F238E27FC236}">
              <a16:creationId xmlns=""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7" name="TextBox 1">
          <a:extLst>
            <a:ext uri="{FF2B5EF4-FFF2-40B4-BE49-F238E27FC236}">
              <a16:creationId xmlns=""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8" name="TextBox 1">
          <a:extLst>
            <a:ext uri="{FF2B5EF4-FFF2-40B4-BE49-F238E27FC236}">
              <a16:creationId xmlns="" xmlns:a16="http://schemas.microsoft.com/office/drawing/2014/main" id="{00000000-0008-0000-0200-0000E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49" name="TextBox 1">
          <a:extLst>
            <a:ext uri="{FF2B5EF4-FFF2-40B4-BE49-F238E27FC236}">
              <a16:creationId xmlns="" xmlns:a16="http://schemas.microsoft.com/office/drawing/2014/main" id="{00000000-0008-0000-0200-0000E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0" name="TextBox 1">
          <a:extLst>
            <a:ext uri="{FF2B5EF4-FFF2-40B4-BE49-F238E27FC236}">
              <a16:creationId xmlns="" xmlns:a16="http://schemas.microsoft.com/office/drawing/2014/main" id="{00000000-0008-0000-0200-0000E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1" name="TextBox 1">
          <a:extLst>
            <a:ext uri="{FF2B5EF4-FFF2-40B4-BE49-F238E27FC236}">
              <a16:creationId xmlns="" xmlns:a16="http://schemas.microsoft.com/office/drawing/2014/main" id="{00000000-0008-0000-0200-0000E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2" name="TextBox 1">
          <a:extLst>
            <a:ext uri="{FF2B5EF4-FFF2-40B4-BE49-F238E27FC236}">
              <a16:creationId xmlns="" xmlns:a16="http://schemas.microsoft.com/office/drawing/2014/main" id="{00000000-0008-0000-0200-0000F0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3" name="TextBox 1">
          <a:extLst>
            <a:ext uri="{FF2B5EF4-FFF2-40B4-BE49-F238E27FC236}">
              <a16:creationId xmlns="" xmlns:a16="http://schemas.microsoft.com/office/drawing/2014/main" id="{00000000-0008-0000-0200-0000F1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4" name="TextBox 1">
          <a:extLst>
            <a:ext uri="{FF2B5EF4-FFF2-40B4-BE49-F238E27FC236}">
              <a16:creationId xmlns="" xmlns:a16="http://schemas.microsoft.com/office/drawing/2014/main" id="{00000000-0008-0000-0200-0000F2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5" name="TextBox 1">
          <a:extLst>
            <a:ext uri="{FF2B5EF4-FFF2-40B4-BE49-F238E27FC236}">
              <a16:creationId xmlns="" xmlns:a16="http://schemas.microsoft.com/office/drawing/2014/main" id="{00000000-0008-0000-0200-0000F3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6" name="TextBox 1">
          <a:extLst>
            <a:ext uri="{FF2B5EF4-FFF2-40B4-BE49-F238E27FC236}">
              <a16:creationId xmlns="" xmlns:a16="http://schemas.microsoft.com/office/drawing/2014/main" id="{00000000-0008-0000-0200-0000F4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7" name="TextBox 1">
          <a:extLst>
            <a:ext uri="{FF2B5EF4-FFF2-40B4-BE49-F238E27FC236}">
              <a16:creationId xmlns="" xmlns:a16="http://schemas.microsoft.com/office/drawing/2014/main" id="{00000000-0008-0000-0200-0000F5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8" name="TextBox 1">
          <a:extLst>
            <a:ext uri="{FF2B5EF4-FFF2-40B4-BE49-F238E27FC236}">
              <a16:creationId xmlns=""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59" name="TextBox 1">
          <a:extLst>
            <a:ext uri="{FF2B5EF4-FFF2-40B4-BE49-F238E27FC236}">
              <a16:creationId xmlns="" xmlns:a16="http://schemas.microsoft.com/office/drawing/2014/main" id="{00000000-0008-0000-0200-0000F7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0" name="TextBox 1">
          <a:extLst>
            <a:ext uri="{FF2B5EF4-FFF2-40B4-BE49-F238E27FC236}">
              <a16:creationId xmlns="" xmlns:a16="http://schemas.microsoft.com/office/drawing/2014/main" id="{00000000-0008-0000-0200-0000F8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1" name="TextBox 1">
          <a:extLst>
            <a:ext uri="{FF2B5EF4-FFF2-40B4-BE49-F238E27FC236}">
              <a16:creationId xmlns="" xmlns:a16="http://schemas.microsoft.com/office/drawing/2014/main" id="{00000000-0008-0000-0200-0000F9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2" name="TextBox 1">
          <a:extLst>
            <a:ext uri="{FF2B5EF4-FFF2-40B4-BE49-F238E27FC236}">
              <a16:creationId xmlns="" xmlns:a16="http://schemas.microsoft.com/office/drawing/2014/main" id="{00000000-0008-0000-0200-0000FA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3" name="TextBox 1">
          <a:extLst>
            <a:ext uri="{FF2B5EF4-FFF2-40B4-BE49-F238E27FC236}">
              <a16:creationId xmlns="" xmlns:a16="http://schemas.microsoft.com/office/drawing/2014/main" id="{00000000-0008-0000-0200-0000FB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4" name="TextBox 1">
          <a:extLst>
            <a:ext uri="{FF2B5EF4-FFF2-40B4-BE49-F238E27FC236}">
              <a16:creationId xmlns="" xmlns:a16="http://schemas.microsoft.com/office/drawing/2014/main" id="{00000000-0008-0000-0200-0000FC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5" name="TextBox 1">
          <a:extLst>
            <a:ext uri="{FF2B5EF4-FFF2-40B4-BE49-F238E27FC236}">
              <a16:creationId xmlns="" xmlns:a16="http://schemas.microsoft.com/office/drawing/2014/main" id="{00000000-0008-0000-0200-0000FD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6" name="TextBox 1">
          <a:extLst>
            <a:ext uri="{FF2B5EF4-FFF2-40B4-BE49-F238E27FC236}">
              <a16:creationId xmlns="" xmlns:a16="http://schemas.microsoft.com/office/drawing/2014/main" id="{00000000-0008-0000-0200-0000FE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7" name="TextBox 1">
          <a:extLst>
            <a:ext uri="{FF2B5EF4-FFF2-40B4-BE49-F238E27FC236}">
              <a16:creationId xmlns="" xmlns:a16="http://schemas.microsoft.com/office/drawing/2014/main" id="{00000000-0008-0000-0200-0000FF02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8" name="TextBox 1">
          <a:extLst>
            <a:ext uri="{FF2B5EF4-FFF2-40B4-BE49-F238E27FC236}">
              <a16:creationId xmlns="" xmlns:a16="http://schemas.microsoft.com/office/drawing/2014/main" id="{00000000-0008-0000-0200-00000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69" name="TextBox 1">
          <a:extLst>
            <a:ext uri="{FF2B5EF4-FFF2-40B4-BE49-F238E27FC236}">
              <a16:creationId xmlns="" xmlns:a16="http://schemas.microsoft.com/office/drawing/2014/main" id="{00000000-0008-0000-0200-00000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0" name="TextBox 1">
          <a:extLst>
            <a:ext uri="{FF2B5EF4-FFF2-40B4-BE49-F238E27FC236}">
              <a16:creationId xmlns="" xmlns:a16="http://schemas.microsoft.com/office/drawing/2014/main" id="{00000000-0008-0000-0200-00000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1" name="TextBox 1">
          <a:extLst>
            <a:ext uri="{FF2B5EF4-FFF2-40B4-BE49-F238E27FC236}">
              <a16:creationId xmlns="" xmlns:a16="http://schemas.microsoft.com/office/drawing/2014/main" id="{00000000-0008-0000-0200-00000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2" name="TextBox 1">
          <a:extLst>
            <a:ext uri="{FF2B5EF4-FFF2-40B4-BE49-F238E27FC236}">
              <a16:creationId xmlns="" xmlns:a16="http://schemas.microsoft.com/office/drawing/2014/main" id="{00000000-0008-0000-0200-00000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3" name="TextBox 1">
          <a:extLst>
            <a:ext uri="{FF2B5EF4-FFF2-40B4-BE49-F238E27FC236}">
              <a16:creationId xmlns="" xmlns:a16="http://schemas.microsoft.com/office/drawing/2014/main" id="{00000000-0008-0000-0200-00000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4" name="TextBox 1">
          <a:extLst>
            <a:ext uri="{FF2B5EF4-FFF2-40B4-BE49-F238E27FC236}">
              <a16:creationId xmlns="" xmlns:a16="http://schemas.microsoft.com/office/drawing/2014/main" id="{00000000-0008-0000-0200-00000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5" name="TextBox 1">
          <a:extLst>
            <a:ext uri="{FF2B5EF4-FFF2-40B4-BE49-F238E27FC236}">
              <a16:creationId xmlns="" xmlns:a16="http://schemas.microsoft.com/office/drawing/2014/main" id="{00000000-0008-0000-0200-00000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6" name="TextBox 1">
          <a:extLst>
            <a:ext uri="{FF2B5EF4-FFF2-40B4-BE49-F238E27FC236}">
              <a16:creationId xmlns="" xmlns:a16="http://schemas.microsoft.com/office/drawing/2014/main" id="{00000000-0008-0000-0200-00000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7" name="TextBox 1">
          <a:extLst>
            <a:ext uri="{FF2B5EF4-FFF2-40B4-BE49-F238E27FC236}">
              <a16:creationId xmlns="" xmlns:a16="http://schemas.microsoft.com/office/drawing/2014/main" id="{00000000-0008-0000-0200-00000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8" name="TextBox 1">
          <a:extLst>
            <a:ext uri="{FF2B5EF4-FFF2-40B4-BE49-F238E27FC236}">
              <a16:creationId xmlns="" xmlns:a16="http://schemas.microsoft.com/office/drawing/2014/main" id="{00000000-0008-0000-0200-00000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79" name="TextBox 1">
          <a:extLst>
            <a:ext uri="{FF2B5EF4-FFF2-40B4-BE49-F238E27FC236}">
              <a16:creationId xmlns="" xmlns:a16="http://schemas.microsoft.com/office/drawing/2014/main" id="{00000000-0008-0000-0200-00000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0" name="TextBox 1">
          <a:extLst>
            <a:ext uri="{FF2B5EF4-FFF2-40B4-BE49-F238E27FC236}">
              <a16:creationId xmlns="" xmlns:a16="http://schemas.microsoft.com/office/drawing/2014/main" id="{00000000-0008-0000-0200-00000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1" name="TextBox 1">
          <a:extLst>
            <a:ext uri="{FF2B5EF4-FFF2-40B4-BE49-F238E27FC236}">
              <a16:creationId xmlns="" xmlns:a16="http://schemas.microsoft.com/office/drawing/2014/main" id="{00000000-0008-0000-0200-00000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2" name="TextBox 1">
          <a:extLst>
            <a:ext uri="{FF2B5EF4-FFF2-40B4-BE49-F238E27FC236}">
              <a16:creationId xmlns="" xmlns:a16="http://schemas.microsoft.com/office/drawing/2014/main" id="{00000000-0008-0000-0200-00000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3" name="TextBox 1">
          <a:extLst>
            <a:ext uri="{FF2B5EF4-FFF2-40B4-BE49-F238E27FC236}">
              <a16:creationId xmlns="" xmlns:a16="http://schemas.microsoft.com/office/drawing/2014/main" id="{00000000-0008-0000-0200-00000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4" name="TextBox 1">
          <a:extLst>
            <a:ext uri="{FF2B5EF4-FFF2-40B4-BE49-F238E27FC236}">
              <a16:creationId xmlns="" xmlns:a16="http://schemas.microsoft.com/office/drawing/2014/main" id="{00000000-0008-0000-0200-00001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5" name="TextBox 1">
          <a:extLst>
            <a:ext uri="{FF2B5EF4-FFF2-40B4-BE49-F238E27FC236}">
              <a16:creationId xmlns="" xmlns:a16="http://schemas.microsoft.com/office/drawing/2014/main" id="{00000000-0008-0000-0200-00001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6" name="TextBox 1">
          <a:extLst>
            <a:ext uri="{FF2B5EF4-FFF2-40B4-BE49-F238E27FC236}">
              <a16:creationId xmlns="" xmlns:a16="http://schemas.microsoft.com/office/drawing/2014/main" id="{00000000-0008-0000-0200-00001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7" name="TextBox 1">
          <a:extLst>
            <a:ext uri="{FF2B5EF4-FFF2-40B4-BE49-F238E27FC236}">
              <a16:creationId xmlns="" xmlns:a16="http://schemas.microsoft.com/office/drawing/2014/main" id="{00000000-0008-0000-0200-00001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8" name="TextBox 1">
          <a:extLst>
            <a:ext uri="{FF2B5EF4-FFF2-40B4-BE49-F238E27FC236}">
              <a16:creationId xmlns="" xmlns:a16="http://schemas.microsoft.com/office/drawing/2014/main" id="{00000000-0008-0000-0200-00001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89" name="TextBox 1">
          <a:extLst>
            <a:ext uri="{FF2B5EF4-FFF2-40B4-BE49-F238E27FC236}">
              <a16:creationId xmlns="" xmlns:a16="http://schemas.microsoft.com/office/drawing/2014/main" id="{00000000-0008-0000-0200-00001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0" name="TextBox 1">
          <a:extLst>
            <a:ext uri="{FF2B5EF4-FFF2-40B4-BE49-F238E27FC236}">
              <a16:creationId xmlns="" xmlns:a16="http://schemas.microsoft.com/office/drawing/2014/main" id="{00000000-0008-0000-0200-00001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1" name="TextBox 1">
          <a:extLst>
            <a:ext uri="{FF2B5EF4-FFF2-40B4-BE49-F238E27FC236}">
              <a16:creationId xmlns="" xmlns:a16="http://schemas.microsoft.com/office/drawing/2014/main" id="{00000000-0008-0000-0200-00001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2" name="TextBox 1">
          <a:extLst>
            <a:ext uri="{FF2B5EF4-FFF2-40B4-BE49-F238E27FC236}">
              <a16:creationId xmlns="" xmlns:a16="http://schemas.microsoft.com/office/drawing/2014/main" id="{00000000-0008-0000-0200-00001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3" name="TextBox 1">
          <a:extLst>
            <a:ext uri="{FF2B5EF4-FFF2-40B4-BE49-F238E27FC236}">
              <a16:creationId xmlns="" xmlns:a16="http://schemas.microsoft.com/office/drawing/2014/main" id="{00000000-0008-0000-0200-00001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4" name="TextBox 1">
          <a:extLst>
            <a:ext uri="{FF2B5EF4-FFF2-40B4-BE49-F238E27FC236}">
              <a16:creationId xmlns="" xmlns:a16="http://schemas.microsoft.com/office/drawing/2014/main" id="{00000000-0008-0000-0200-00001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5" name="TextBox 1">
          <a:extLst>
            <a:ext uri="{FF2B5EF4-FFF2-40B4-BE49-F238E27FC236}">
              <a16:creationId xmlns="" xmlns:a16="http://schemas.microsoft.com/office/drawing/2014/main" id="{00000000-0008-0000-0200-00001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6" name="TextBox 1">
          <a:extLst>
            <a:ext uri="{FF2B5EF4-FFF2-40B4-BE49-F238E27FC236}">
              <a16:creationId xmlns=""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7" name="TextBox 1">
          <a:extLst>
            <a:ext uri="{FF2B5EF4-FFF2-40B4-BE49-F238E27FC236}">
              <a16:creationId xmlns="" xmlns:a16="http://schemas.microsoft.com/office/drawing/2014/main" id="{00000000-0008-0000-0200-00001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8" name="TextBox 1">
          <a:extLst>
            <a:ext uri="{FF2B5EF4-FFF2-40B4-BE49-F238E27FC236}">
              <a16:creationId xmlns="" xmlns:a16="http://schemas.microsoft.com/office/drawing/2014/main" id="{00000000-0008-0000-0200-00001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799" name="TextBox 1">
          <a:extLst>
            <a:ext uri="{FF2B5EF4-FFF2-40B4-BE49-F238E27FC236}">
              <a16:creationId xmlns="" xmlns:a16="http://schemas.microsoft.com/office/drawing/2014/main" id="{00000000-0008-0000-0200-00001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0" name="TextBox 1">
          <a:extLst>
            <a:ext uri="{FF2B5EF4-FFF2-40B4-BE49-F238E27FC236}">
              <a16:creationId xmlns="" xmlns:a16="http://schemas.microsoft.com/office/drawing/2014/main" id="{00000000-0008-0000-0200-00002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1" name="TextBox 1">
          <a:extLst>
            <a:ext uri="{FF2B5EF4-FFF2-40B4-BE49-F238E27FC236}">
              <a16:creationId xmlns="" xmlns:a16="http://schemas.microsoft.com/office/drawing/2014/main" id="{00000000-0008-0000-0200-00002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2" name="TextBox 1">
          <a:extLst>
            <a:ext uri="{FF2B5EF4-FFF2-40B4-BE49-F238E27FC236}">
              <a16:creationId xmlns="" xmlns:a16="http://schemas.microsoft.com/office/drawing/2014/main" id="{00000000-0008-0000-0200-00002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3" name="TextBox 1">
          <a:extLst>
            <a:ext uri="{FF2B5EF4-FFF2-40B4-BE49-F238E27FC236}">
              <a16:creationId xmlns="" xmlns:a16="http://schemas.microsoft.com/office/drawing/2014/main" id="{00000000-0008-0000-0200-00002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4" name="TextBox 1">
          <a:extLst>
            <a:ext uri="{FF2B5EF4-FFF2-40B4-BE49-F238E27FC236}">
              <a16:creationId xmlns="" xmlns:a16="http://schemas.microsoft.com/office/drawing/2014/main" id="{00000000-0008-0000-0200-00002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5" name="TextBox 1">
          <a:extLst>
            <a:ext uri="{FF2B5EF4-FFF2-40B4-BE49-F238E27FC236}">
              <a16:creationId xmlns="" xmlns:a16="http://schemas.microsoft.com/office/drawing/2014/main" id="{00000000-0008-0000-0200-00002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6" name="TextBox 1">
          <a:extLst>
            <a:ext uri="{FF2B5EF4-FFF2-40B4-BE49-F238E27FC236}">
              <a16:creationId xmlns="" xmlns:a16="http://schemas.microsoft.com/office/drawing/2014/main" id="{00000000-0008-0000-0200-00002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7" name="TextBox 1">
          <a:extLst>
            <a:ext uri="{FF2B5EF4-FFF2-40B4-BE49-F238E27FC236}">
              <a16:creationId xmlns="" xmlns:a16="http://schemas.microsoft.com/office/drawing/2014/main" id="{00000000-0008-0000-0200-00002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8" name="TextBox 1">
          <a:extLst>
            <a:ext uri="{FF2B5EF4-FFF2-40B4-BE49-F238E27FC236}">
              <a16:creationId xmlns="" xmlns:a16="http://schemas.microsoft.com/office/drawing/2014/main" id="{00000000-0008-0000-0200-00002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09" name="TextBox 1">
          <a:extLst>
            <a:ext uri="{FF2B5EF4-FFF2-40B4-BE49-F238E27FC236}">
              <a16:creationId xmlns="" xmlns:a16="http://schemas.microsoft.com/office/drawing/2014/main" id="{00000000-0008-0000-0200-00002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0" name="TextBox 1">
          <a:extLst>
            <a:ext uri="{FF2B5EF4-FFF2-40B4-BE49-F238E27FC236}">
              <a16:creationId xmlns="" xmlns:a16="http://schemas.microsoft.com/office/drawing/2014/main" id="{00000000-0008-0000-0200-00002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1" name="TextBox 1">
          <a:extLst>
            <a:ext uri="{FF2B5EF4-FFF2-40B4-BE49-F238E27FC236}">
              <a16:creationId xmlns="" xmlns:a16="http://schemas.microsoft.com/office/drawing/2014/main" id="{00000000-0008-0000-0200-00002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2" name="TextBox 1">
          <a:extLst>
            <a:ext uri="{FF2B5EF4-FFF2-40B4-BE49-F238E27FC236}">
              <a16:creationId xmlns="" xmlns:a16="http://schemas.microsoft.com/office/drawing/2014/main" id="{00000000-0008-0000-0200-00002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3" name="TextBox 1">
          <a:extLst>
            <a:ext uri="{FF2B5EF4-FFF2-40B4-BE49-F238E27FC236}">
              <a16:creationId xmlns="" xmlns:a16="http://schemas.microsoft.com/office/drawing/2014/main" id="{00000000-0008-0000-0200-00002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4" name="TextBox 1">
          <a:extLst>
            <a:ext uri="{FF2B5EF4-FFF2-40B4-BE49-F238E27FC236}">
              <a16:creationId xmlns="" xmlns:a16="http://schemas.microsoft.com/office/drawing/2014/main" id="{00000000-0008-0000-0200-00002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5" name="TextBox 1">
          <a:extLst>
            <a:ext uri="{FF2B5EF4-FFF2-40B4-BE49-F238E27FC236}">
              <a16:creationId xmlns="" xmlns:a16="http://schemas.microsoft.com/office/drawing/2014/main" id="{00000000-0008-0000-0200-00002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6" name="TextBox 1">
          <a:extLst>
            <a:ext uri="{FF2B5EF4-FFF2-40B4-BE49-F238E27FC236}">
              <a16:creationId xmlns="" xmlns:a16="http://schemas.microsoft.com/office/drawing/2014/main" id="{00000000-0008-0000-0200-00003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7" name="TextBox 1">
          <a:extLst>
            <a:ext uri="{FF2B5EF4-FFF2-40B4-BE49-F238E27FC236}">
              <a16:creationId xmlns="" xmlns:a16="http://schemas.microsoft.com/office/drawing/2014/main" id="{00000000-0008-0000-0200-00003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8" name="TextBox 1">
          <a:extLst>
            <a:ext uri="{FF2B5EF4-FFF2-40B4-BE49-F238E27FC236}">
              <a16:creationId xmlns="" xmlns:a16="http://schemas.microsoft.com/office/drawing/2014/main" id="{00000000-0008-0000-0200-00003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19" name="TextBox 1">
          <a:extLst>
            <a:ext uri="{FF2B5EF4-FFF2-40B4-BE49-F238E27FC236}">
              <a16:creationId xmlns="" xmlns:a16="http://schemas.microsoft.com/office/drawing/2014/main" id="{00000000-0008-0000-0200-00003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0" name="TextBox 1">
          <a:extLst>
            <a:ext uri="{FF2B5EF4-FFF2-40B4-BE49-F238E27FC236}">
              <a16:creationId xmlns="" xmlns:a16="http://schemas.microsoft.com/office/drawing/2014/main" id="{00000000-0008-0000-0200-00003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1" name="TextBox 1">
          <a:extLst>
            <a:ext uri="{FF2B5EF4-FFF2-40B4-BE49-F238E27FC236}">
              <a16:creationId xmlns="" xmlns:a16="http://schemas.microsoft.com/office/drawing/2014/main" id="{00000000-0008-0000-0200-00003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2" name="TextBox 1">
          <a:extLst>
            <a:ext uri="{FF2B5EF4-FFF2-40B4-BE49-F238E27FC236}">
              <a16:creationId xmlns="" xmlns:a16="http://schemas.microsoft.com/office/drawing/2014/main" id="{00000000-0008-0000-0200-00003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3" name="TextBox 1">
          <a:extLst>
            <a:ext uri="{FF2B5EF4-FFF2-40B4-BE49-F238E27FC236}">
              <a16:creationId xmlns="" xmlns:a16="http://schemas.microsoft.com/office/drawing/2014/main" id="{00000000-0008-0000-0200-00003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4" name="TextBox 1">
          <a:extLst>
            <a:ext uri="{FF2B5EF4-FFF2-40B4-BE49-F238E27FC236}">
              <a16:creationId xmlns="" xmlns:a16="http://schemas.microsoft.com/office/drawing/2014/main" id="{00000000-0008-0000-0200-00003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5" name="TextBox 1">
          <a:extLst>
            <a:ext uri="{FF2B5EF4-FFF2-40B4-BE49-F238E27FC236}">
              <a16:creationId xmlns="" xmlns:a16="http://schemas.microsoft.com/office/drawing/2014/main" id="{00000000-0008-0000-0200-00003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6" name="TextBox 1">
          <a:extLst>
            <a:ext uri="{FF2B5EF4-FFF2-40B4-BE49-F238E27FC236}">
              <a16:creationId xmlns="" xmlns:a16="http://schemas.microsoft.com/office/drawing/2014/main" id="{00000000-0008-0000-0200-00003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7" name="TextBox 1">
          <a:extLst>
            <a:ext uri="{FF2B5EF4-FFF2-40B4-BE49-F238E27FC236}">
              <a16:creationId xmlns="" xmlns:a16="http://schemas.microsoft.com/office/drawing/2014/main" id="{00000000-0008-0000-0200-00003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8" name="TextBox 1">
          <a:extLst>
            <a:ext uri="{FF2B5EF4-FFF2-40B4-BE49-F238E27FC236}">
              <a16:creationId xmlns="" xmlns:a16="http://schemas.microsoft.com/office/drawing/2014/main" id="{00000000-0008-0000-0200-00003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29" name="TextBox 1">
          <a:extLst>
            <a:ext uri="{FF2B5EF4-FFF2-40B4-BE49-F238E27FC236}">
              <a16:creationId xmlns="" xmlns:a16="http://schemas.microsoft.com/office/drawing/2014/main" id="{00000000-0008-0000-0200-00003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0" name="TextBox 1">
          <a:extLst>
            <a:ext uri="{FF2B5EF4-FFF2-40B4-BE49-F238E27FC236}">
              <a16:creationId xmlns="" xmlns:a16="http://schemas.microsoft.com/office/drawing/2014/main" id="{00000000-0008-0000-0200-00003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1" name="TextBox 1">
          <a:extLst>
            <a:ext uri="{FF2B5EF4-FFF2-40B4-BE49-F238E27FC236}">
              <a16:creationId xmlns="" xmlns:a16="http://schemas.microsoft.com/office/drawing/2014/main" id="{00000000-0008-0000-0200-00003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2" name="TextBox 1">
          <a:extLst>
            <a:ext uri="{FF2B5EF4-FFF2-40B4-BE49-F238E27FC236}">
              <a16:creationId xmlns="" xmlns:a16="http://schemas.microsoft.com/office/drawing/2014/main" id="{00000000-0008-0000-0200-00004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3" name="TextBox 1">
          <a:extLst>
            <a:ext uri="{FF2B5EF4-FFF2-40B4-BE49-F238E27FC236}">
              <a16:creationId xmlns="" xmlns:a16="http://schemas.microsoft.com/office/drawing/2014/main" id="{00000000-0008-0000-0200-00004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4" name="TextBox 1">
          <a:extLst>
            <a:ext uri="{FF2B5EF4-FFF2-40B4-BE49-F238E27FC236}">
              <a16:creationId xmlns="" xmlns:a16="http://schemas.microsoft.com/office/drawing/2014/main" id="{00000000-0008-0000-0200-00004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5" name="TextBox 1">
          <a:extLst>
            <a:ext uri="{FF2B5EF4-FFF2-40B4-BE49-F238E27FC236}">
              <a16:creationId xmlns="" xmlns:a16="http://schemas.microsoft.com/office/drawing/2014/main" id="{00000000-0008-0000-0200-00004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6" name="TextBox 1">
          <a:extLst>
            <a:ext uri="{FF2B5EF4-FFF2-40B4-BE49-F238E27FC236}">
              <a16:creationId xmlns="" xmlns:a16="http://schemas.microsoft.com/office/drawing/2014/main" id="{00000000-0008-0000-0200-00004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7" name="TextBox 1">
          <a:extLst>
            <a:ext uri="{FF2B5EF4-FFF2-40B4-BE49-F238E27FC236}">
              <a16:creationId xmlns="" xmlns:a16="http://schemas.microsoft.com/office/drawing/2014/main" id="{00000000-0008-0000-0200-00004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8" name="TextBox 1">
          <a:extLst>
            <a:ext uri="{FF2B5EF4-FFF2-40B4-BE49-F238E27FC236}">
              <a16:creationId xmlns="" xmlns:a16="http://schemas.microsoft.com/office/drawing/2014/main" id="{00000000-0008-0000-0200-00004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39" name="TextBox 1">
          <a:extLst>
            <a:ext uri="{FF2B5EF4-FFF2-40B4-BE49-F238E27FC236}">
              <a16:creationId xmlns="" xmlns:a16="http://schemas.microsoft.com/office/drawing/2014/main" id="{00000000-0008-0000-0200-00004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0" name="TextBox 1">
          <a:extLst>
            <a:ext uri="{FF2B5EF4-FFF2-40B4-BE49-F238E27FC236}">
              <a16:creationId xmlns="" xmlns:a16="http://schemas.microsoft.com/office/drawing/2014/main" id="{00000000-0008-0000-0200-00004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1" name="TextBox 1">
          <a:extLst>
            <a:ext uri="{FF2B5EF4-FFF2-40B4-BE49-F238E27FC236}">
              <a16:creationId xmlns="" xmlns:a16="http://schemas.microsoft.com/office/drawing/2014/main" id="{00000000-0008-0000-0200-00004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2" name="TextBox 1">
          <a:extLst>
            <a:ext uri="{FF2B5EF4-FFF2-40B4-BE49-F238E27FC236}">
              <a16:creationId xmlns="" xmlns:a16="http://schemas.microsoft.com/office/drawing/2014/main" id="{00000000-0008-0000-0200-00004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3" name="TextBox 1">
          <a:extLst>
            <a:ext uri="{FF2B5EF4-FFF2-40B4-BE49-F238E27FC236}">
              <a16:creationId xmlns="" xmlns:a16="http://schemas.microsoft.com/office/drawing/2014/main" id="{00000000-0008-0000-0200-00004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4" name="TextBox 1">
          <a:extLst>
            <a:ext uri="{FF2B5EF4-FFF2-40B4-BE49-F238E27FC236}">
              <a16:creationId xmlns="" xmlns:a16="http://schemas.microsoft.com/office/drawing/2014/main" id="{00000000-0008-0000-0200-00004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5" name="TextBox 1">
          <a:extLst>
            <a:ext uri="{FF2B5EF4-FFF2-40B4-BE49-F238E27FC236}">
              <a16:creationId xmlns="" xmlns:a16="http://schemas.microsoft.com/office/drawing/2014/main" id="{00000000-0008-0000-0200-00004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6" name="TextBox 1">
          <a:extLst>
            <a:ext uri="{FF2B5EF4-FFF2-40B4-BE49-F238E27FC236}">
              <a16:creationId xmlns="" xmlns:a16="http://schemas.microsoft.com/office/drawing/2014/main" id="{00000000-0008-0000-0200-00004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7" name="TextBox 1">
          <a:extLst>
            <a:ext uri="{FF2B5EF4-FFF2-40B4-BE49-F238E27FC236}">
              <a16:creationId xmlns="" xmlns:a16="http://schemas.microsoft.com/office/drawing/2014/main" id="{00000000-0008-0000-0200-00004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8" name="TextBox 1">
          <a:extLst>
            <a:ext uri="{FF2B5EF4-FFF2-40B4-BE49-F238E27FC236}">
              <a16:creationId xmlns="" xmlns:a16="http://schemas.microsoft.com/office/drawing/2014/main" id="{00000000-0008-0000-0200-00005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49" name="TextBox 1">
          <a:extLst>
            <a:ext uri="{FF2B5EF4-FFF2-40B4-BE49-F238E27FC236}">
              <a16:creationId xmlns="" xmlns:a16="http://schemas.microsoft.com/office/drawing/2014/main" id="{00000000-0008-0000-0200-00005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0" name="TextBox 1">
          <a:extLst>
            <a:ext uri="{FF2B5EF4-FFF2-40B4-BE49-F238E27FC236}">
              <a16:creationId xmlns="" xmlns:a16="http://schemas.microsoft.com/office/drawing/2014/main" id="{00000000-0008-0000-0200-00005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1" name="TextBox 1">
          <a:extLst>
            <a:ext uri="{FF2B5EF4-FFF2-40B4-BE49-F238E27FC236}">
              <a16:creationId xmlns="" xmlns:a16="http://schemas.microsoft.com/office/drawing/2014/main" id="{00000000-0008-0000-0200-00005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2" name="TextBox 1">
          <a:extLst>
            <a:ext uri="{FF2B5EF4-FFF2-40B4-BE49-F238E27FC236}">
              <a16:creationId xmlns="" xmlns:a16="http://schemas.microsoft.com/office/drawing/2014/main" id="{00000000-0008-0000-0200-00005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3" name="TextBox 1">
          <a:extLst>
            <a:ext uri="{FF2B5EF4-FFF2-40B4-BE49-F238E27FC236}">
              <a16:creationId xmlns="" xmlns:a16="http://schemas.microsoft.com/office/drawing/2014/main" id="{00000000-0008-0000-0200-00005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4" name="TextBox 1">
          <a:extLst>
            <a:ext uri="{FF2B5EF4-FFF2-40B4-BE49-F238E27FC236}">
              <a16:creationId xmlns="" xmlns:a16="http://schemas.microsoft.com/office/drawing/2014/main" id="{00000000-0008-0000-0200-00005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5" name="TextBox 1">
          <a:extLst>
            <a:ext uri="{FF2B5EF4-FFF2-40B4-BE49-F238E27FC236}">
              <a16:creationId xmlns="" xmlns:a16="http://schemas.microsoft.com/office/drawing/2014/main" id="{00000000-0008-0000-0200-00005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6" name="TextBox 1">
          <a:extLst>
            <a:ext uri="{FF2B5EF4-FFF2-40B4-BE49-F238E27FC236}">
              <a16:creationId xmlns="" xmlns:a16="http://schemas.microsoft.com/office/drawing/2014/main" id="{00000000-0008-0000-0200-00005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7" name="TextBox 1">
          <a:extLst>
            <a:ext uri="{FF2B5EF4-FFF2-40B4-BE49-F238E27FC236}">
              <a16:creationId xmlns="" xmlns:a16="http://schemas.microsoft.com/office/drawing/2014/main" id="{00000000-0008-0000-0200-00005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8" name="TextBox 1">
          <a:extLst>
            <a:ext uri="{FF2B5EF4-FFF2-40B4-BE49-F238E27FC236}">
              <a16:creationId xmlns="" xmlns:a16="http://schemas.microsoft.com/office/drawing/2014/main" id="{00000000-0008-0000-0200-00005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59" name="TextBox 1">
          <a:extLst>
            <a:ext uri="{FF2B5EF4-FFF2-40B4-BE49-F238E27FC236}">
              <a16:creationId xmlns="" xmlns:a16="http://schemas.microsoft.com/office/drawing/2014/main" id="{00000000-0008-0000-0200-00005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0" name="TextBox 1">
          <a:extLst>
            <a:ext uri="{FF2B5EF4-FFF2-40B4-BE49-F238E27FC236}">
              <a16:creationId xmlns="" xmlns:a16="http://schemas.microsoft.com/office/drawing/2014/main" id="{00000000-0008-0000-0200-00005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1" name="TextBox 1">
          <a:extLst>
            <a:ext uri="{FF2B5EF4-FFF2-40B4-BE49-F238E27FC236}">
              <a16:creationId xmlns="" xmlns:a16="http://schemas.microsoft.com/office/drawing/2014/main" id="{00000000-0008-0000-0200-00005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2" name="TextBox 1">
          <a:extLst>
            <a:ext uri="{FF2B5EF4-FFF2-40B4-BE49-F238E27FC236}">
              <a16:creationId xmlns="" xmlns:a16="http://schemas.microsoft.com/office/drawing/2014/main" id="{00000000-0008-0000-0200-00005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3" name="TextBox 1">
          <a:extLst>
            <a:ext uri="{FF2B5EF4-FFF2-40B4-BE49-F238E27FC236}">
              <a16:creationId xmlns="" xmlns:a16="http://schemas.microsoft.com/office/drawing/2014/main" id="{00000000-0008-0000-0200-00005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4" name="TextBox 1">
          <a:extLst>
            <a:ext uri="{FF2B5EF4-FFF2-40B4-BE49-F238E27FC236}">
              <a16:creationId xmlns="" xmlns:a16="http://schemas.microsoft.com/office/drawing/2014/main" id="{00000000-0008-0000-0200-00006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5" name="TextBox 1">
          <a:extLst>
            <a:ext uri="{FF2B5EF4-FFF2-40B4-BE49-F238E27FC236}">
              <a16:creationId xmlns="" xmlns:a16="http://schemas.microsoft.com/office/drawing/2014/main" id="{00000000-0008-0000-0200-00006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6" name="TextBox 1">
          <a:extLst>
            <a:ext uri="{FF2B5EF4-FFF2-40B4-BE49-F238E27FC236}">
              <a16:creationId xmlns="" xmlns:a16="http://schemas.microsoft.com/office/drawing/2014/main" id="{00000000-0008-0000-0200-00006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7" name="TextBox 1">
          <a:extLst>
            <a:ext uri="{FF2B5EF4-FFF2-40B4-BE49-F238E27FC236}">
              <a16:creationId xmlns="" xmlns:a16="http://schemas.microsoft.com/office/drawing/2014/main" id="{00000000-0008-0000-0200-00006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8" name="TextBox 1">
          <a:extLst>
            <a:ext uri="{FF2B5EF4-FFF2-40B4-BE49-F238E27FC236}">
              <a16:creationId xmlns="" xmlns:a16="http://schemas.microsoft.com/office/drawing/2014/main" id="{00000000-0008-0000-0200-00006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69" name="TextBox 1">
          <a:extLst>
            <a:ext uri="{FF2B5EF4-FFF2-40B4-BE49-F238E27FC236}">
              <a16:creationId xmlns="" xmlns:a16="http://schemas.microsoft.com/office/drawing/2014/main" id="{00000000-0008-0000-0200-00006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0" name="TextBox 1">
          <a:extLst>
            <a:ext uri="{FF2B5EF4-FFF2-40B4-BE49-F238E27FC236}">
              <a16:creationId xmlns="" xmlns:a16="http://schemas.microsoft.com/office/drawing/2014/main" id="{00000000-0008-0000-0200-00006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1" name="TextBox 1">
          <a:extLst>
            <a:ext uri="{FF2B5EF4-FFF2-40B4-BE49-F238E27FC236}">
              <a16:creationId xmlns="" xmlns:a16="http://schemas.microsoft.com/office/drawing/2014/main" id="{00000000-0008-0000-0200-00006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2" name="TextBox 1">
          <a:extLst>
            <a:ext uri="{FF2B5EF4-FFF2-40B4-BE49-F238E27FC236}">
              <a16:creationId xmlns="" xmlns:a16="http://schemas.microsoft.com/office/drawing/2014/main" id="{00000000-0008-0000-0200-00006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3" name="TextBox 1">
          <a:extLst>
            <a:ext uri="{FF2B5EF4-FFF2-40B4-BE49-F238E27FC236}">
              <a16:creationId xmlns="" xmlns:a16="http://schemas.microsoft.com/office/drawing/2014/main" id="{00000000-0008-0000-0200-00006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4" name="TextBox 1">
          <a:extLst>
            <a:ext uri="{FF2B5EF4-FFF2-40B4-BE49-F238E27FC236}">
              <a16:creationId xmlns="" xmlns:a16="http://schemas.microsoft.com/office/drawing/2014/main" id="{00000000-0008-0000-0200-00006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5" name="TextBox 1">
          <a:extLst>
            <a:ext uri="{FF2B5EF4-FFF2-40B4-BE49-F238E27FC236}">
              <a16:creationId xmlns="" xmlns:a16="http://schemas.microsoft.com/office/drawing/2014/main" id="{00000000-0008-0000-0200-00006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6" name="TextBox 1">
          <a:extLst>
            <a:ext uri="{FF2B5EF4-FFF2-40B4-BE49-F238E27FC236}">
              <a16:creationId xmlns="" xmlns:a16="http://schemas.microsoft.com/office/drawing/2014/main" id="{00000000-0008-0000-0200-00006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7" name="TextBox 1">
          <a:extLst>
            <a:ext uri="{FF2B5EF4-FFF2-40B4-BE49-F238E27FC236}">
              <a16:creationId xmlns="" xmlns:a16="http://schemas.microsoft.com/office/drawing/2014/main" id="{00000000-0008-0000-0200-00006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8" name="TextBox 1">
          <a:extLst>
            <a:ext uri="{FF2B5EF4-FFF2-40B4-BE49-F238E27FC236}">
              <a16:creationId xmlns="" xmlns:a16="http://schemas.microsoft.com/office/drawing/2014/main" id="{00000000-0008-0000-0200-00006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79" name="TextBox 1">
          <a:extLst>
            <a:ext uri="{FF2B5EF4-FFF2-40B4-BE49-F238E27FC236}">
              <a16:creationId xmlns="" xmlns:a16="http://schemas.microsoft.com/office/drawing/2014/main" id="{00000000-0008-0000-0200-00006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0" name="TextBox 1">
          <a:extLst>
            <a:ext uri="{FF2B5EF4-FFF2-40B4-BE49-F238E27FC236}">
              <a16:creationId xmlns="" xmlns:a16="http://schemas.microsoft.com/office/drawing/2014/main" id="{00000000-0008-0000-0200-00007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1" name="TextBox 1">
          <a:extLst>
            <a:ext uri="{FF2B5EF4-FFF2-40B4-BE49-F238E27FC236}">
              <a16:creationId xmlns="" xmlns:a16="http://schemas.microsoft.com/office/drawing/2014/main" id="{00000000-0008-0000-0200-00007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2" name="TextBox 1">
          <a:extLst>
            <a:ext uri="{FF2B5EF4-FFF2-40B4-BE49-F238E27FC236}">
              <a16:creationId xmlns="" xmlns:a16="http://schemas.microsoft.com/office/drawing/2014/main" id="{00000000-0008-0000-0200-00007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3" name="TextBox 1">
          <a:extLst>
            <a:ext uri="{FF2B5EF4-FFF2-40B4-BE49-F238E27FC236}">
              <a16:creationId xmlns="" xmlns:a16="http://schemas.microsoft.com/office/drawing/2014/main" id="{00000000-0008-0000-0200-00007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4" name="TextBox 1">
          <a:extLst>
            <a:ext uri="{FF2B5EF4-FFF2-40B4-BE49-F238E27FC236}">
              <a16:creationId xmlns="" xmlns:a16="http://schemas.microsoft.com/office/drawing/2014/main" id="{00000000-0008-0000-0200-00007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5" name="TextBox 1">
          <a:extLst>
            <a:ext uri="{FF2B5EF4-FFF2-40B4-BE49-F238E27FC236}">
              <a16:creationId xmlns="" xmlns:a16="http://schemas.microsoft.com/office/drawing/2014/main" id="{00000000-0008-0000-0200-00007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6" name="TextBox 1">
          <a:extLst>
            <a:ext uri="{FF2B5EF4-FFF2-40B4-BE49-F238E27FC236}">
              <a16:creationId xmlns="" xmlns:a16="http://schemas.microsoft.com/office/drawing/2014/main" id="{00000000-0008-0000-0200-00007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7" name="TextBox 1">
          <a:extLst>
            <a:ext uri="{FF2B5EF4-FFF2-40B4-BE49-F238E27FC236}">
              <a16:creationId xmlns="" xmlns:a16="http://schemas.microsoft.com/office/drawing/2014/main" id="{00000000-0008-0000-0200-00007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8" name="TextBox 1">
          <a:extLst>
            <a:ext uri="{FF2B5EF4-FFF2-40B4-BE49-F238E27FC236}">
              <a16:creationId xmlns="" xmlns:a16="http://schemas.microsoft.com/office/drawing/2014/main" id="{00000000-0008-0000-0200-00007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89" name="TextBox 1">
          <a:extLst>
            <a:ext uri="{FF2B5EF4-FFF2-40B4-BE49-F238E27FC236}">
              <a16:creationId xmlns="" xmlns:a16="http://schemas.microsoft.com/office/drawing/2014/main" id="{00000000-0008-0000-0200-00007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0" name="TextBox 1">
          <a:extLst>
            <a:ext uri="{FF2B5EF4-FFF2-40B4-BE49-F238E27FC236}">
              <a16:creationId xmlns="" xmlns:a16="http://schemas.microsoft.com/office/drawing/2014/main" id="{00000000-0008-0000-0200-00007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1" name="TextBox 1">
          <a:extLst>
            <a:ext uri="{FF2B5EF4-FFF2-40B4-BE49-F238E27FC236}">
              <a16:creationId xmlns="" xmlns:a16="http://schemas.microsoft.com/office/drawing/2014/main" id="{00000000-0008-0000-0200-00007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2" name="TextBox 1">
          <a:extLst>
            <a:ext uri="{FF2B5EF4-FFF2-40B4-BE49-F238E27FC236}">
              <a16:creationId xmlns="" xmlns:a16="http://schemas.microsoft.com/office/drawing/2014/main" id="{00000000-0008-0000-0200-00007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3" name="TextBox 1">
          <a:extLst>
            <a:ext uri="{FF2B5EF4-FFF2-40B4-BE49-F238E27FC236}">
              <a16:creationId xmlns="" xmlns:a16="http://schemas.microsoft.com/office/drawing/2014/main" id="{00000000-0008-0000-0200-00007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4" name="TextBox 1">
          <a:extLst>
            <a:ext uri="{FF2B5EF4-FFF2-40B4-BE49-F238E27FC236}">
              <a16:creationId xmlns="" xmlns:a16="http://schemas.microsoft.com/office/drawing/2014/main" id="{00000000-0008-0000-0200-00007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5" name="TextBox 1">
          <a:extLst>
            <a:ext uri="{FF2B5EF4-FFF2-40B4-BE49-F238E27FC236}">
              <a16:creationId xmlns="" xmlns:a16="http://schemas.microsoft.com/office/drawing/2014/main" id="{00000000-0008-0000-0200-00007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6" name="TextBox 1">
          <a:extLst>
            <a:ext uri="{FF2B5EF4-FFF2-40B4-BE49-F238E27FC236}">
              <a16:creationId xmlns="" xmlns:a16="http://schemas.microsoft.com/office/drawing/2014/main" id="{00000000-0008-0000-0200-00008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7" name="TextBox 1">
          <a:extLst>
            <a:ext uri="{FF2B5EF4-FFF2-40B4-BE49-F238E27FC236}">
              <a16:creationId xmlns="" xmlns:a16="http://schemas.microsoft.com/office/drawing/2014/main" id="{00000000-0008-0000-0200-00008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8" name="TextBox 1">
          <a:extLst>
            <a:ext uri="{FF2B5EF4-FFF2-40B4-BE49-F238E27FC236}">
              <a16:creationId xmlns="" xmlns:a16="http://schemas.microsoft.com/office/drawing/2014/main" id="{00000000-0008-0000-0200-00008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899" name="TextBox 1">
          <a:extLst>
            <a:ext uri="{FF2B5EF4-FFF2-40B4-BE49-F238E27FC236}">
              <a16:creationId xmlns="" xmlns:a16="http://schemas.microsoft.com/office/drawing/2014/main" id="{00000000-0008-0000-0200-00008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0" name="TextBox 1">
          <a:extLst>
            <a:ext uri="{FF2B5EF4-FFF2-40B4-BE49-F238E27FC236}">
              <a16:creationId xmlns="" xmlns:a16="http://schemas.microsoft.com/office/drawing/2014/main" id="{00000000-0008-0000-0200-00008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1" name="TextBox 1">
          <a:extLst>
            <a:ext uri="{FF2B5EF4-FFF2-40B4-BE49-F238E27FC236}">
              <a16:creationId xmlns="" xmlns:a16="http://schemas.microsoft.com/office/drawing/2014/main" id="{00000000-0008-0000-0200-00008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2" name="TextBox 1">
          <a:extLst>
            <a:ext uri="{FF2B5EF4-FFF2-40B4-BE49-F238E27FC236}">
              <a16:creationId xmlns="" xmlns:a16="http://schemas.microsoft.com/office/drawing/2014/main" id="{00000000-0008-0000-0200-00008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3" name="TextBox 1">
          <a:extLst>
            <a:ext uri="{FF2B5EF4-FFF2-40B4-BE49-F238E27FC236}">
              <a16:creationId xmlns="" xmlns:a16="http://schemas.microsoft.com/office/drawing/2014/main" id="{00000000-0008-0000-0200-00008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4" name="TextBox 1">
          <a:extLst>
            <a:ext uri="{FF2B5EF4-FFF2-40B4-BE49-F238E27FC236}">
              <a16:creationId xmlns="" xmlns:a16="http://schemas.microsoft.com/office/drawing/2014/main" id="{00000000-0008-0000-0200-00008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5" name="TextBox 1">
          <a:extLst>
            <a:ext uri="{FF2B5EF4-FFF2-40B4-BE49-F238E27FC236}">
              <a16:creationId xmlns="" xmlns:a16="http://schemas.microsoft.com/office/drawing/2014/main" id="{00000000-0008-0000-0200-00008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6" name="TextBox 1">
          <a:extLst>
            <a:ext uri="{FF2B5EF4-FFF2-40B4-BE49-F238E27FC236}">
              <a16:creationId xmlns="" xmlns:a16="http://schemas.microsoft.com/office/drawing/2014/main" id="{00000000-0008-0000-0200-00008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7" name="TextBox 1">
          <a:extLst>
            <a:ext uri="{FF2B5EF4-FFF2-40B4-BE49-F238E27FC236}">
              <a16:creationId xmlns="" xmlns:a16="http://schemas.microsoft.com/office/drawing/2014/main" id="{00000000-0008-0000-0200-00008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8" name="TextBox 1">
          <a:extLst>
            <a:ext uri="{FF2B5EF4-FFF2-40B4-BE49-F238E27FC236}">
              <a16:creationId xmlns="" xmlns:a16="http://schemas.microsoft.com/office/drawing/2014/main" id="{00000000-0008-0000-0200-00008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09" name="TextBox 1">
          <a:extLst>
            <a:ext uri="{FF2B5EF4-FFF2-40B4-BE49-F238E27FC236}">
              <a16:creationId xmlns="" xmlns:a16="http://schemas.microsoft.com/office/drawing/2014/main" id="{00000000-0008-0000-0200-00008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0" name="TextBox 1">
          <a:extLst>
            <a:ext uri="{FF2B5EF4-FFF2-40B4-BE49-F238E27FC236}">
              <a16:creationId xmlns="" xmlns:a16="http://schemas.microsoft.com/office/drawing/2014/main" id="{00000000-0008-0000-0200-00008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1" name="TextBox 1">
          <a:extLst>
            <a:ext uri="{FF2B5EF4-FFF2-40B4-BE49-F238E27FC236}">
              <a16:creationId xmlns="" xmlns:a16="http://schemas.microsoft.com/office/drawing/2014/main" id="{00000000-0008-0000-0200-00008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2" name="TextBox 1">
          <a:extLst>
            <a:ext uri="{FF2B5EF4-FFF2-40B4-BE49-F238E27FC236}">
              <a16:creationId xmlns="" xmlns:a16="http://schemas.microsoft.com/office/drawing/2014/main" id="{00000000-0008-0000-0200-00009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3" name="TextBox 1">
          <a:extLst>
            <a:ext uri="{FF2B5EF4-FFF2-40B4-BE49-F238E27FC236}">
              <a16:creationId xmlns="" xmlns:a16="http://schemas.microsoft.com/office/drawing/2014/main" id="{00000000-0008-0000-0200-00009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4" name="TextBox 1">
          <a:extLst>
            <a:ext uri="{FF2B5EF4-FFF2-40B4-BE49-F238E27FC236}">
              <a16:creationId xmlns="" xmlns:a16="http://schemas.microsoft.com/office/drawing/2014/main" id="{00000000-0008-0000-0200-00009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5" name="TextBox 1">
          <a:extLst>
            <a:ext uri="{FF2B5EF4-FFF2-40B4-BE49-F238E27FC236}">
              <a16:creationId xmlns="" xmlns:a16="http://schemas.microsoft.com/office/drawing/2014/main" id="{00000000-0008-0000-0200-00009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6" name="TextBox 1">
          <a:extLst>
            <a:ext uri="{FF2B5EF4-FFF2-40B4-BE49-F238E27FC236}">
              <a16:creationId xmlns="" xmlns:a16="http://schemas.microsoft.com/office/drawing/2014/main" id="{00000000-0008-0000-0200-00009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7" name="TextBox 1">
          <a:extLst>
            <a:ext uri="{FF2B5EF4-FFF2-40B4-BE49-F238E27FC236}">
              <a16:creationId xmlns=""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8" name="TextBox 1">
          <a:extLst>
            <a:ext uri="{FF2B5EF4-FFF2-40B4-BE49-F238E27FC236}">
              <a16:creationId xmlns=""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19" name="TextBox 1">
          <a:extLst>
            <a:ext uri="{FF2B5EF4-FFF2-40B4-BE49-F238E27FC236}">
              <a16:creationId xmlns="" xmlns:a16="http://schemas.microsoft.com/office/drawing/2014/main" id="{00000000-0008-0000-0200-00009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0" name="TextBox 1">
          <a:extLst>
            <a:ext uri="{FF2B5EF4-FFF2-40B4-BE49-F238E27FC236}">
              <a16:creationId xmlns="" xmlns:a16="http://schemas.microsoft.com/office/drawing/2014/main" id="{00000000-0008-0000-0200-00009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1" name="TextBox 1">
          <a:extLst>
            <a:ext uri="{FF2B5EF4-FFF2-40B4-BE49-F238E27FC236}">
              <a16:creationId xmlns="" xmlns:a16="http://schemas.microsoft.com/office/drawing/2014/main" id="{00000000-0008-0000-0200-00009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2" name="TextBox 1">
          <a:extLst>
            <a:ext uri="{FF2B5EF4-FFF2-40B4-BE49-F238E27FC236}">
              <a16:creationId xmlns="" xmlns:a16="http://schemas.microsoft.com/office/drawing/2014/main" id="{00000000-0008-0000-0200-00009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3" name="TextBox 1">
          <a:extLst>
            <a:ext uri="{FF2B5EF4-FFF2-40B4-BE49-F238E27FC236}">
              <a16:creationId xmlns="" xmlns:a16="http://schemas.microsoft.com/office/drawing/2014/main" id="{00000000-0008-0000-0200-00009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4" name="TextBox 1">
          <a:extLst>
            <a:ext uri="{FF2B5EF4-FFF2-40B4-BE49-F238E27FC236}">
              <a16:creationId xmlns="" xmlns:a16="http://schemas.microsoft.com/office/drawing/2014/main" id="{00000000-0008-0000-0200-00009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5" name="TextBox 1">
          <a:extLst>
            <a:ext uri="{FF2B5EF4-FFF2-40B4-BE49-F238E27FC236}">
              <a16:creationId xmlns="" xmlns:a16="http://schemas.microsoft.com/office/drawing/2014/main" id="{00000000-0008-0000-0200-00009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6" name="TextBox 1">
          <a:extLst>
            <a:ext uri="{FF2B5EF4-FFF2-40B4-BE49-F238E27FC236}">
              <a16:creationId xmlns=""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7" name="TextBox 1">
          <a:extLst>
            <a:ext uri="{FF2B5EF4-FFF2-40B4-BE49-F238E27FC236}">
              <a16:creationId xmlns="" xmlns:a16="http://schemas.microsoft.com/office/drawing/2014/main" id="{00000000-0008-0000-0200-00009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8" name="TextBox 1">
          <a:extLst>
            <a:ext uri="{FF2B5EF4-FFF2-40B4-BE49-F238E27FC236}">
              <a16:creationId xmlns="" xmlns:a16="http://schemas.microsoft.com/office/drawing/2014/main" id="{00000000-0008-0000-0200-0000A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29" name="TextBox 1">
          <a:extLst>
            <a:ext uri="{FF2B5EF4-FFF2-40B4-BE49-F238E27FC236}">
              <a16:creationId xmlns="" xmlns:a16="http://schemas.microsoft.com/office/drawing/2014/main" id="{00000000-0008-0000-0200-0000A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0" name="TextBox 1">
          <a:extLst>
            <a:ext uri="{FF2B5EF4-FFF2-40B4-BE49-F238E27FC236}">
              <a16:creationId xmlns="" xmlns:a16="http://schemas.microsoft.com/office/drawing/2014/main" id="{00000000-0008-0000-0200-0000A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1" name="TextBox 1">
          <a:extLst>
            <a:ext uri="{FF2B5EF4-FFF2-40B4-BE49-F238E27FC236}">
              <a16:creationId xmlns="" xmlns:a16="http://schemas.microsoft.com/office/drawing/2014/main" id="{00000000-0008-0000-0200-0000A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2" name="TextBox 1">
          <a:extLst>
            <a:ext uri="{FF2B5EF4-FFF2-40B4-BE49-F238E27FC236}">
              <a16:creationId xmlns="" xmlns:a16="http://schemas.microsoft.com/office/drawing/2014/main" id="{00000000-0008-0000-0200-0000A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3" name="TextBox 1">
          <a:extLst>
            <a:ext uri="{FF2B5EF4-FFF2-40B4-BE49-F238E27FC236}">
              <a16:creationId xmlns="" xmlns:a16="http://schemas.microsoft.com/office/drawing/2014/main" id="{00000000-0008-0000-0200-0000A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4" name="TextBox 1">
          <a:extLst>
            <a:ext uri="{FF2B5EF4-FFF2-40B4-BE49-F238E27FC236}">
              <a16:creationId xmlns=""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5" name="TextBox 1">
          <a:extLst>
            <a:ext uri="{FF2B5EF4-FFF2-40B4-BE49-F238E27FC236}">
              <a16:creationId xmlns="" xmlns:a16="http://schemas.microsoft.com/office/drawing/2014/main" id="{00000000-0008-0000-0200-0000A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6" name="TextBox 1">
          <a:extLst>
            <a:ext uri="{FF2B5EF4-FFF2-40B4-BE49-F238E27FC236}">
              <a16:creationId xmlns=""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7" name="TextBox 1">
          <a:extLst>
            <a:ext uri="{FF2B5EF4-FFF2-40B4-BE49-F238E27FC236}">
              <a16:creationId xmlns=""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8" name="TextBox 1">
          <a:extLst>
            <a:ext uri="{FF2B5EF4-FFF2-40B4-BE49-F238E27FC236}">
              <a16:creationId xmlns="" xmlns:a16="http://schemas.microsoft.com/office/drawing/2014/main" id="{00000000-0008-0000-0200-0000A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39" name="TextBox 1">
          <a:extLst>
            <a:ext uri="{FF2B5EF4-FFF2-40B4-BE49-F238E27FC236}">
              <a16:creationId xmlns="" xmlns:a16="http://schemas.microsoft.com/office/drawing/2014/main" id="{00000000-0008-0000-0200-0000A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0" name="TextBox 1">
          <a:extLst>
            <a:ext uri="{FF2B5EF4-FFF2-40B4-BE49-F238E27FC236}">
              <a16:creationId xmlns="" xmlns:a16="http://schemas.microsoft.com/office/drawing/2014/main" id="{00000000-0008-0000-0200-0000A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1" name="TextBox 1">
          <a:extLst>
            <a:ext uri="{FF2B5EF4-FFF2-40B4-BE49-F238E27FC236}">
              <a16:creationId xmlns="" xmlns:a16="http://schemas.microsoft.com/office/drawing/2014/main" id="{00000000-0008-0000-0200-0000A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2" name="TextBox 1">
          <a:extLst>
            <a:ext uri="{FF2B5EF4-FFF2-40B4-BE49-F238E27FC236}">
              <a16:creationId xmlns=""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3" name="TextBox 1">
          <a:extLst>
            <a:ext uri="{FF2B5EF4-FFF2-40B4-BE49-F238E27FC236}">
              <a16:creationId xmlns="" xmlns:a16="http://schemas.microsoft.com/office/drawing/2014/main" id="{00000000-0008-0000-0200-0000A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4" name="TextBox 1">
          <a:extLst>
            <a:ext uri="{FF2B5EF4-FFF2-40B4-BE49-F238E27FC236}">
              <a16:creationId xmlns="" xmlns:a16="http://schemas.microsoft.com/office/drawing/2014/main" id="{00000000-0008-0000-0200-0000B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5" name="TextBox 1">
          <a:extLst>
            <a:ext uri="{FF2B5EF4-FFF2-40B4-BE49-F238E27FC236}">
              <a16:creationId xmlns="" xmlns:a16="http://schemas.microsoft.com/office/drawing/2014/main" id="{00000000-0008-0000-0200-0000B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6" name="TextBox 1">
          <a:extLst>
            <a:ext uri="{FF2B5EF4-FFF2-40B4-BE49-F238E27FC236}">
              <a16:creationId xmlns="" xmlns:a16="http://schemas.microsoft.com/office/drawing/2014/main" id="{00000000-0008-0000-0200-0000B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7" name="TextBox 1">
          <a:extLst>
            <a:ext uri="{FF2B5EF4-FFF2-40B4-BE49-F238E27FC236}">
              <a16:creationId xmlns=""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8" name="TextBox 1">
          <a:extLst>
            <a:ext uri="{FF2B5EF4-FFF2-40B4-BE49-F238E27FC236}">
              <a16:creationId xmlns=""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49" name="TextBox 1">
          <a:extLst>
            <a:ext uri="{FF2B5EF4-FFF2-40B4-BE49-F238E27FC236}">
              <a16:creationId xmlns=""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0" name="TextBox 1">
          <a:extLst>
            <a:ext uri="{FF2B5EF4-FFF2-40B4-BE49-F238E27FC236}">
              <a16:creationId xmlns=""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1" name="TextBox 1">
          <a:extLst>
            <a:ext uri="{FF2B5EF4-FFF2-40B4-BE49-F238E27FC236}">
              <a16:creationId xmlns=""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2" name="TextBox 1">
          <a:extLst>
            <a:ext uri="{FF2B5EF4-FFF2-40B4-BE49-F238E27FC236}">
              <a16:creationId xmlns="" xmlns:a16="http://schemas.microsoft.com/office/drawing/2014/main" id="{00000000-0008-0000-0200-0000B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3" name="TextBox 1">
          <a:extLst>
            <a:ext uri="{FF2B5EF4-FFF2-40B4-BE49-F238E27FC236}">
              <a16:creationId xmlns="" xmlns:a16="http://schemas.microsoft.com/office/drawing/2014/main" id="{00000000-0008-0000-0200-0000B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4" name="TextBox 1">
          <a:extLst>
            <a:ext uri="{FF2B5EF4-FFF2-40B4-BE49-F238E27FC236}">
              <a16:creationId xmlns="" xmlns:a16="http://schemas.microsoft.com/office/drawing/2014/main" id="{00000000-0008-0000-0200-0000B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5" name="TextBox 1">
          <a:extLst>
            <a:ext uri="{FF2B5EF4-FFF2-40B4-BE49-F238E27FC236}">
              <a16:creationId xmlns="" xmlns:a16="http://schemas.microsoft.com/office/drawing/2014/main" id="{00000000-0008-0000-0200-0000B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6" name="TextBox 1">
          <a:extLst>
            <a:ext uri="{FF2B5EF4-FFF2-40B4-BE49-F238E27FC236}">
              <a16:creationId xmlns="" xmlns:a16="http://schemas.microsoft.com/office/drawing/2014/main" id="{00000000-0008-0000-0200-0000B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7" name="TextBox 1">
          <a:extLst>
            <a:ext uri="{FF2B5EF4-FFF2-40B4-BE49-F238E27FC236}">
              <a16:creationId xmlns="" xmlns:a16="http://schemas.microsoft.com/office/drawing/2014/main" id="{00000000-0008-0000-0200-0000B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8" name="TextBox 1">
          <a:extLst>
            <a:ext uri="{FF2B5EF4-FFF2-40B4-BE49-F238E27FC236}">
              <a16:creationId xmlns="" xmlns:a16="http://schemas.microsoft.com/office/drawing/2014/main" id="{00000000-0008-0000-0200-0000B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59" name="TextBox 1">
          <a:extLst>
            <a:ext uri="{FF2B5EF4-FFF2-40B4-BE49-F238E27FC236}">
              <a16:creationId xmlns=""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0" name="TextBox 1">
          <a:extLst>
            <a:ext uri="{FF2B5EF4-FFF2-40B4-BE49-F238E27FC236}">
              <a16:creationId xmlns="" xmlns:a16="http://schemas.microsoft.com/office/drawing/2014/main" id="{00000000-0008-0000-0200-0000C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1" name="TextBox 1">
          <a:extLst>
            <a:ext uri="{FF2B5EF4-FFF2-40B4-BE49-F238E27FC236}">
              <a16:creationId xmlns="" xmlns:a16="http://schemas.microsoft.com/office/drawing/2014/main" id="{00000000-0008-0000-0200-0000C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2" name="TextBox 1">
          <a:extLst>
            <a:ext uri="{FF2B5EF4-FFF2-40B4-BE49-F238E27FC236}">
              <a16:creationId xmlns="" xmlns:a16="http://schemas.microsoft.com/office/drawing/2014/main" id="{00000000-0008-0000-0200-0000C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3" name="TextBox 1">
          <a:extLst>
            <a:ext uri="{FF2B5EF4-FFF2-40B4-BE49-F238E27FC236}">
              <a16:creationId xmlns="" xmlns:a16="http://schemas.microsoft.com/office/drawing/2014/main" id="{00000000-0008-0000-0200-0000C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4" name="TextBox 1">
          <a:extLst>
            <a:ext uri="{FF2B5EF4-FFF2-40B4-BE49-F238E27FC236}">
              <a16:creationId xmlns="" xmlns:a16="http://schemas.microsoft.com/office/drawing/2014/main" id="{00000000-0008-0000-0200-0000C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5" name="TextBox 1">
          <a:extLst>
            <a:ext uri="{FF2B5EF4-FFF2-40B4-BE49-F238E27FC236}">
              <a16:creationId xmlns="" xmlns:a16="http://schemas.microsoft.com/office/drawing/2014/main" id="{00000000-0008-0000-0200-0000C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6" name="TextBox 1">
          <a:extLst>
            <a:ext uri="{FF2B5EF4-FFF2-40B4-BE49-F238E27FC236}">
              <a16:creationId xmlns="" xmlns:a16="http://schemas.microsoft.com/office/drawing/2014/main" id="{00000000-0008-0000-0200-0000C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7" name="TextBox 1">
          <a:extLst>
            <a:ext uri="{FF2B5EF4-FFF2-40B4-BE49-F238E27FC236}">
              <a16:creationId xmlns="" xmlns:a16="http://schemas.microsoft.com/office/drawing/2014/main" id="{00000000-0008-0000-0200-0000C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8" name="TextBox 1">
          <a:extLst>
            <a:ext uri="{FF2B5EF4-FFF2-40B4-BE49-F238E27FC236}">
              <a16:creationId xmlns="" xmlns:a16="http://schemas.microsoft.com/office/drawing/2014/main" id="{00000000-0008-0000-0200-0000C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69" name="TextBox 1">
          <a:extLst>
            <a:ext uri="{FF2B5EF4-FFF2-40B4-BE49-F238E27FC236}">
              <a16:creationId xmlns="" xmlns:a16="http://schemas.microsoft.com/office/drawing/2014/main" id="{00000000-0008-0000-0200-0000C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0" name="TextBox 1">
          <a:extLst>
            <a:ext uri="{FF2B5EF4-FFF2-40B4-BE49-F238E27FC236}">
              <a16:creationId xmlns=""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1" name="TextBox 1">
          <a:extLst>
            <a:ext uri="{FF2B5EF4-FFF2-40B4-BE49-F238E27FC236}">
              <a16:creationId xmlns=""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2" name="TextBox 1">
          <a:extLst>
            <a:ext uri="{FF2B5EF4-FFF2-40B4-BE49-F238E27FC236}">
              <a16:creationId xmlns="" xmlns:a16="http://schemas.microsoft.com/office/drawing/2014/main" id="{00000000-0008-0000-0200-0000C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3" name="TextBox 1">
          <a:extLst>
            <a:ext uri="{FF2B5EF4-FFF2-40B4-BE49-F238E27FC236}">
              <a16:creationId xmlns="" xmlns:a16="http://schemas.microsoft.com/office/drawing/2014/main" id="{00000000-0008-0000-0200-0000C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4" name="TextBox 1">
          <a:extLst>
            <a:ext uri="{FF2B5EF4-FFF2-40B4-BE49-F238E27FC236}">
              <a16:creationId xmlns="" xmlns:a16="http://schemas.microsoft.com/office/drawing/2014/main" id="{00000000-0008-0000-0200-0000C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5" name="TextBox 1">
          <a:extLst>
            <a:ext uri="{FF2B5EF4-FFF2-40B4-BE49-F238E27FC236}">
              <a16:creationId xmlns="" xmlns:a16="http://schemas.microsoft.com/office/drawing/2014/main" id="{00000000-0008-0000-0200-0000C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6" name="TextBox 1">
          <a:extLst>
            <a:ext uri="{FF2B5EF4-FFF2-40B4-BE49-F238E27FC236}">
              <a16:creationId xmlns="" xmlns:a16="http://schemas.microsoft.com/office/drawing/2014/main" id="{00000000-0008-0000-0200-0000D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7" name="TextBox 1">
          <a:extLst>
            <a:ext uri="{FF2B5EF4-FFF2-40B4-BE49-F238E27FC236}">
              <a16:creationId xmlns="" xmlns:a16="http://schemas.microsoft.com/office/drawing/2014/main" id="{00000000-0008-0000-0200-0000D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8" name="TextBox 1">
          <a:extLst>
            <a:ext uri="{FF2B5EF4-FFF2-40B4-BE49-F238E27FC236}">
              <a16:creationId xmlns="" xmlns:a16="http://schemas.microsoft.com/office/drawing/2014/main" id="{00000000-0008-0000-0200-0000D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79" name="TextBox 1">
          <a:extLst>
            <a:ext uri="{FF2B5EF4-FFF2-40B4-BE49-F238E27FC236}">
              <a16:creationId xmlns=""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0" name="TextBox 1">
          <a:extLst>
            <a:ext uri="{FF2B5EF4-FFF2-40B4-BE49-F238E27FC236}">
              <a16:creationId xmlns="" xmlns:a16="http://schemas.microsoft.com/office/drawing/2014/main" id="{00000000-0008-0000-0200-0000D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1" name="TextBox 1">
          <a:extLst>
            <a:ext uri="{FF2B5EF4-FFF2-40B4-BE49-F238E27FC236}">
              <a16:creationId xmlns="" xmlns:a16="http://schemas.microsoft.com/office/drawing/2014/main" id="{00000000-0008-0000-0200-0000D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2" name="TextBox 1">
          <a:extLst>
            <a:ext uri="{FF2B5EF4-FFF2-40B4-BE49-F238E27FC236}">
              <a16:creationId xmlns="" xmlns:a16="http://schemas.microsoft.com/office/drawing/2014/main" id="{00000000-0008-0000-0200-0000D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3" name="TextBox 1">
          <a:extLst>
            <a:ext uri="{FF2B5EF4-FFF2-40B4-BE49-F238E27FC236}">
              <a16:creationId xmlns="" xmlns:a16="http://schemas.microsoft.com/office/drawing/2014/main" id="{00000000-0008-0000-0200-0000D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4" name="TextBox 1">
          <a:extLst>
            <a:ext uri="{FF2B5EF4-FFF2-40B4-BE49-F238E27FC236}">
              <a16:creationId xmlns="" xmlns:a16="http://schemas.microsoft.com/office/drawing/2014/main" id="{00000000-0008-0000-0200-0000D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5" name="TextBox 1">
          <a:extLst>
            <a:ext uri="{FF2B5EF4-FFF2-40B4-BE49-F238E27FC236}">
              <a16:creationId xmlns="" xmlns:a16="http://schemas.microsoft.com/office/drawing/2014/main" id="{00000000-0008-0000-0200-0000D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6" name="TextBox 1">
          <a:extLst>
            <a:ext uri="{FF2B5EF4-FFF2-40B4-BE49-F238E27FC236}">
              <a16:creationId xmlns="" xmlns:a16="http://schemas.microsoft.com/office/drawing/2014/main" id="{00000000-0008-0000-0200-0000D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7" name="TextBox 1">
          <a:extLst>
            <a:ext uri="{FF2B5EF4-FFF2-40B4-BE49-F238E27FC236}">
              <a16:creationId xmlns="" xmlns:a16="http://schemas.microsoft.com/office/drawing/2014/main" id="{00000000-0008-0000-0200-0000D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8" name="TextBox 1">
          <a:extLst>
            <a:ext uri="{FF2B5EF4-FFF2-40B4-BE49-F238E27FC236}">
              <a16:creationId xmlns="" xmlns:a16="http://schemas.microsoft.com/office/drawing/2014/main" id="{00000000-0008-0000-0200-0000D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89" name="TextBox 1">
          <a:extLst>
            <a:ext uri="{FF2B5EF4-FFF2-40B4-BE49-F238E27FC236}">
              <a16:creationId xmlns="" xmlns:a16="http://schemas.microsoft.com/office/drawing/2014/main" id="{00000000-0008-0000-0200-0000D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0" name="TextBox 1">
          <a:extLst>
            <a:ext uri="{FF2B5EF4-FFF2-40B4-BE49-F238E27FC236}">
              <a16:creationId xmlns="" xmlns:a16="http://schemas.microsoft.com/office/drawing/2014/main" id="{00000000-0008-0000-0200-0000D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1" name="TextBox 1">
          <a:extLst>
            <a:ext uri="{FF2B5EF4-FFF2-40B4-BE49-F238E27FC236}">
              <a16:creationId xmlns=""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2" name="TextBox 1">
          <a:extLst>
            <a:ext uri="{FF2B5EF4-FFF2-40B4-BE49-F238E27FC236}">
              <a16:creationId xmlns="" xmlns:a16="http://schemas.microsoft.com/office/drawing/2014/main" id="{00000000-0008-0000-0200-0000E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3" name="TextBox 1">
          <a:extLst>
            <a:ext uri="{FF2B5EF4-FFF2-40B4-BE49-F238E27FC236}">
              <a16:creationId xmlns="" xmlns:a16="http://schemas.microsoft.com/office/drawing/2014/main" id="{00000000-0008-0000-0200-0000E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4" name="TextBox 1">
          <a:extLst>
            <a:ext uri="{FF2B5EF4-FFF2-40B4-BE49-F238E27FC236}">
              <a16:creationId xmlns="" xmlns:a16="http://schemas.microsoft.com/office/drawing/2014/main" id="{00000000-0008-0000-0200-0000E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5" name="TextBox 1">
          <a:extLst>
            <a:ext uri="{FF2B5EF4-FFF2-40B4-BE49-F238E27FC236}">
              <a16:creationId xmlns="" xmlns:a16="http://schemas.microsoft.com/office/drawing/2014/main" id="{00000000-0008-0000-0200-0000E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6" name="TextBox 1">
          <a:extLst>
            <a:ext uri="{FF2B5EF4-FFF2-40B4-BE49-F238E27FC236}">
              <a16:creationId xmlns=""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7" name="TextBox 1">
          <a:extLst>
            <a:ext uri="{FF2B5EF4-FFF2-40B4-BE49-F238E27FC236}">
              <a16:creationId xmlns="" xmlns:a16="http://schemas.microsoft.com/office/drawing/2014/main" id="{00000000-0008-0000-0200-0000E5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8" name="TextBox 1">
          <a:extLst>
            <a:ext uri="{FF2B5EF4-FFF2-40B4-BE49-F238E27FC236}">
              <a16:creationId xmlns="" xmlns:a16="http://schemas.microsoft.com/office/drawing/2014/main" id="{00000000-0008-0000-0200-0000E6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999" name="TextBox 1">
          <a:extLst>
            <a:ext uri="{FF2B5EF4-FFF2-40B4-BE49-F238E27FC236}">
              <a16:creationId xmlns=""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0" name="TextBox 1">
          <a:extLst>
            <a:ext uri="{FF2B5EF4-FFF2-40B4-BE49-F238E27FC236}">
              <a16:creationId xmlns="" xmlns:a16="http://schemas.microsoft.com/office/drawing/2014/main" id="{00000000-0008-0000-0200-0000E8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1" name="TextBox 1">
          <a:extLst>
            <a:ext uri="{FF2B5EF4-FFF2-40B4-BE49-F238E27FC236}">
              <a16:creationId xmlns="" xmlns:a16="http://schemas.microsoft.com/office/drawing/2014/main" id="{00000000-0008-0000-0200-0000E9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2" name="TextBox 1">
          <a:extLst>
            <a:ext uri="{FF2B5EF4-FFF2-40B4-BE49-F238E27FC236}">
              <a16:creationId xmlns=""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3" name="TextBox 1">
          <a:extLst>
            <a:ext uri="{FF2B5EF4-FFF2-40B4-BE49-F238E27FC236}">
              <a16:creationId xmlns=""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4" name="TextBox 1">
          <a:extLst>
            <a:ext uri="{FF2B5EF4-FFF2-40B4-BE49-F238E27FC236}">
              <a16:creationId xmlns="" xmlns:a16="http://schemas.microsoft.com/office/drawing/2014/main" id="{00000000-0008-0000-0200-0000EC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5" name="TextBox 1">
          <a:extLst>
            <a:ext uri="{FF2B5EF4-FFF2-40B4-BE49-F238E27FC236}">
              <a16:creationId xmlns="" xmlns:a16="http://schemas.microsoft.com/office/drawing/2014/main" id="{00000000-0008-0000-0200-0000ED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6" name="TextBox 1">
          <a:extLst>
            <a:ext uri="{FF2B5EF4-FFF2-40B4-BE49-F238E27FC236}">
              <a16:creationId xmlns="" xmlns:a16="http://schemas.microsoft.com/office/drawing/2014/main" id="{00000000-0008-0000-0200-0000EE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7" name="TextBox 1">
          <a:extLst>
            <a:ext uri="{FF2B5EF4-FFF2-40B4-BE49-F238E27FC236}">
              <a16:creationId xmlns="" xmlns:a16="http://schemas.microsoft.com/office/drawing/2014/main" id="{00000000-0008-0000-0200-0000EF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8" name="TextBox 1">
          <a:extLst>
            <a:ext uri="{FF2B5EF4-FFF2-40B4-BE49-F238E27FC236}">
              <a16:creationId xmlns="" xmlns:a16="http://schemas.microsoft.com/office/drawing/2014/main" id="{00000000-0008-0000-0200-0000F0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09" name="TextBox 1">
          <a:extLst>
            <a:ext uri="{FF2B5EF4-FFF2-40B4-BE49-F238E27FC236}">
              <a16:creationId xmlns=""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10" name="TextBox 1">
          <a:extLst>
            <a:ext uri="{FF2B5EF4-FFF2-40B4-BE49-F238E27FC236}">
              <a16:creationId xmlns="" xmlns:a16="http://schemas.microsoft.com/office/drawing/2014/main" id="{00000000-0008-0000-0200-0000F2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11" name="TextBox 1">
          <a:extLst>
            <a:ext uri="{FF2B5EF4-FFF2-40B4-BE49-F238E27FC236}">
              <a16:creationId xmlns="" xmlns:a16="http://schemas.microsoft.com/office/drawing/2014/main" id="{00000000-0008-0000-0200-0000F3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553</xdr:row>
      <xdr:rowOff>0</xdr:rowOff>
    </xdr:from>
    <xdr:ext cx="184731" cy="264560"/>
    <xdr:sp macro="" textlink="">
      <xdr:nvSpPr>
        <xdr:cNvPr id="1012" name="TextBox 1">
          <a:extLst>
            <a:ext uri="{FF2B5EF4-FFF2-40B4-BE49-F238E27FC236}">
              <a16:creationId xmlns=""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2352675" y="14245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3" name="TextBox 1">
          <a:extLst>
            <a:ext uri="{FF2B5EF4-FFF2-40B4-BE49-F238E27FC236}">
              <a16:creationId xmlns="" xmlns:a16="http://schemas.microsoft.com/office/drawing/2014/main" id="{00000000-0008-0000-0200-0000F5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4" name="TextBox 1">
          <a:extLst>
            <a:ext uri="{FF2B5EF4-FFF2-40B4-BE49-F238E27FC236}">
              <a16:creationId xmlns="" xmlns:a16="http://schemas.microsoft.com/office/drawing/2014/main" id="{00000000-0008-0000-0200-0000F6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5" name="TextBox 1">
          <a:extLst>
            <a:ext uri="{FF2B5EF4-FFF2-40B4-BE49-F238E27FC236}">
              <a16:creationId xmlns="" xmlns:a16="http://schemas.microsoft.com/office/drawing/2014/main" id="{00000000-0008-0000-0200-0000F7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6" name="TextBox 1">
          <a:extLst>
            <a:ext uri="{FF2B5EF4-FFF2-40B4-BE49-F238E27FC236}">
              <a16:creationId xmlns="" xmlns:a16="http://schemas.microsoft.com/office/drawing/2014/main" id="{00000000-0008-0000-0200-0000F8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7" name="TextBox 1">
          <a:extLst>
            <a:ext uri="{FF2B5EF4-FFF2-40B4-BE49-F238E27FC236}">
              <a16:creationId xmlns="" xmlns:a16="http://schemas.microsoft.com/office/drawing/2014/main" id="{00000000-0008-0000-0200-0000F9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8" name="TextBox 1">
          <a:extLst>
            <a:ext uri="{FF2B5EF4-FFF2-40B4-BE49-F238E27FC236}">
              <a16:creationId xmlns="" xmlns:a16="http://schemas.microsoft.com/office/drawing/2014/main" id="{00000000-0008-0000-0200-0000FA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19" name="TextBox 1">
          <a:extLst>
            <a:ext uri="{FF2B5EF4-FFF2-40B4-BE49-F238E27FC236}">
              <a16:creationId xmlns="" xmlns:a16="http://schemas.microsoft.com/office/drawing/2014/main" id="{00000000-0008-0000-0200-0000FB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0" name="TextBox 1">
          <a:extLst>
            <a:ext uri="{FF2B5EF4-FFF2-40B4-BE49-F238E27FC236}">
              <a16:creationId xmlns="" xmlns:a16="http://schemas.microsoft.com/office/drawing/2014/main" id="{00000000-0008-0000-0200-0000FC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1" name="TextBox 1">
          <a:extLst>
            <a:ext uri="{FF2B5EF4-FFF2-40B4-BE49-F238E27FC236}">
              <a16:creationId xmlns="" xmlns:a16="http://schemas.microsoft.com/office/drawing/2014/main" id="{00000000-0008-0000-0200-0000FD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2" name="TextBox 1">
          <a:extLst>
            <a:ext uri="{FF2B5EF4-FFF2-40B4-BE49-F238E27FC236}">
              <a16:creationId xmlns="" xmlns:a16="http://schemas.microsoft.com/office/drawing/2014/main" id="{00000000-0008-0000-0200-0000FE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3" name="TextBox 1">
          <a:extLst>
            <a:ext uri="{FF2B5EF4-FFF2-40B4-BE49-F238E27FC236}">
              <a16:creationId xmlns="" xmlns:a16="http://schemas.microsoft.com/office/drawing/2014/main" id="{00000000-0008-0000-0200-0000FF03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4" name="TextBox 1">
          <a:extLst>
            <a:ext uri="{FF2B5EF4-FFF2-40B4-BE49-F238E27FC236}">
              <a16:creationId xmlns="" xmlns:a16="http://schemas.microsoft.com/office/drawing/2014/main" id="{00000000-0008-0000-0200-00000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5" name="TextBox 1">
          <a:extLst>
            <a:ext uri="{FF2B5EF4-FFF2-40B4-BE49-F238E27FC236}">
              <a16:creationId xmlns=""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6" name="TextBox 1">
          <a:extLst>
            <a:ext uri="{FF2B5EF4-FFF2-40B4-BE49-F238E27FC236}">
              <a16:creationId xmlns=""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7" name="TextBox 1">
          <a:extLst>
            <a:ext uri="{FF2B5EF4-FFF2-40B4-BE49-F238E27FC236}">
              <a16:creationId xmlns="" xmlns:a16="http://schemas.microsoft.com/office/drawing/2014/main" id="{00000000-0008-0000-0200-00000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8" name="TextBox 1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29" name="TextBox 1">
          <a:extLst>
            <a:ext uri="{FF2B5EF4-FFF2-40B4-BE49-F238E27FC236}">
              <a16:creationId xmlns="" xmlns:a16="http://schemas.microsoft.com/office/drawing/2014/main" id="{00000000-0008-0000-0200-00000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0" name="TextBox 1">
          <a:extLst>
            <a:ext uri="{FF2B5EF4-FFF2-40B4-BE49-F238E27FC236}">
              <a16:creationId xmlns="" xmlns:a16="http://schemas.microsoft.com/office/drawing/2014/main" id="{00000000-0008-0000-0200-00000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1" name="TextBox 1">
          <a:extLst>
            <a:ext uri="{FF2B5EF4-FFF2-40B4-BE49-F238E27FC236}">
              <a16:creationId xmlns="" xmlns:a16="http://schemas.microsoft.com/office/drawing/2014/main" id="{00000000-0008-0000-0200-00000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2" name="TextBox 1">
          <a:extLst>
            <a:ext uri="{FF2B5EF4-FFF2-40B4-BE49-F238E27FC236}">
              <a16:creationId xmlns="" xmlns:a16="http://schemas.microsoft.com/office/drawing/2014/main" id="{00000000-0008-0000-0200-00000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3" name="TextBox 1">
          <a:extLst>
            <a:ext uri="{FF2B5EF4-FFF2-40B4-BE49-F238E27FC236}">
              <a16:creationId xmlns="" xmlns:a16="http://schemas.microsoft.com/office/drawing/2014/main" id="{00000000-0008-0000-0200-00000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4" name="TextBox 1">
          <a:extLst>
            <a:ext uri="{FF2B5EF4-FFF2-40B4-BE49-F238E27FC236}">
              <a16:creationId xmlns="" xmlns:a16="http://schemas.microsoft.com/office/drawing/2014/main" id="{00000000-0008-0000-0200-00000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5" name="TextBox 1">
          <a:extLst>
            <a:ext uri="{FF2B5EF4-FFF2-40B4-BE49-F238E27FC236}">
              <a16:creationId xmlns="" xmlns:a16="http://schemas.microsoft.com/office/drawing/2014/main" id="{00000000-0008-0000-0200-00000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6" name="TextBox 1">
          <a:extLst>
            <a:ext uri="{FF2B5EF4-FFF2-40B4-BE49-F238E27FC236}">
              <a16:creationId xmlns="" xmlns:a16="http://schemas.microsoft.com/office/drawing/2014/main" id="{00000000-0008-0000-0200-00000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7" name="TextBox 1">
          <a:extLst>
            <a:ext uri="{FF2B5EF4-FFF2-40B4-BE49-F238E27FC236}">
              <a16:creationId xmlns="" xmlns:a16="http://schemas.microsoft.com/office/drawing/2014/main" id="{00000000-0008-0000-0200-00000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8" name="TextBox 1">
          <a:extLst>
            <a:ext uri="{FF2B5EF4-FFF2-40B4-BE49-F238E27FC236}">
              <a16:creationId xmlns="" xmlns:a16="http://schemas.microsoft.com/office/drawing/2014/main" id="{00000000-0008-0000-0200-00000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39" name="TextBox 1">
          <a:extLst>
            <a:ext uri="{FF2B5EF4-FFF2-40B4-BE49-F238E27FC236}">
              <a16:creationId xmlns="" xmlns:a16="http://schemas.microsoft.com/office/drawing/2014/main" id="{00000000-0008-0000-0200-00000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0" name="TextBox 1">
          <a:extLst>
            <a:ext uri="{FF2B5EF4-FFF2-40B4-BE49-F238E27FC236}">
              <a16:creationId xmlns="" xmlns:a16="http://schemas.microsoft.com/office/drawing/2014/main" id="{00000000-0008-0000-0200-00001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1" name="TextBox 1">
          <a:extLst>
            <a:ext uri="{FF2B5EF4-FFF2-40B4-BE49-F238E27FC236}">
              <a16:creationId xmlns="" xmlns:a16="http://schemas.microsoft.com/office/drawing/2014/main" id="{00000000-0008-0000-0200-00001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2" name="TextBox 1">
          <a:extLst>
            <a:ext uri="{FF2B5EF4-FFF2-40B4-BE49-F238E27FC236}">
              <a16:creationId xmlns="" xmlns:a16="http://schemas.microsoft.com/office/drawing/2014/main" id="{00000000-0008-0000-0200-00001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3" name="TextBox 1">
          <a:extLst>
            <a:ext uri="{FF2B5EF4-FFF2-40B4-BE49-F238E27FC236}">
              <a16:creationId xmlns="" xmlns:a16="http://schemas.microsoft.com/office/drawing/2014/main" id="{00000000-0008-0000-0200-00001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4" name="TextBox 1">
          <a:extLst>
            <a:ext uri="{FF2B5EF4-FFF2-40B4-BE49-F238E27FC236}">
              <a16:creationId xmlns="" xmlns:a16="http://schemas.microsoft.com/office/drawing/2014/main" id="{00000000-0008-0000-0200-00001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5" name="TextBox 1">
          <a:extLst>
            <a:ext uri="{FF2B5EF4-FFF2-40B4-BE49-F238E27FC236}">
              <a16:creationId xmlns="" xmlns:a16="http://schemas.microsoft.com/office/drawing/2014/main" id="{00000000-0008-0000-0200-00001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6" name="TextBox 1">
          <a:extLst>
            <a:ext uri="{FF2B5EF4-FFF2-40B4-BE49-F238E27FC236}">
              <a16:creationId xmlns="" xmlns:a16="http://schemas.microsoft.com/office/drawing/2014/main" id="{00000000-0008-0000-0200-00001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7" name="TextBox 1">
          <a:extLst>
            <a:ext uri="{FF2B5EF4-FFF2-40B4-BE49-F238E27FC236}">
              <a16:creationId xmlns="" xmlns:a16="http://schemas.microsoft.com/office/drawing/2014/main" id="{00000000-0008-0000-0200-00001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8" name="TextBox 1">
          <a:extLst>
            <a:ext uri="{FF2B5EF4-FFF2-40B4-BE49-F238E27FC236}">
              <a16:creationId xmlns=""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49" name="TextBox 1">
          <a:extLst>
            <a:ext uri="{FF2B5EF4-FFF2-40B4-BE49-F238E27FC236}">
              <a16:creationId xmlns=""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0" name="TextBox 1">
          <a:extLst>
            <a:ext uri="{FF2B5EF4-FFF2-40B4-BE49-F238E27FC236}">
              <a16:creationId xmlns=""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1" name="TextBox 1">
          <a:extLst>
            <a:ext uri="{FF2B5EF4-FFF2-40B4-BE49-F238E27FC236}">
              <a16:creationId xmlns=""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2" name="TextBox 1">
          <a:extLst>
            <a:ext uri="{FF2B5EF4-FFF2-40B4-BE49-F238E27FC236}">
              <a16:creationId xmlns="" xmlns:a16="http://schemas.microsoft.com/office/drawing/2014/main" id="{00000000-0008-0000-0200-00001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3" name="TextBox 1">
          <a:extLst>
            <a:ext uri="{FF2B5EF4-FFF2-40B4-BE49-F238E27FC236}">
              <a16:creationId xmlns="" xmlns:a16="http://schemas.microsoft.com/office/drawing/2014/main" id="{00000000-0008-0000-0200-00001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4" name="TextBox 1">
          <a:extLst>
            <a:ext uri="{FF2B5EF4-FFF2-40B4-BE49-F238E27FC236}">
              <a16:creationId xmlns="" xmlns:a16="http://schemas.microsoft.com/office/drawing/2014/main" id="{00000000-0008-0000-0200-00001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5" name="TextBox 1">
          <a:extLst>
            <a:ext uri="{FF2B5EF4-FFF2-40B4-BE49-F238E27FC236}">
              <a16:creationId xmlns=""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6" name="TextBox 1">
          <a:extLst>
            <a:ext uri="{FF2B5EF4-FFF2-40B4-BE49-F238E27FC236}">
              <a16:creationId xmlns="" xmlns:a16="http://schemas.microsoft.com/office/drawing/2014/main" id="{00000000-0008-0000-0200-00002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7" name="TextBox 1">
          <a:extLst>
            <a:ext uri="{FF2B5EF4-FFF2-40B4-BE49-F238E27FC236}">
              <a16:creationId xmlns="" xmlns:a16="http://schemas.microsoft.com/office/drawing/2014/main" id="{00000000-0008-0000-0200-00002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8" name="TextBox 1">
          <a:extLst>
            <a:ext uri="{FF2B5EF4-FFF2-40B4-BE49-F238E27FC236}">
              <a16:creationId xmlns="" xmlns:a16="http://schemas.microsoft.com/office/drawing/2014/main" id="{00000000-0008-0000-0200-00002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59" name="TextBox 1">
          <a:extLst>
            <a:ext uri="{FF2B5EF4-FFF2-40B4-BE49-F238E27FC236}">
              <a16:creationId xmlns="" xmlns:a16="http://schemas.microsoft.com/office/drawing/2014/main" id="{00000000-0008-0000-0200-00002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0" name="TextBox 1">
          <a:extLst>
            <a:ext uri="{FF2B5EF4-FFF2-40B4-BE49-F238E27FC236}">
              <a16:creationId xmlns="" xmlns:a16="http://schemas.microsoft.com/office/drawing/2014/main" id="{00000000-0008-0000-0200-00002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1" name="TextBox 1">
          <a:extLst>
            <a:ext uri="{FF2B5EF4-FFF2-40B4-BE49-F238E27FC236}">
              <a16:creationId xmlns="" xmlns:a16="http://schemas.microsoft.com/office/drawing/2014/main" id="{00000000-0008-0000-0200-00002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2" name="TextBox 1">
          <a:extLst>
            <a:ext uri="{FF2B5EF4-FFF2-40B4-BE49-F238E27FC236}">
              <a16:creationId xmlns="" xmlns:a16="http://schemas.microsoft.com/office/drawing/2014/main" id="{00000000-0008-0000-0200-00002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3" name="TextBox 1">
          <a:extLst>
            <a:ext uri="{FF2B5EF4-FFF2-40B4-BE49-F238E27FC236}">
              <a16:creationId xmlns="" xmlns:a16="http://schemas.microsoft.com/office/drawing/2014/main" id="{00000000-0008-0000-0200-00002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4" name="TextBox 1">
          <a:extLst>
            <a:ext uri="{FF2B5EF4-FFF2-40B4-BE49-F238E27FC236}">
              <a16:creationId xmlns="" xmlns:a16="http://schemas.microsoft.com/office/drawing/2014/main" id="{00000000-0008-0000-0200-00002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5" name="TextBox 1">
          <a:extLst>
            <a:ext uri="{FF2B5EF4-FFF2-40B4-BE49-F238E27FC236}">
              <a16:creationId xmlns=""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6" name="TextBox 1">
          <a:extLst>
            <a:ext uri="{FF2B5EF4-FFF2-40B4-BE49-F238E27FC236}">
              <a16:creationId xmlns="" xmlns:a16="http://schemas.microsoft.com/office/drawing/2014/main" id="{00000000-0008-0000-0200-00002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7" name="TextBox 1">
          <a:extLst>
            <a:ext uri="{FF2B5EF4-FFF2-40B4-BE49-F238E27FC236}">
              <a16:creationId xmlns="" xmlns:a16="http://schemas.microsoft.com/office/drawing/2014/main" id="{00000000-0008-0000-0200-00002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8" name="TextBox 1">
          <a:extLst>
            <a:ext uri="{FF2B5EF4-FFF2-40B4-BE49-F238E27FC236}">
              <a16:creationId xmlns="" xmlns:a16="http://schemas.microsoft.com/office/drawing/2014/main" id="{00000000-0008-0000-0200-00002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69" name="TextBox 1">
          <a:extLst>
            <a:ext uri="{FF2B5EF4-FFF2-40B4-BE49-F238E27FC236}">
              <a16:creationId xmlns="" xmlns:a16="http://schemas.microsoft.com/office/drawing/2014/main" id="{00000000-0008-0000-0200-00002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0" name="TextBox 1">
          <a:extLst>
            <a:ext uri="{FF2B5EF4-FFF2-40B4-BE49-F238E27FC236}">
              <a16:creationId xmlns="" xmlns:a16="http://schemas.microsoft.com/office/drawing/2014/main" id="{00000000-0008-0000-0200-00002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1" name="TextBox 1">
          <a:extLst>
            <a:ext uri="{FF2B5EF4-FFF2-40B4-BE49-F238E27FC236}">
              <a16:creationId xmlns="" xmlns:a16="http://schemas.microsoft.com/office/drawing/2014/main" id="{00000000-0008-0000-0200-00002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2" name="TextBox 1">
          <a:extLst>
            <a:ext uri="{FF2B5EF4-FFF2-40B4-BE49-F238E27FC236}">
              <a16:creationId xmlns="" xmlns:a16="http://schemas.microsoft.com/office/drawing/2014/main" id="{00000000-0008-0000-0200-00003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3" name="TextBox 1">
          <a:extLst>
            <a:ext uri="{FF2B5EF4-FFF2-40B4-BE49-F238E27FC236}">
              <a16:creationId xmlns="" xmlns:a16="http://schemas.microsoft.com/office/drawing/2014/main" id="{00000000-0008-0000-0200-00003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4" name="TextBox 1">
          <a:extLst>
            <a:ext uri="{FF2B5EF4-FFF2-40B4-BE49-F238E27FC236}">
              <a16:creationId xmlns="" xmlns:a16="http://schemas.microsoft.com/office/drawing/2014/main" id="{00000000-0008-0000-0200-00003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5" name="TextBox 1">
          <a:extLst>
            <a:ext uri="{FF2B5EF4-FFF2-40B4-BE49-F238E27FC236}">
              <a16:creationId xmlns="" xmlns:a16="http://schemas.microsoft.com/office/drawing/2014/main" id="{00000000-0008-0000-0200-00003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6" name="TextBox 1">
          <a:extLst>
            <a:ext uri="{FF2B5EF4-FFF2-40B4-BE49-F238E27FC236}">
              <a16:creationId xmlns="" xmlns:a16="http://schemas.microsoft.com/office/drawing/2014/main" id="{00000000-0008-0000-0200-00003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7" name="TextBox 1">
          <a:extLst>
            <a:ext uri="{FF2B5EF4-FFF2-40B4-BE49-F238E27FC236}">
              <a16:creationId xmlns="" xmlns:a16="http://schemas.microsoft.com/office/drawing/2014/main" id="{00000000-0008-0000-0200-00003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8" name="TextBox 1">
          <a:extLst>
            <a:ext uri="{FF2B5EF4-FFF2-40B4-BE49-F238E27FC236}">
              <a16:creationId xmlns="" xmlns:a16="http://schemas.microsoft.com/office/drawing/2014/main" id="{00000000-0008-0000-0200-00003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79" name="TextBox 1">
          <a:extLst>
            <a:ext uri="{FF2B5EF4-FFF2-40B4-BE49-F238E27FC236}">
              <a16:creationId xmlns="" xmlns:a16="http://schemas.microsoft.com/office/drawing/2014/main" id="{00000000-0008-0000-0200-00003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0" name="TextBox 1">
          <a:extLst>
            <a:ext uri="{FF2B5EF4-FFF2-40B4-BE49-F238E27FC236}">
              <a16:creationId xmlns="" xmlns:a16="http://schemas.microsoft.com/office/drawing/2014/main" id="{00000000-0008-0000-0200-00003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1" name="TextBox 1">
          <a:extLst>
            <a:ext uri="{FF2B5EF4-FFF2-40B4-BE49-F238E27FC236}">
              <a16:creationId xmlns="" xmlns:a16="http://schemas.microsoft.com/office/drawing/2014/main" id="{00000000-0008-0000-0200-00003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2" name="TextBox 1">
          <a:extLst>
            <a:ext uri="{FF2B5EF4-FFF2-40B4-BE49-F238E27FC236}">
              <a16:creationId xmlns="" xmlns:a16="http://schemas.microsoft.com/office/drawing/2014/main" id="{00000000-0008-0000-0200-00003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3" name="TextBox 1">
          <a:extLst>
            <a:ext uri="{FF2B5EF4-FFF2-40B4-BE49-F238E27FC236}">
              <a16:creationId xmlns="" xmlns:a16="http://schemas.microsoft.com/office/drawing/2014/main" id="{00000000-0008-0000-0200-00003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4" name="TextBox 1">
          <a:extLst>
            <a:ext uri="{FF2B5EF4-FFF2-40B4-BE49-F238E27FC236}">
              <a16:creationId xmlns=""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5" name="TextBox 1">
          <a:extLst>
            <a:ext uri="{FF2B5EF4-FFF2-40B4-BE49-F238E27FC236}">
              <a16:creationId xmlns="" xmlns:a16="http://schemas.microsoft.com/office/drawing/2014/main" id="{00000000-0008-0000-0200-00003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6" name="TextBox 1">
          <a:extLst>
            <a:ext uri="{FF2B5EF4-FFF2-40B4-BE49-F238E27FC236}">
              <a16:creationId xmlns=""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7" name="TextBox 1">
          <a:extLst>
            <a:ext uri="{FF2B5EF4-FFF2-40B4-BE49-F238E27FC236}">
              <a16:creationId xmlns=""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8" name="TextBox 1">
          <a:extLst>
            <a:ext uri="{FF2B5EF4-FFF2-40B4-BE49-F238E27FC236}">
              <a16:creationId xmlns="" xmlns:a16="http://schemas.microsoft.com/office/drawing/2014/main" id="{00000000-0008-0000-0200-00004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89" name="TextBox 1">
          <a:extLst>
            <a:ext uri="{FF2B5EF4-FFF2-40B4-BE49-F238E27FC236}">
              <a16:creationId xmlns="" xmlns:a16="http://schemas.microsoft.com/office/drawing/2014/main" id="{00000000-0008-0000-0200-00004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0" name="TextBox 1">
          <a:extLst>
            <a:ext uri="{FF2B5EF4-FFF2-40B4-BE49-F238E27FC236}">
              <a16:creationId xmlns="" xmlns:a16="http://schemas.microsoft.com/office/drawing/2014/main" id="{00000000-0008-0000-0200-00004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1" name="TextBox 1">
          <a:extLst>
            <a:ext uri="{FF2B5EF4-FFF2-40B4-BE49-F238E27FC236}">
              <a16:creationId xmlns="" xmlns:a16="http://schemas.microsoft.com/office/drawing/2014/main" id="{00000000-0008-0000-0200-00004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2" name="TextBox 1">
          <a:extLst>
            <a:ext uri="{FF2B5EF4-FFF2-40B4-BE49-F238E27FC236}">
              <a16:creationId xmlns="" xmlns:a16="http://schemas.microsoft.com/office/drawing/2014/main" id="{00000000-0008-0000-0200-00004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3" name="TextBox 1">
          <a:extLst>
            <a:ext uri="{FF2B5EF4-FFF2-40B4-BE49-F238E27FC236}">
              <a16:creationId xmlns="" xmlns:a16="http://schemas.microsoft.com/office/drawing/2014/main" id="{00000000-0008-0000-0200-00004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4" name="TextBox 1">
          <a:extLst>
            <a:ext uri="{FF2B5EF4-FFF2-40B4-BE49-F238E27FC236}">
              <a16:creationId xmlns="" xmlns:a16="http://schemas.microsoft.com/office/drawing/2014/main" id="{00000000-0008-0000-0200-00004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5" name="TextBox 1">
          <a:extLst>
            <a:ext uri="{FF2B5EF4-FFF2-40B4-BE49-F238E27FC236}">
              <a16:creationId xmlns="" xmlns:a16="http://schemas.microsoft.com/office/drawing/2014/main" id="{00000000-0008-0000-0200-00004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6" name="TextBox 1">
          <a:extLst>
            <a:ext uri="{FF2B5EF4-FFF2-40B4-BE49-F238E27FC236}">
              <a16:creationId xmlns=""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7" name="TextBox 1">
          <a:extLst>
            <a:ext uri="{FF2B5EF4-FFF2-40B4-BE49-F238E27FC236}">
              <a16:creationId xmlns=""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8" name="TextBox 1">
          <a:extLst>
            <a:ext uri="{FF2B5EF4-FFF2-40B4-BE49-F238E27FC236}">
              <a16:creationId xmlns="" xmlns:a16="http://schemas.microsoft.com/office/drawing/2014/main" id="{00000000-0008-0000-0200-00004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099" name="TextBox 1">
          <a:extLst>
            <a:ext uri="{FF2B5EF4-FFF2-40B4-BE49-F238E27FC236}">
              <a16:creationId xmlns="" xmlns:a16="http://schemas.microsoft.com/office/drawing/2014/main" id="{00000000-0008-0000-0200-00004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0" name="TextBox 1">
          <a:extLst>
            <a:ext uri="{FF2B5EF4-FFF2-40B4-BE49-F238E27FC236}">
              <a16:creationId xmlns="" xmlns:a16="http://schemas.microsoft.com/office/drawing/2014/main" id="{00000000-0008-0000-0200-00004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1" name="TextBox 1">
          <a:extLst>
            <a:ext uri="{FF2B5EF4-FFF2-40B4-BE49-F238E27FC236}">
              <a16:creationId xmlns="" xmlns:a16="http://schemas.microsoft.com/office/drawing/2014/main" id="{00000000-0008-0000-0200-00004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2" name="TextBox 1">
          <a:extLst>
            <a:ext uri="{FF2B5EF4-FFF2-40B4-BE49-F238E27FC236}">
              <a16:creationId xmlns="" xmlns:a16="http://schemas.microsoft.com/office/drawing/2014/main" id="{00000000-0008-0000-0200-00004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3" name="TextBox 1">
          <a:extLst>
            <a:ext uri="{FF2B5EF4-FFF2-40B4-BE49-F238E27FC236}">
              <a16:creationId xmlns="" xmlns:a16="http://schemas.microsoft.com/office/drawing/2014/main" id="{00000000-0008-0000-0200-00004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4" name="TextBox 1">
          <a:extLst>
            <a:ext uri="{FF2B5EF4-FFF2-40B4-BE49-F238E27FC236}">
              <a16:creationId xmlns="" xmlns:a16="http://schemas.microsoft.com/office/drawing/2014/main" id="{00000000-0008-0000-0200-00005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5" name="TextBox 1">
          <a:extLst>
            <a:ext uri="{FF2B5EF4-FFF2-40B4-BE49-F238E27FC236}">
              <a16:creationId xmlns="" xmlns:a16="http://schemas.microsoft.com/office/drawing/2014/main" id="{00000000-0008-0000-0200-00005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6" name="TextBox 1">
          <a:extLst>
            <a:ext uri="{FF2B5EF4-FFF2-40B4-BE49-F238E27FC236}">
              <a16:creationId xmlns=""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7" name="TextBox 1">
          <a:extLst>
            <a:ext uri="{FF2B5EF4-FFF2-40B4-BE49-F238E27FC236}">
              <a16:creationId xmlns="" xmlns:a16="http://schemas.microsoft.com/office/drawing/2014/main" id="{00000000-0008-0000-0200-00005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8" name="TextBox 1">
          <a:extLst>
            <a:ext uri="{FF2B5EF4-FFF2-40B4-BE49-F238E27FC236}">
              <a16:creationId xmlns="" xmlns:a16="http://schemas.microsoft.com/office/drawing/2014/main" id="{00000000-0008-0000-0200-00005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09" name="TextBox 1">
          <a:extLst>
            <a:ext uri="{FF2B5EF4-FFF2-40B4-BE49-F238E27FC236}">
              <a16:creationId xmlns="" xmlns:a16="http://schemas.microsoft.com/office/drawing/2014/main" id="{00000000-0008-0000-0200-00005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0" name="TextBox 1">
          <a:extLst>
            <a:ext uri="{FF2B5EF4-FFF2-40B4-BE49-F238E27FC236}">
              <a16:creationId xmlns="" xmlns:a16="http://schemas.microsoft.com/office/drawing/2014/main" id="{00000000-0008-0000-0200-00005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1" name="TextBox 1">
          <a:extLst>
            <a:ext uri="{FF2B5EF4-FFF2-40B4-BE49-F238E27FC236}">
              <a16:creationId xmlns="" xmlns:a16="http://schemas.microsoft.com/office/drawing/2014/main" id="{00000000-0008-0000-0200-00005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2" name="TextBox 1">
          <a:extLst>
            <a:ext uri="{FF2B5EF4-FFF2-40B4-BE49-F238E27FC236}">
              <a16:creationId xmlns="" xmlns:a16="http://schemas.microsoft.com/office/drawing/2014/main" id="{00000000-0008-0000-0200-00005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3" name="TextBox 1">
          <a:extLst>
            <a:ext uri="{FF2B5EF4-FFF2-40B4-BE49-F238E27FC236}">
              <a16:creationId xmlns="" xmlns:a16="http://schemas.microsoft.com/office/drawing/2014/main" id="{00000000-0008-0000-0200-00005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4" name="TextBox 1">
          <a:extLst>
            <a:ext uri="{FF2B5EF4-FFF2-40B4-BE49-F238E27FC236}">
              <a16:creationId xmlns=""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5" name="TextBox 1">
          <a:extLst>
            <a:ext uri="{FF2B5EF4-FFF2-40B4-BE49-F238E27FC236}">
              <a16:creationId xmlns="" xmlns:a16="http://schemas.microsoft.com/office/drawing/2014/main" id="{00000000-0008-0000-0200-00005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6" name="TextBox 1">
          <a:extLst>
            <a:ext uri="{FF2B5EF4-FFF2-40B4-BE49-F238E27FC236}">
              <a16:creationId xmlns="" xmlns:a16="http://schemas.microsoft.com/office/drawing/2014/main" id="{00000000-0008-0000-0200-00005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7" name="TextBox 1">
          <a:extLst>
            <a:ext uri="{FF2B5EF4-FFF2-40B4-BE49-F238E27FC236}">
              <a16:creationId xmlns="" xmlns:a16="http://schemas.microsoft.com/office/drawing/2014/main" id="{00000000-0008-0000-0200-00005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8" name="TextBox 1">
          <a:extLst>
            <a:ext uri="{FF2B5EF4-FFF2-40B4-BE49-F238E27FC236}">
              <a16:creationId xmlns="" xmlns:a16="http://schemas.microsoft.com/office/drawing/2014/main" id="{00000000-0008-0000-0200-00005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19" name="TextBox 1">
          <a:extLst>
            <a:ext uri="{FF2B5EF4-FFF2-40B4-BE49-F238E27FC236}">
              <a16:creationId xmlns="" xmlns:a16="http://schemas.microsoft.com/office/drawing/2014/main" id="{00000000-0008-0000-0200-00005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0" name="TextBox 1">
          <a:extLst>
            <a:ext uri="{FF2B5EF4-FFF2-40B4-BE49-F238E27FC236}">
              <a16:creationId xmlns="" xmlns:a16="http://schemas.microsoft.com/office/drawing/2014/main" id="{00000000-0008-0000-0200-00006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1" name="TextBox 1">
          <a:extLst>
            <a:ext uri="{FF2B5EF4-FFF2-40B4-BE49-F238E27FC236}">
              <a16:creationId xmlns="" xmlns:a16="http://schemas.microsoft.com/office/drawing/2014/main" id="{00000000-0008-0000-0200-00006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2" name="TextBox 1">
          <a:extLst>
            <a:ext uri="{FF2B5EF4-FFF2-40B4-BE49-F238E27FC236}">
              <a16:creationId xmlns=""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3" name="TextBox 1">
          <a:extLst>
            <a:ext uri="{FF2B5EF4-FFF2-40B4-BE49-F238E27FC236}">
              <a16:creationId xmlns="" xmlns:a16="http://schemas.microsoft.com/office/drawing/2014/main" id="{00000000-0008-0000-0200-00006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4" name="TextBox 1">
          <a:extLst>
            <a:ext uri="{FF2B5EF4-FFF2-40B4-BE49-F238E27FC236}">
              <a16:creationId xmlns=""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5" name="TextBox 1">
          <a:extLst>
            <a:ext uri="{FF2B5EF4-FFF2-40B4-BE49-F238E27FC236}">
              <a16:creationId xmlns="" xmlns:a16="http://schemas.microsoft.com/office/drawing/2014/main" id="{00000000-0008-0000-0200-00006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6" name="TextBox 1">
          <a:extLst>
            <a:ext uri="{FF2B5EF4-FFF2-40B4-BE49-F238E27FC236}">
              <a16:creationId xmlns="" xmlns:a16="http://schemas.microsoft.com/office/drawing/2014/main" id="{00000000-0008-0000-0200-00006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7" name="TextBox 1">
          <a:extLst>
            <a:ext uri="{FF2B5EF4-FFF2-40B4-BE49-F238E27FC236}">
              <a16:creationId xmlns="" xmlns:a16="http://schemas.microsoft.com/office/drawing/2014/main" id="{00000000-0008-0000-0200-00006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8" name="TextBox 1">
          <a:extLst>
            <a:ext uri="{FF2B5EF4-FFF2-40B4-BE49-F238E27FC236}">
              <a16:creationId xmlns="" xmlns:a16="http://schemas.microsoft.com/office/drawing/2014/main" id="{00000000-0008-0000-0200-00006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29" name="TextBox 1">
          <a:extLst>
            <a:ext uri="{FF2B5EF4-FFF2-40B4-BE49-F238E27FC236}">
              <a16:creationId xmlns=""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0" name="TextBox 1">
          <a:extLst>
            <a:ext uri="{FF2B5EF4-FFF2-40B4-BE49-F238E27FC236}">
              <a16:creationId xmlns="" xmlns:a16="http://schemas.microsoft.com/office/drawing/2014/main" id="{00000000-0008-0000-0200-00006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1" name="TextBox 1">
          <a:extLst>
            <a:ext uri="{FF2B5EF4-FFF2-40B4-BE49-F238E27FC236}">
              <a16:creationId xmlns="" xmlns:a16="http://schemas.microsoft.com/office/drawing/2014/main" id="{00000000-0008-0000-0200-00006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2" name="TextBox 1">
          <a:extLst>
            <a:ext uri="{FF2B5EF4-FFF2-40B4-BE49-F238E27FC236}">
              <a16:creationId xmlns="" xmlns:a16="http://schemas.microsoft.com/office/drawing/2014/main" id="{00000000-0008-0000-0200-00006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3" name="TextBox 1">
          <a:extLst>
            <a:ext uri="{FF2B5EF4-FFF2-40B4-BE49-F238E27FC236}">
              <a16:creationId xmlns="" xmlns:a16="http://schemas.microsoft.com/office/drawing/2014/main" id="{00000000-0008-0000-0200-00006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4" name="TextBox 1">
          <a:extLst>
            <a:ext uri="{FF2B5EF4-FFF2-40B4-BE49-F238E27FC236}">
              <a16:creationId xmlns="" xmlns:a16="http://schemas.microsoft.com/office/drawing/2014/main" id="{00000000-0008-0000-0200-00006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5" name="TextBox 1">
          <a:extLst>
            <a:ext uri="{FF2B5EF4-FFF2-40B4-BE49-F238E27FC236}">
              <a16:creationId xmlns="" xmlns:a16="http://schemas.microsoft.com/office/drawing/2014/main" id="{00000000-0008-0000-0200-00006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6" name="TextBox 1">
          <a:extLst>
            <a:ext uri="{FF2B5EF4-FFF2-40B4-BE49-F238E27FC236}">
              <a16:creationId xmlns="" xmlns:a16="http://schemas.microsoft.com/office/drawing/2014/main" id="{00000000-0008-0000-0200-00007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7" name="TextBox 1">
          <a:extLst>
            <a:ext uri="{FF2B5EF4-FFF2-40B4-BE49-F238E27FC236}">
              <a16:creationId xmlns="" xmlns:a16="http://schemas.microsoft.com/office/drawing/2014/main" id="{00000000-0008-0000-0200-00007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8" name="TextBox 1">
          <a:extLst>
            <a:ext uri="{FF2B5EF4-FFF2-40B4-BE49-F238E27FC236}">
              <a16:creationId xmlns="" xmlns:a16="http://schemas.microsoft.com/office/drawing/2014/main" id="{00000000-0008-0000-0200-00007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39" name="TextBox 1">
          <a:extLst>
            <a:ext uri="{FF2B5EF4-FFF2-40B4-BE49-F238E27FC236}">
              <a16:creationId xmlns=""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0" name="TextBox 1">
          <a:extLst>
            <a:ext uri="{FF2B5EF4-FFF2-40B4-BE49-F238E27FC236}">
              <a16:creationId xmlns="" xmlns:a16="http://schemas.microsoft.com/office/drawing/2014/main" id="{00000000-0008-0000-0200-00007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1" name="TextBox 1">
          <a:extLst>
            <a:ext uri="{FF2B5EF4-FFF2-40B4-BE49-F238E27FC236}">
              <a16:creationId xmlns=""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2" name="TextBox 1">
          <a:extLst>
            <a:ext uri="{FF2B5EF4-FFF2-40B4-BE49-F238E27FC236}">
              <a16:creationId xmlns="" xmlns:a16="http://schemas.microsoft.com/office/drawing/2014/main" id="{00000000-0008-0000-0200-00007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3" name="TextBox 1">
          <a:extLst>
            <a:ext uri="{FF2B5EF4-FFF2-40B4-BE49-F238E27FC236}">
              <a16:creationId xmlns="" xmlns:a16="http://schemas.microsoft.com/office/drawing/2014/main" id="{00000000-0008-0000-0200-00007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4" name="TextBox 1">
          <a:extLst>
            <a:ext uri="{FF2B5EF4-FFF2-40B4-BE49-F238E27FC236}">
              <a16:creationId xmlns="" xmlns:a16="http://schemas.microsoft.com/office/drawing/2014/main" id="{00000000-0008-0000-0200-00007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5" name="TextBox 1">
          <a:extLst>
            <a:ext uri="{FF2B5EF4-FFF2-40B4-BE49-F238E27FC236}">
              <a16:creationId xmlns="" xmlns:a16="http://schemas.microsoft.com/office/drawing/2014/main" id="{00000000-0008-0000-0200-00007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6" name="TextBox 1">
          <a:extLst>
            <a:ext uri="{FF2B5EF4-FFF2-40B4-BE49-F238E27FC236}">
              <a16:creationId xmlns="" xmlns:a16="http://schemas.microsoft.com/office/drawing/2014/main" id="{00000000-0008-0000-0200-00007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7" name="TextBox 1">
          <a:extLst>
            <a:ext uri="{FF2B5EF4-FFF2-40B4-BE49-F238E27FC236}">
              <a16:creationId xmlns="" xmlns:a16="http://schemas.microsoft.com/office/drawing/2014/main" id="{00000000-0008-0000-0200-00007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8" name="TextBox 1">
          <a:extLst>
            <a:ext uri="{FF2B5EF4-FFF2-40B4-BE49-F238E27FC236}">
              <a16:creationId xmlns="" xmlns:a16="http://schemas.microsoft.com/office/drawing/2014/main" id="{00000000-0008-0000-0200-00007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49" name="TextBox 1">
          <a:extLst>
            <a:ext uri="{FF2B5EF4-FFF2-40B4-BE49-F238E27FC236}">
              <a16:creationId xmlns="" xmlns:a16="http://schemas.microsoft.com/office/drawing/2014/main" id="{00000000-0008-0000-0200-00007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0" name="TextBox 1">
          <a:extLst>
            <a:ext uri="{FF2B5EF4-FFF2-40B4-BE49-F238E27FC236}">
              <a16:creationId xmlns="" xmlns:a16="http://schemas.microsoft.com/office/drawing/2014/main" id="{00000000-0008-0000-0200-00007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1" name="TextBox 1">
          <a:extLst>
            <a:ext uri="{FF2B5EF4-FFF2-40B4-BE49-F238E27FC236}">
              <a16:creationId xmlns="" xmlns:a16="http://schemas.microsoft.com/office/drawing/2014/main" id="{00000000-0008-0000-0200-00007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2" name="TextBox 1">
          <a:extLst>
            <a:ext uri="{FF2B5EF4-FFF2-40B4-BE49-F238E27FC236}">
              <a16:creationId xmlns="" xmlns:a16="http://schemas.microsoft.com/office/drawing/2014/main" id="{00000000-0008-0000-0200-00008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3" name="TextBox 1">
          <a:extLst>
            <a:ext uri="{FF2B5EF4-FFF2-40B4-BE49-F238E27FC236}">
              <a16:creationId xmlns="" xmlns:a16="http://schemas.microsoft.com/office/drawing/2014/main" id="{00000000-0008-0000-0200-00008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4" name="TextBox 1">
          <a:extLst>
            <a:ext uri="{FF2B5EF4-FFF2-40B4-BE49-F238E27FC236}">
              <a16:creationId xmlns="" xmlns:a16="http://schemas.microsoft.com/office/drawing/2014/main" id="{00000000-0008-0000-0200-00008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5" name="TextBox 1">
          <a:extLst>
            <a:ext uri="{FF2B5EF4-FFF2-40B4-BE49-F238E27FC236}">
              <a16:creationId xmlns="" xmlns:a16="http://schemas.microsoft.com/office/drawing/2014/main" id="{00000000-0008-0000-0200-00008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6" name="TextBox 1">
          <a:extLst>
            <a:ext uri="{FF2B5EF4-FFF2-40B4-BE49-F238E27FC236}">
              <a16:creationId xmlns="" xmlns:a16="http://schemas.microsoft.com/office/drawing/2014/main" id="{00000000-0008-0000-0200-00008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7" name="TextBox 1">
          <a:extLst>
            <a:ext uri="{FF2B5EF4-FFF2-40B4-BE49-F238E27FC236}">
              <a16:creationId xmlns="" xmlns:a16="http://schemas.microsoft.com/office/drawing/2014/main" id="{00000000-0008-0000-0200-00008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8" name="TextBox 1">
          <a:extLst>
            <a:ext uri="{FF2B5EF4-FFF2-40B4-BE49-F238E27FC236}">
              <a16:creationId xmlns="" xmlns:a16="http://schemas.microsoft.com/office/drawing/2014/main" id="{00000000-0008-0000-0200-00008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59" name="TextBox 1">
          <a:extLst>
            <a:ext uri="{FF2B5EF4-FFF2-40B4-BE49-F238E27FC236}">
              <a16:creationId xmlns="" xmlns:a16="http://schemas.microsoft.com/office/drawing/2014/main" id="{00000000-0008-0000-0200-00008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0" name="TextBox 1">
          <a:extLst>
            <a:ext uri="{FF2B5EF4-FFF2-40B4-BE49-F238E27FC236}">
              <a16:creationId xmlns="" xmlns:a16="http://schemas.microsoft.com/office/drawing/2014/main" id="{00000000-0008-0000-0200-00008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1" name="TextBox 1">
          <a:extLst>
            <a:ext uri="{FF2B5EF4-FFF2-40B4-BE49-F238E27FC236}">
              <a16:creationId xmlns="" xmlns:a16="http://schemas.microsoft.com/office/drawing/2014/main" id="{00000000-0008-0000-0200-00008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2" name="TextBox 1">
          <a:extLst>
            <a:ext uri="{FF2B5EF4-FFF2-40B4-BE49-F238E27FC236}">
              <a16:creationId xmlns="" xmlns:a16="http://schemas.microsoft.com/office/drawing/2014/main" id="{00000000-0008-0000-0200-00008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3" name="TextBox 1">
          <a:extLst>
            <a:ext uri="{FF2B5EF4-FFF2-40B4-BE49-F238E27FC236}">
              <a16:creationId xmlns="" xmlns:a16="http://schemas.microsoft.com/office/drawing/2014/main" id="{00000000-0008-0000-0200-00008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4" name="TextBox 1">
          <a:extLst>
            <a:ext uri="{FF2B5EF4-FFF2-40B4-BE49-F238E27FC236}">
              <a16:creationId xmlns="" xmlns:a16="http://schemas.microsoft.com/office/drawing/2014/main" id="{00000000-0008-0000-0200-00008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5" name="TextBox 1">
          <a:extLst>
            <a:ext uri="{FF2B5EF4-FFF2-40B4-BE49-F238E27FC236}">
              <a16:creationId xmlns="" xmlns:a16="http://schemas.microsoft.com/office/drawing/2014/main" id="{00000000-0008-0000-0200-00008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6" name="TextBox 1">
          <a:extLst>
            <a:ext uri="{FF2B5EF4-FFF2-40B4-BE49-F238E27FC236}">
              <a16:creationId xmlns="" xmlns:a16="http://schemas.microsoft.com/office/drawing/2014/main" id="{00000000-0008-0000-0200-00008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7" name="TextBox 1">
          <a:extLst>
            <a:ext uri="{FF2B5EF4-FFF2-40B4-BE49-F238E27FC236}">
              <a16:creationId xmlns="" xmlns:a16="http://schemas.microsoft.com/office/drawing/2014/main" id="{00000000-0008-0000-0200-00008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8" name="TextBox 1">
          <a:extLst>
            <a:ext uri="{FF2B5EF4-FFF2-40B4-BE49-F238E27FC236}">
              <a16:creationId xmlns="" xmlns:a16="http://schemas.microsoft.com/office/drawing/2014/main" id="{00000000-0008-0000-0200-00009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69" name="TextBox 1">
          <a:extLst>
            <a:ext uri="{FF2B5EF4-FFF2-40B4-BE49-F238E27FC236}">
              <a16:creationId xmlns="" xmlns:a16="http://schemas.microsoft.com/office/drawing/2014/main" id="{00000000-0008-0000-0200-00009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0" name="TextBox 1">
          <a:extLst>
            <a:ext uri="{FF2B5EF4-FFF2-40B4-BE49-F238E27FC236}">
              <a16:creationId xmlns="" xmlns:a16="http://schemas.microsoft.com/office/drawing/2014/main" id="{00000000-0008-0000-0200-00009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1" name="TextBox 1">
          <a:extLst>
            <a:ext uri="{FF2B5EF4-FFF2-40B4-BE49-F238E27FC236}">
              <a16:creationId xmlns="" xmlns:a16="http://schemas.microsoft.com/office/drawing/2014/main" id="{00000000-0008-0000-0200-00009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2" name="TextBox 1">
          <a:extLst>
            <a:ext uri="{FF2B5EF4-FFF2-40B4-BE49-F238E27FC236}">
              <a16:creationId xmlns="" xmlns:a16="http://schemas.microsoft.com/office/drawing/2014/main" id="{00000000-0008-0000-0200-00009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3" name="TextBox 1">
          <a:extLst>
            <a:ext uri="{FF2B5EF4-FFF2-40B4-BE49-F238E27FC236}">
              <a16:creationId xmlns="" xmlns:a16="http://schemas.microsoft.com/office/drawing/2014/main" id="{00000000-0008-0000-0200-00009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4" name="TextBox 1">
          <a:extLst>
            <a:ext uri="{FF2B5EF4-FFF2-40B4-BE49-F238E27FC236}">
              <a16:creationId xmlns="" xmlns:a16="http://schemas.microsoft.com/office/drawing/2014/main" id="{00000000-0008-0000-0200-00009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5" name="TextBox 1">
          <a:extLst>
            <a:ext uri="{FF2B5EF4-FFF2-40B4-BE49-F238E27FC236}">
              <a16:creationId xmlns="" xmlns:a16="http://schemas.microsoft.com/office/drawing/2014/main" id="{00000000-0008-0000-0200-00009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6" name="TextBox 1">
          <a:extLst>
            <a:ext uri="{FF2B5EF4-FFF2-40B4-BE49-F238E27FC236}">
              <a16:creationId xmlns="" xmlns:a16="http://schemas.microsoft.com/office/drawing/2014/main" id="{00000000-0008-0000-0200-00009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7" name="TextBox 1">
          <a:extLst>
            <a:ext uri="{FF2B5EF4-FFF2-40B4-BE49-F238E27FC236}">
              <a16:creationId xmlns="" xmlns:a16="http://schemas.microsoft.com/office/drawing/2014/main" id="{00000000-0008-0000-0200-00009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8" name="TextBox 1">
          <a:extLst>
            <a:ext uri="{FF2B5EF4-FFF2-40B4-BE49-F238E27FC236}">
              <a16:creationId xmlns="" xmlns:a16="http://schemas.microsoft.com/office/drawing/2014/main" id="{00000000-0008-0000-0200-00009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79" name="TextBox 1">
          <a:extLst>
            <a:ext uri="{FF2B5EF4-FFF2-40B4-BE49-F238E27FC236}">
              <a16:creationId xmlns="" xmlns:a16="http://schemas.microsoft.com/office/drawing/2014/main" id="{00000000-0008-0000-0200-00009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0" name="TextBox 1">
          <a:extLst>
            <a:ext uri="{FF2B5EF4-FFF2-40B4-BE49-F238E27FC236}">
              <a16:creationId xmlns="" xmlns:a16="http://schemas.microsoft.com/office/drawing/2014/main" id="{00000000-0008-0000-0200-00009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1" name="TextBox 1">
          <a:extLst>
            <a:ext uri="{FF2B5EF4-FFF2-40B4-BE49-F238E27FC236}">
              <a16:creationId xmlns="" xmlns:a16="http://schemas.microsoft.com/office/drawing/2014/main" id="{00000000-0008-0000-0200-00009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2" name="TextBox 1">
          <a:extLst>
            <a:ext uri="{FF2B5EF4-FFF2-40B4-BE49-F238E27FC236}">
              <a16:creationId xmlns="" xmlns:a16="http://schemas.microsoft.com/office/drawing/2014/main" id="{00000000-0008-0000-0200-00009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3" name="TextBox 1">
          <a:extLst>
            <a:ext uri="{FF2B5EF4-FFF2-40B4-BE49-F238E27FC236}">
              <a16:creationId xmlns="" xmlns:a16="http://schemas.microsoft.com/office/drawing/2014/main" id="{00000000-0008-0000-0200-00009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4" name="TextBox 1">
          <a:extLst>
            <a:ext uri="{FF2B5EF4-FFF2-40B4-BE49-F238E27FC236}">
              <a16:creationId xmlns="" xmlns:a16="http://schemas.microsoft.com/office/drawing/2014/main" id="{00000000-0008-0000-0200-0000A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5" name="TextBox 1">
          <a:extLst>
            <a:ext uri="{FF2B5EF4-FFF2-40B4-BE49-F238E27FC236}">
              <a16:creationId xmlns=""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6" name="TextBox 1">
          <a:extLst>
            <a:ext uri="{FF2B5EF4-FFF2-40B4-BE49-F238E27FC236}">
              <a16:creationId xmlns=""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7" name="TextBox 1">
          <a:extLst>
            <a:ext uri="{FF2B5EF4-FFF2-40B4-BE49-F238E27FC236}">
              <a16:creationId xmlns=""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8" name="TextBox 1">
          <a:extLst>
            <a:ext uri="{FF2B5EF4-FFF2-40B4-BE49-F238E27FC236}">
              <a16:creationId xmlns="" xmlns:a16="http://schemas.microsoft.com/office/drawing/2014/main" id="{00000000-0008-0000-0200-0000A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89" name="TextBox 1">
          <a:extLst>
            <a:ext uri="{FF2B5EF4-FFF2-40B4-BE49-F238E27FC236}">
              <a16:creationId xmlns="" xmlns:a16="http://schemas.microsoft.com/office/drawing/2014/main" id="{00000000-0008-0000-0200-0000A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0" name="TextBox 1">
          <a:extLst>
            <a:ext uri="{FF2B5EF4-FFF2-40B4-BE49-F238E27FC236}">
              <a16:creationId xmlns="" xmlns:a16="http://schemas.microsoft.com/office/drawing/2014/main" id="{00000000-0008-0000-0200-0000A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1" name="TextBox 1">
          <a:extLst>
            <a:ext uri="{FF2B5EF4-FFF2-40B4-BE49-F238E27FC236}">
              <a16:creationId xmlns=""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2" name="TextBox 1">
          <a:extLst>
            <a:ext uri="{FF2B5EF4-FFF2-40B4-BE49-F238E27FC236}">
              <a16:creationId xmlns="" xmlns:a16="http://schemas.microsoft.com/office/drawing/2014/main" id="{00000000-0008-0000-0200-0000A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3" name="TextBox 1">
          <a:extLst>
            <a:ext uri="{FF2B5EF4-FFF2-40B4-BE49-F238E27FC236}">
              <a16:creationId xmlns="" xmlns:a16="http://schemas.microsoft.com/office/drawing/2014/main" id="{00000000-0008-0000-0200-0000A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4" name="TextBox 1">
          <a:extLst>
            <a:ext uri="{FF2B5EF4-FFF2-40B4-BE49-F238E27FC236}">
              <a16:creationId xmlns="" xmlns:a16="http://schemas.microsoft.com/office/drawing/2014/main" id="{00000000-0008-0000-0200-0000A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5" name="TextBox 1">
          <a:extLst>
            <a:ext uri="{FF2B5EF4-FFF2-40B4-BE49-F238E27FC236}">
              <a16:creationId xmlns="" xmlns:a16="http://schemas.microsoft.com/office/drawing/2014/main" id="{00000000-0008-0000-0200-0000A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6" name="TextBox 1">
          <a:extLst>
            <a:ext uri="{FF2B5EF4-FFF2-40B4-BE49-F238E27FC236}">
              <a16:creationId xmlns="" xmlns:a16="http://schemas.microsoft.com/office/drawing/2014/main" id="{00000000-0008-0000-0200-0000A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7" name="TextBox 1">
          <a:extLst>
            <a:ext uri="{FF2B5EF4-FFF2-40B4-BE49-F238E27FC236}">
              <a16:creationId xmlns="" xmlns:a16="http://schemas.microsoft.com/office/drawing/2014/main" id="{00000000-0008-0000-0200-0000A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8" name="TextBox 1">
          <a:extLst>
            <a:ext uri="{FF2B5EF4-FFF2-40B4-BE49-F238E27FC236}">
              <a16:creationId xmlns="" xmlns:a16="http://schemas.microsoft.com/office/drawing/2014/main" id="{00000000-0008-0000-0200-0000A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199" name="TextBox 1">
          <a:extLst>
            <a:ext uri="{FF2B5EF4-FFF2-40B4-BE49-F238E27FC236}">
              <a16:creationId xmlns="" xmlns:a16="http://schemas.microsoft.com/office/drawing/2014/main" id="{00000000-0008-0000-0200-0000A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0" name="TextBox 1">
          <a:extLst>
            <a:ext uri="{FF2B5EF4-FFF2-40B4-BE49-F238E27FC236}">
              <a16:creationId xmlns="" xmlns:a16="http://schemas.microsoft.com/office/drawing/2014/main" id="{00000000-0008-0000-0200-0000B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1" name="TextBox 1">
          <a:extLst>
            <a:ext uri="{FF2B5EF4-FFF2-40B4-BE49-F238E27FC236}">
              <a16:creationId xmlns="" xmlns:a16="http://schemas.microsoft.com/office/drawing/2014/main" id="{00000000-0008-0000-0200-0000B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2" name="TextBox 1">
          <a:extLst>
            <a:ext uri="{FF2B5EF4-FFF2-40B4-BE49-F238E27FC236}">
              <a16:creationId xmlns="" xmlns:a16="http://schemas.microsoft.com/office/drawing/2014/main" id="{00000000-0008-0000-0200-0000B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3" name="TextBox 1">
          <a:extLst>
            <a:ext uri="{FF2B5EF4-FFF2-40B4-BE49-F238E27FC236}">
              <a16:creationId xmlns="" xmlns:a16="http://schemas.microsoft.com/office/drawing/2014/main" id="{00000000-0008-0000-0200-0000B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4" name="TextBox 1">
          <a:extLst>
            <a:ext uri="{FF2B5EF4-FFF2-40B4-BE49-F238E27FC236}">
              <a16:creationId xmlns="" xmlns:a16="http://schemas.microsoft.com/office/drawing/2014/main" id="{00000000-0008-0000-0200-0000B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5" name="TextBox 1">
          <a:extLst>
            <a:ext uri="{FF2B5EF4-FFF2-40B4-BE49-F238E27FC236}">
              <a16:creationId xmlns="" xmlns:a16="http://schemas.microsoft.com/office/drawing/2014/main" id="{00000000-0008-0000-0200-0000B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6" name="TextBox 1">
          <a:extLst>
            <a:ext uri="{FF2B5EF4-FFF2-40B4-BE49-F238E27FC236}">
              <a16:creationId xmlns="" xmlns:a16="http://schemas.microsoft.com/office/drawing/2014/main" id="{00000000-0008-0000-0200-0000B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7" name="TextBox 1">
          <a:extLst>
            <a:ext uri="{FF2B5EF4-FFF2-40B4-BE49-F238E27FC236}">
              <a16:creationId xmlns="" xmlns:a16="http://schemas.microsoft.com/office/drawing/2014/main" id="{00000000-0008-0000-0200-0000B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8" name="TextBox 1">
          <a:extLst>
            <a:ext uri="{FF2B5EF4-FFF2-40B4-BE49-F238E27FC236}">
              <a16:creationId xmlns="" xmlns:a16="http://schemas.microsoft.com/office/drawing/2014/main" id="{00000000-0008-0000-0200-0000B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09" name="TextBox 1">
          <a:extLst>
            <a:ext uri="{FF2B5EF4-FFF2-40B4-BE49-F238E27FC236}">
              <a16:creationId xmlns="" xmlns:a16="http://schemas.microsoft.com/office/drawing/2014/main" id="{00000000-0008-0000-0200-0000B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0" name="TextBox 1">
          <a:extLst>
            <a:ext uri="{FF2B5EF4-FFF2-40B4-BE49-F238E27FC236}">
              <a16:creationId xmlns="" xmlns:a16="http://schemas.microsoft.com/office/drawing/2014/main" id="{00000000-0008-0000-0200-0000B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1" name="TextBox 1">
          <a:extLst>
            <a:ext uri="{FF2B5EF4-FFF2-40B4-BE49-F238E27FC236}">
              <a16:creationId xmlns="" xmlns:a16="http://schemas.microsoft.com/office/drawing/2014/main" id="{00000000-0008-0000-0200-0000B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2" name="TextBox 1">
          <a:extLst>
            <a:ext uri="{FF2B5EF4-FFF2-40B4-BE49-F238E27FC236}">
              <a16:creationId xmlns="" xmlns:a16="http://schemas.microsoft.com/office/drawing/2014/main" id="{00000000-0008-0000-0200-0000B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3" name="TextBox 1">
          <a:extLst>
            <a:ext uri="{FF2B5EF4-FFF2-40B4-BE49-F238E27FC236}">
              <a16:creationId xmlns="" xmlns:a16="http://schemas.microsoft.com/office/drawing/2014/main" id="{00000000-0008-0000-0200-0000B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4" name="TextBox 1">
          <a:extLst>
            <a:ext uri="{FF2B5EF4-FFF2-40B4-BE49-F238E27FC236}">
              <a16:creationId xmlns="" xmlns:a16="http://schemas.microsoft.com/office/drawing/2014/main" id="{00000000-0008-0000-0200-0000B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5" name="TextBox 1">
          <a:extLst>
            <a:ext uri="{FF2B5EF4-FFF2-40B4-BE49-F238E27FC236}">
              <a16:creationId xmlns="" xmlns:a16="http://schemas.microsoft.com/office/drawing/2014/main" id="{00000000-0008-0000-0200-0000B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6" name="TextBox 1">
          <a:extLst>
            <a:ext uri="{FF2B5EF4-FFF2-40B4-BE49-F238E27FC236}">
              <a16:creationId xmlns="" xmlns:a16="http://schemas.microsoft.com/office/drawing/2014/main" id="{00000000-0008-0000-0200-0000C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7" name="TextBox 1">
          <a:extLst>
            <a:ext uri="{FF2B5EF4-FFF2-40B4-BE49-F238E27FC236}">
              <a16:creationId xmlns="" xmlns:a16="http://schemas.microsoft.com/office/drawing/2014/main" id="{00000000-0008-0000-0200-0000C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8" name="TextBox 1">
          <a:extLst>
            <a:ext uri="{FF2B5EF4-FFF2-40B4-BE49-F238E27FC236}">
              <a16:creationId xmlns="" xmlns:a16="http://schemas.microsoft.com/office/drawing/2014/main" id="{00000000-0008-0000-0200-0000C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19" name="TextBox 1">
          <a:extLst>
            <a:ext uri="{FF2B5EF4-FFF2-40B4-BE49-F238E27FC236}">
              <a16:creationId xmlns="" xmlns:a16="http://schemas.microsoft.com/office/drawing/2014/main" id="{00000000-0008-0000-0200-0000C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0" name="TextBox 1">
          <a:extLst>
            <a:ext uri="{FF2B5EF4-FFF2-40B4-BE49-F238E27FC236}">
              <a16:creationId xmlns="" xmlns:a16="http://schemas.microsoft.com/office/drawing/2014/main" id="{00000000-0008-0000-0200-0000C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1" name="TextBox 1">
          <a:extLst>
            <a:ext uri="{FF2B5EF4-FFF2-40B4-BE49-F238E27FC236}">
              <a16:creationId xmlns="" xmlns:a16="http://schemas.microsoft.com/office/drawing/2014/main" id="{00000000-0008-0000-0200-0000C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2" name="TextBox 1">
          <a:extLst>
            <a:ext uri="{FF2B5EF4-FFF2-40B4-BE49-F238E27FC236}">
              <a16:creationId xmlns="" xmlns:a16="http://schemas.microsoft.com/office/drawing/2014/main" id="{00000000-0008-0000-0200-0000C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3" name="TextBox 1">
          <a:extLst>
            <a:ext uri="{FF2B5EF4-FFF2-40B4-BE49-F238E27FC236}">
              <a16:creationId xmlns="" xmlns:a16="http://schemas.microsoft.com/office/drawing/2014/main" id="{00000000-0008-0000-0200-0000C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4" name="TextBox 1">
          <a:extLst>
            <a:ext uri="{FF2B5EF4-FFF2-40B4-BE49-F238E27FC236}">
              <a16:creationId xmlns="" xmlns:a16="http://schemas.microsoft.com/office/drawing/2014/main" id="{00000000-0008-0000-0200-0000C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5" name="TextBox 1">
          <a:extLst>
            <a:ext uri="{FF2B5EF4-FFF2-40B4-BE49-F238E27FC236}">
              <a16:creationId xmlns="" xmlns:a16="http://schemas.microsoft.com/office/drawing/2014/main" id="{00000000-0008-0000-0200-0000C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6" name="TextBox 1">
          <a:extLst>
            <a:ext uri="{FF2B5EF4-FFF2-40B4-BE49-F238E27FC236}">
              <a16:creationId xmlns="" xmlns:a16="http://schemas.microsoft.com/office/drawing/2014/main" id="{00000000-0008-0000-0200-0000C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7" name="TextBox 1">
          <a:extLst>
            <a:ext uri="{FF2B5EF4-FFF2-40B4-BE49-F238E27FC236}">
              <a16:creationId xmlns="" xmlns:a16="http://schemas.microsoft.com/office/drawing/2014/main" id="{00000000-0008-0000-0200-0000C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8" name="TextBox 1">
          <a:extLst>
            <a:ext uri="{FF2B5EF4-FFF2-40B4-BE49-F238E27FC236}">
              <a16:creationId xmlns=""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29" name="TextBox 1">
          <a:extLst>
            <a:ext uri="{FF2B5EF4-FFF2-40B4-BE49-F238E27FC236}">
              <a16:creationId xmlns=""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0" name="TextBox 1">
          <a:extLst>
            <a:ext uri="{FF2B5EF4-FFF2-40B4-BE49-F238E27FC236}">
              <a16:creationId xmlns=""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1" name="TextBox 1">
          <a:extLst>
            <a:ext uri="{FF2B5EF4-FFF2-40B4-BE49-F238E27FC236}">
              <a16:creationId xmlns=""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2" name="TextBox 1">
          <a:extLst>
            <a:ext uri="{FF2B5EF4-FFF2-40B4-BE49-F238E27FC236}">
              <a16:creationId xmlns=""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3" name="TextBox 1">
          <a:extLst>
            <a:ext uri="{FF2B5EF4-FFF2-40B4-BE49-F238E27FC236}">
              <a16:creationId xmlns=""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4" name="TextBox 1">
          <a:extLst>
            <a:ext uri="{FF2B5EF4-FFF2-40B4-BE49-F238E27FC236}">
              <a16:creationId xmlns=""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5" name="TextBox 1">
          <a:extLst>
            <a:ext uri="{FF2B5EF4-FFF2-40B4-BE49-F238E27FC236}">
              <a16:creationId xmlns=""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6" name="TextBox 1">
          <a:extLst>
            <a:ext uri="{FF2B5EF4-FFF2-40B4-BE49-F238E27FC236}">
              <a16:creationId xmlns=""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7" name="TextBox 1">
          <a:extLst>
            <a:ext uri="{FF2B5EF4-FFF2-40B4-BE49-F238E27FC236}">
              <a16:creationId xmlns=""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8" name="TextBox 1">
          <a:extLst>
            <a:ext uri="{FF2B5EF4-FFF2-40B4-BE49-F238E27FC236}">
              <a16:creationId xmlns=""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39" name="TextBox 1">
          <a:extLst>
            <a:ext uri="{FF2B5EF4-FFF2-40B4-BE49-F238E27FC236}">
              <a16:creationId xmlns=""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0" name="TextBox 1">
          <a:extLst>
            <a:ext uri="{FF2B5EF4-FFF2-40B4-BE49-F238E27FC236}">
              <a16:creationId xmlns=""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1" name="TextBox 1">
          <a:extLst>
            <a:ext uri="{FF2B5EF4-FFF2-40B4-BE49-F238E27FC236}">
              <a16:creationId xmlns=""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2" name="TextBox 1">
          <a:extLst>
            <a:ext uri="{FF2B5EF4-FFF2-40B4-BE49-F238E27FC236}">
              <a16:creationId xmlns=""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3" name="TextBox 1">
          <a:extLst>
            <a:ext uri="{FF2B5EF4-FFF2-40B4-BE49-F238E27FC236}">
              <a16:creationId xmlns=""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4" name="TextBox 1">
          <a:extLst>
            <a:ext uri="{FF2B5EF4-FFF2-40B4-BE49-F238E27FC236}">
              <a16:creationId xmlns=""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5" name="TextBox 1">
          <a:extLst>
            <a:ext uri="{FF2B5EF4-FFF2-40B4-BE49-F238E27FC236}">
              <a16:creationId xmlns=""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6" name="TextBox 1">
          <a:extLst>
            <a:ext uri="{FF2B5EF4-FFF2-40B4-BE49-F238E27FC236}">
              <a16:creationId xmlns=""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7" name="TextBox 1">
          <a:extLst>
            <a:ext uri="{FF2B5EF4-FFF2-40B4-BE49-F238E27FC236}">
              <a16:creationId xmlns=""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8" name="TextBox 1">
          <a:extLst>
            <a:ext uri="{FF2B5EF4-FFF2-40B4-BE49-F238E27FC236}">
              <a16:creationId xmlns=""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49" name="TextBox 1">
          <a:extLst>
            <a:ext uri="{FF2B5EF4-FFF2-40B4-BE49-F238E27FC236}">
              <a16:creationId xmlns=""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0" name="TextBox 1">
          <a:extLst>
            <a:ext uri="{FF2B5EF4-FFF2-40B4-BE49-F238E27FC236}">
              <a16:creationId xmlns=""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1" name="TextBox 1">
          <a:extLst>
            <a:ext uri="{FF2B5EF4-FFF2-40B4-BE49-F238E27FC236}">
              <a16:creationId xmlns=""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2" name="TextBox 1">
          <a:extLst>
            <a:ext uri="{FF2B5EF4-FFF2-40B4-BE49-F238E27FC236}">
              <a16:creationId xmlns="" xmlns:a16="http://schemas.microsoft.com/office/drawing/2014/main" id="{00000000-0008-0000-0200-0000E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3" name="TextBox 1">
          <a:extLst>
            <a:ext uri="{FF2B5EF4-FFF2-40B4-BE49-F238E27FC236}">
              <a16:creationId xmlns="" xmlns:a16="http://schemas.microsoft.com/office/drawing/2014/main" id="{00000000-0008-0000-0200-0000E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4" name="TextBox 1">
          <a:extLst>
            <a:ext uri="{FF2B5EF4-FFF2-40B4-BE49-F238E27FC236}">
              <a16:creationId xmlns="" xmlns:a16="http://schemas.microsoft.com/office/drawing/2014/main" id="{00000000-0008-0000-0200-0000E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5" name="TextBox 1">
          <a:extLst>
            <a:ext uri="{FF2B5EF4-FFF2-40B4-BE49-F238E27FC236}">
              <a16:creationId xmlns="" xmlns:a16="http://schemas.microsoft.com/office/drawing/2014/main" id="{00000000-0008-0000-0200-0000E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6" name="TextBox 1">
          <a:extLst>
            <a:ext uri="{FF2B5EF4-FFF2-40B4-BE49-F238E27FC236}">
              <a16:creationId xmlns="" xmlns:a16="http://schemas.microsoft.com/office/drawing/2014/main" id="{00000000-0008-0000-0200-0000E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7" name="TextBox 1">
          <a:extLst>
            <a:ext uri="{FF2B5EF4-FFF2-40B4-BE49-F238E27FC236}">
              <a16:creationId xmlns="" xmlns:a16="http://schemas.microsoft.com/office/drawing/2014/main" id="{00000000-0008-0000-0200-0000E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8" name="TextBox 1">
          <a:extLst>
            <a:ext uri="{FF2B5EF4-FFF2-40B4-BE49-F238E27FC236}">
              <a16:creationId xmlns="" xmlns:a16="http://schemas.microsoft.com/office/drawing/2014/main" id="{00000000-0008-0000-0200-0000E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59" name="TextBox 1">
          <a:extLst>
            <a:ext uri="{FF2B5EF4-FFF2-40B4-BE49-F238E27FC236}">
              <a16:creationId xmlns="" xmlns:a16="http://schemas.microsoft.com/office/drawing/2014/main" id="{00000000-0008-0000-0200-0000E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0" name="TextBox 1">
          <a:extLst>
            <a:ext uri="{FF2B5EF4-FFF2-40B4-BE49-F238E27FC236}">
              <a16:creationId xmlns="" xmlns:a16="http://schemas.microsoft.com/office/drawing/2014/main" id="{00000000-0008-0000-0200-0000E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1" name="TextBox 1">
          <a:extLst>
            <a:ext uri="{FF2B5EF4-FFF2-40B4-BE49-F238E27FC236}">
              <a16:creationId xmlns="" xmlns:a16="http://schemas.microsoft.com/office/drawing/2014/main" id="{00000000-0008-0000-0200-0000E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2" name="TextBox 1">
          <a:extLst>
            <a:ext uri="{FF2B5EF4-FFF2-40B4-BE49-F238E27FC236}">
              <a16:creationId xmlns="" xmlns:a16="http://schemas.microsoft.com/office/drawing/2014/main" id="{00000000-0008-0000-0200-0000E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3" name="TextBox 1">
          <a:extLst>
            <a:ext uri="{FF2B5EF4-FFF2-40B4-BE49-F238E27FC236}">
              <a16:creationId xmlns="" xmlns:a16="http://schemas.microsoft.com/office/drawing/2014/main" id="{00000000-0008-0000-0200-0000E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4" name="TextBox 1">
          <a:extLst>
            <a:ext uri="{FF2B5EF4-FFF2-40B4-BE49-F238E27FC236}">
              <a16:creationId xmlns="" xmlns:a16="http://schemas.microsoft.com/office/drawing/2014/main" id="{00000000-0008-0000-0200-0000F0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5" name="TextBox 1">
          <a:extLst>
            <a:ext uri="{FF2B5EF4-FFF2-40B4-BE49-F238E27FC236}">
              <a16:creationId xmlns="" xmlns:a16="http://schemas.microsoft.com/office/drawing/2014/main" id="{00000000-0008-0000-0200-0000F1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6" name="TextBox 1">
          <a:extLst>
            <a:ext uri="{FF2B5EF4-FFF2-40B4-BE49-F238E27FC236}">
              <a16:creationId xmlns="" xmlns:a16="http://schemas.microsoft.com/office/drawing/2014/main" id="{00000000-0008-0000-0200-0000F2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7" name="TextBox 1">
          <a:extLst>
            <a:ext uri="{FF2B5EF4-FFF2-40B4-BE49-F238E27FC236}">
              <a16:creationId xmlns="" xmlns:a16="http://schemas.microsoft.com/office/drawing/2014/main" id="{00000000-0008-0000-0200-0000F3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8" name="TextBox 1">
          <a:extLst>
            <a:ext uri="{FF2B5EF4-FFF2-40B4-BE49-F238E27FC236}">
              <a16:creationId xmlns="" xmlns:a16="http://schemas.microsoft.com/office/drawing/2014/main" id="{00000000-0008-0000-0200-0000F4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69" name="TextBox 1">
          <a:extLst>
            <a:ext uri="{FF2B5EF4-FFF2-40B4-BE49-F238E27FC236}">
              <a16:creationId xmlns="" xmlns:a16="http://schemas.microsoft.com/office/drawing/2014/main" id="{00000000-0008-0000-0200-0000F5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0" name="TextBox 1">
          <a:extLst>
            <a:ext uri="{FF2B5EF4-FFF2-40B4-BE49-F238E27FC236}">
              <a16:creationId xmlns="" xmlns:a16="http://schemas.microsoft.com/office/drawing/2014/main" id="{00000000-0008-0000-0200-0000F6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1" name="TextBox 1">
          <a:extLst>
            <a:ext uri="{FF2B5EF4-FFF2-40B4-BE49-F238E27FC236}">
              <a16:creationId xmlns="" xmlns:a16="http://schemas.microsoft.com/office/drawing/2014/main" id="{00000000-0008-0000-0200-0000F7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2" name="TextBox 1">
          <a:extLst>
            <a:ext uri="{FF2B5EF4-FFF2-40B4-BE49-F238E27FC236}">
              <a16:creationId xmlns="" xmlns:a16="http://schemas.microsoft.com/office/drawing/2014/main" id="{00000000-0008-0000-0200-0000F8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3" name="TextBox 1">
          <a:extLst>
            <a:ext uri="{FF2B5EF4-FFF2-40B4-BE49-F238E27FC236}">
              <a16:creationId xmlns="" xmlns:a16="http://schemas.microsoft.com/office/drawing/2014/main" id="{00000000-0008-0000-0200-0000F9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4" name="TextBox 1">
          <a:extLst>
            <a:ext uri="{FF2B5EF4-FFF2-40B4-BE49-F238E27FC236}">
              <a16:creationId xmlns="" xmlns:a16="http://schemas.microsoft.com/office/drawing/2014/main" id="{00000000-0008-0000-0200-0000FA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5" name="TextBox 1">
          <a:extLst>
            <a:ext uri="{FF2B5EF4-FFF2-40B4-BE49-F238E27FC236}">
              <a16:creationId xmlns="" xmlns:a16="http://schemas.microsoft.com/office/drawing/2014/main" id="{00000000-0008-0000-0200-0000FB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6" name="TextBox 1">
          <a:extLst>
            <a:ext uri="{FF2B5EF4-FFF2-40B4-BE49-F238E27FC236}">
              <a16:creationId xmlns="" xmlns:a16="http://schemas.microsoft.com/office/drawing/2014/main" id="{00000000-0008-0000-0200-0000FC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7" name="TextBox 1">
          <a:extLst>
            <a:ext uri="{FF2B5EF4-FFF2-40B4-BE49-F238E27FC236}">
              <a16:creationId xmlns="" xmlns:a16="http://schemas.microsoft.com/office/drawing/2014/main" id="{00000000-0008-0000-0200-0000FD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8" name="TextBox 1">
          <a:extLst>
            <a:ext uri="{FF2B5EF4-FFF2-40B4-BE49-F238E27FC236}">
              <a16:creationId xmlns="" xmlns:a16="http://schemas.microsoft.com/office/drawing/2014/main" id="{00000000-0008-0000-0200-0000FE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79" name="TextBox 1">
          <a:extLst>
            <a:ext uri="{FF2B5EF4-FFF2-40B4-BE49-F238E27FC236}">
              <a16:creationId xmlns="" xmlns:a16="http://schemas.microsoft.com/office/drawing/2014/main" id="{00000000-0008-0000-0200-0000FF04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0" name="TextBox 1">
          <a:extLst>
            <a:ext uri="{FF2B5EF4-FFF2-40B4-BE49-F238E27FC236}">
              <a16:creationId xmlns="" xmlns:a16="http://schemas.microsoft.com/office/drawing/2014/main" id="{00000000-0008-0000-0200-00000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1" name="TextBox 1">
          <a:extLst>
            <a:ext uri="{FF2B5EF4-FFF2-40B4-BE49-F238E27FC236}">
              <a16:creationId xmlns="" xmlns:a16="http://schemas.microsoft.com/office/drawing/2014/main" id="{00000000-0008-0000-0200-00000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2" name="TextBox 1">
          <a:extLst>
            <a:ext uri="{FF2B5EF4-FFF2-40B4-BE49-F238E27FC236}">
              <a16:creationId xmlns="" xmlns:a16="http://schemas.microsoft.com/office/drawing/2014/main" id="{00000000-0008-0000-0200-00000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3" name="TextBox 1">
          <a:extLst>
            <a:ext uri="{FF2B5EF4-FFF2-40B4-BE49-F238E27FC236}">
              <a16:creationId xmlns="" xmlns:a16="http://schemas.microsoft.com/office/drawing/2014/main" id="{00000000-0008-0000-0200-00000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4" name="TextBox 1">
          <a:extLst>
            <a:ext uri="{FF2B5EF4-FFF2-40B4-BE49-F238E27FC236}">
              <a16:creationId xmlns="" xmlns:a16="http://schemas.microsoft.com/office/drawing/2014/main" id="{00000000-0008-0000-0200-00000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5" name="TextBox 1">
          <a:extLst>
            <a:ext uri="{FF2B5EF4-FFF2-40B4-BE49-F238E27FC236}">
              <a16:creationId xmlns="" xmlns:a16="http://schemas.microsoft.com/office/drawing/2014/main" id="{00000000-0008-0000-0200-00000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6" name="TextBox 1">
          <a:extLst>
            <a:ext uri="{FF2B5EF4-FFF2-40B4-BE49-F238E27FC236}">
              <a16:creationId xmlns="" xmlns:a16="http://schemas.microsoft.com/office/drawing/2014/main" id="{00000000-0008-0000-0200-00000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7" name="TextBox 1">
          <a:extLst>
            <a:ext uri="{FF2B5EF4-FFF2-40B4-BE49-F238E27FC236}">
              <a16:creationId xmlns="" xmlns:a16="http://schemas.microsoft.com/office/drawing/2014/main" id="{00000000-0008-0000-0200-00000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8" name="TextBox 1">
          <a:extLst>
            <a:ext uri="{FF2B5EF4-FFF2-40B4-BE49-F238E27FC236}">
              <a16:creationId xmlns="" xmlns:a16="http://schemas.microsoft.com/office/drawing/2014/main" id="{00000000-0008-0000-0200-00000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89" name="TextBox 1">
          <a:extLst>
            <a:ext uri="{FF2B5EF4-FFF2-40B4-BE49-F238E27FC236}">
              <a16:creationId xmlns="" xmlns:a16="http://schemas.microsoft.com/office/drawing/2014/main" id="{00000000-0008-0000-0200-00000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0" name="TextBox 1">
          <a:extLst>
            <a:ext uri="{FF2B5EF4-FFF2-40B4-BE49-F238E27FC236}">
              <a16:creationId xmlns="" xmlns:a16="http://schemas.microsoft.com/office/drawing/2014/main" id="{00000000-0008-0000-0200-00000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1" name="TextBox 1">
          <a:extLst>
            <a:ext uri="{FF2B5EF4-FFF2-40B4-BE49-F238E27FC236}">
              <a16:creationId xmlns="" xmlns:a16="http://schemas.microsoft.com/office/drawing/2014/main" id="{00000000-0008-0000-0200-00000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2" name="TextBox 1">
          <a:extLst>
            <a:ext uri="{FF2B5EF4-FFF2-40B4-BE49-F238E27FC236}">
              <a16:creationId xmlns="" xmlns:a16="http://schemas.microsoft.com/office/drawing/2014/main" id="{00000000-0008-0000-0200-00000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3" name="TextBox 1">
          <a:extLst>
            <a:ext uri="{FF2B5EF4-FFF2-40B4-BE49-F238E27FC236}">
              <a16:creationId xmlns="" xmlns:a16="http://schemas.microsoft.com/office/drawing/2014/main" id="{00000000-0008-0000-0200-00000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4" name="TextBox 1">
          <a:extLst>
            <a:ext uri="{FF2B5EF4-FFF2-40B4-BE49-F238E27FC236}">
              <a16:creationId xmlns="" xmlns:a16="http://schemas.microsoft.com/office/drawing/2014/main" id="{00000000-0008-0000-0200-00000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5" name="TextBox 1">
          <a:extLst>
            <a:ext uri="{FF2B5EF4-FFF2-40B4-BE49-F238E27FC236}">
              <a16:creationId xmlns="" xmlns:a16="http://schemas.microsoft.com/office/drawing/2014/main" id="{00000000-0008-0000-0200-00000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6" name="TextBox 1">
          <a:extLst>
            <a:ext uri="{FF2B5EF4-FFF2-40B4-BE49-F238E27FC236}">
              <a16:creationId xmlns="" xmlns:a16="http://schemas.microsoft.com/office/drawing/2014/main" id="{00000000-0008-0000-0200-00001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7" name="TextBox 1">
          <a:extLst>
            <a:ext uri="{FF2B5EF4-FFF2-40B4-BE49-F238E27FC236}">
              <a16:creationId xmlns="" xmlns:a16="http://schemas.microsoft.com/office/drawing/2014/main" id="{00000000-0008-0000-0200-00001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8" name="TextBox 1">
          <a:extLst>
            <a:ext uri="{FF2B5EF4-FFF2-40B4-BE49-F238E27FC236}">
              <a16:creationId xmlns="" xmlns:a16="http://schemas.microsoft.com/office/drawing/2014/main" id="{00000000-0008-0000-0200-00001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299" name="TextBox 1">
          <a:extLst>
            <a:ext uri="{FF2B5EF4-FFF2-40B4-BE49-F238E27FC236}">
              <a16:creationId xmlns="" xmlns:a16="http://schemas.microsoft.com/office/drawing/2014/main" id="{00000000-0008-0000-0200-00001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0" name="TextBox 1">
          <a:extLst>
            <a:ext uri="{FF2B5EF4-FFF2-40B4-BE49-F238E27FC236}">
              <a16:creationId xmlns="" xmlns:a16="http://schemas.microsoft.com/office/drawing/2014/main" id="{00000000-0008-0000-0200-00001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1" name="TextBox 1">
          <a:extLst>
            <a:ext uri="{FF2B5EF4-FFF2-40B4-BE49-F238E27FC236}">
              <a16:creationId xmlns="" xmlns:a16="http://schemas.microsoft.com/office/drawing/2014/main" id="{00000000-0008-0000-0200-00001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2" name="TextBox 1">
          <a:extLst>
            <a:ext uri="{FF2B5EF4-FFF2-40B4-BE49-F238E27FC236}">
              <a16:creationId xmlns="" xmlns:a16="http://schemas.microsoft.com/office/drawing/2014/main" id="{00000000-0008-0000-0200-00001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3" name="TextBox 1">
          <a:extLst>
            <a:ext uri="{FF2B5EF4-FFF2-40B4-BE49-F238E27FC236}">
              <a16:creationId xmlns="" xmlns:a16="http://schemas.microsoft.com/office/drawing/2014/main" id="{00000000-0008-0000-0200-00001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4" name="TextBox 1">
          <a:extLst>
            <a:ext uri="{FF2B5EF4-FFF2-40B4-BE49-F238E27FC236}">
              <a16:creationId xmlns="" xmlns:a16="http://schemas.microsoft.com/office/drawing/2014/main" id="{00000000-0008-0000-0200-00001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5" name="TextBox 1">
          <a:extLst>
            <a:ext uri="{FF2B5EF4-FFF2-40B4-BE49-F238E27FC236}">
              <a16:creationId xmlns="" xmlns:a16="http://schemas.microsoft.com/office/drawing/2014/main" id="{00000000-0008-0000-0200-00001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6" name="TextBox 1">
          <a:extLst>
            <a:ext uri="{FF2B5EF4-FFF2-40B4-BE49-F238E27FC236}">
              <a16:creationId xmlns="" xmlns:a16="http://schemas.microsoft.com/office/drawing/2014/main" id="{00000000-0008-0000-0200-00001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7" name="TextBox 1">
          <a:extLst>
            <a:ext uri="{FF2B5EF4-FFF2-40B4-BE49-F238E27FC236}">
              <a16:creationId xmlns="" xmlns:a16="http://schemas.microsoft.com/office/drawing/2014/main" id="{00000000-0008-0000-0200-00001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8" name="TextBox 1">
          <a:extLst>
            <a:ext uri="{FF2B5EF4-FFF2-40B4-BE49-F238E27FC236}">
              <a16:creationId xmlns="" xmlns:a16="http://schemas.microsoft.com/office/drawing/2014/main" id="{00000000-0008-0000-0200-00001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09" name="TextBox 1">
          <a:extLst>
            <a:ext uri="{FF2B5EF4-FFF2-40B4-BE49-F238E27FC236}">
              <a16:creationId xmlns="" xmlns:a16="http://schemas.microsoft.com/office/drawing/2014/main" id="{00000000-0008-0000-0200-00001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0" name="TextBox 1">
          <a:extLst>
            <a:ext uri="{FF2B5EF4-FFF2-40B4-BE49-F238E27FC236}">
              <a16:creationId xmlns="" xmlns:a16="http://schemas.microsoft.com/office/drawing/2014/main" id="{00000000-0008-0000-0200-00001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1" name="TextBox 1">
          <a:extLst>
            <a:ext uri="{FF2B5EF4-FFF2-40B4-BE49-F238E27FC236}">
              <a16:creationId xmlns="" xmlns:a16="http://schemas.microsoft.com/office/drawing/2014/main" id="{00000000-0008-0000-0200-00001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2" name="TextBox 1">
          <a:extLst>
            <a:ext uri="{FF2B5EF4-FFF2-40B4-BE49-F238E27FC236}">
              <a16:creationId xmlns="" xmlns:a16="http://schemas.microsoft.com/office/drawing/2014/main" id="{00000000-0008-0000-0200-00002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3" name="TextBox 1">
          <a:extLst>
            <a:ext uri="{FF2B5EF4-FFF2-40B4-BE49-F238E27FC236}">
              <a16:creationId xmlns="" xmlns:a16="http://schemas.microsoft.com/office/drawing/2014/main" id="{00000000-0008-0000-0200-00002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4" name="TextBox 1">
          <a:extLst>
            <a:ext uri="{FF2B5EF4-FFF2-40B4-BE49-F238E27FC236}">
              <a16:creationId xmlns="" xmlns:a16="http://schemas.microsoft.com/office/drawing/2014/main" id="{00000000-0008-0000-0200-00002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5" name="TextBox 1">
          <a:extLst>
            <a:ext uri="{FF2B5EF4-FFF2-40B4-BE49-F238E27FC236}">
              <a16:creationId xmlns="" xmlns:a16="http://schemas.microsoft.com/office/drawing/2014/main" id="{00000000-0008-0000-0200-00002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6" name="TextBox 1">
          <a:extLst>
            <a:ext uri="{FF2B5EF4-FFF2-40B4-BE49-F238E27FC236}">
              <a16:creationId xmlns="" xmlns:a16="http://schemas.microsoft.com/office/drawing/2014/main" id="{00000000-0008-0000-0200-00002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7" name="TextBox 1">
          <a:extLst>
            <a:ext uri="{FF2B5EF4-FFF2-40B4-BE49-F238E27FC236}">
              <a16:creationId xmlns="" xmlns:a16="http://schemas.microsoft.com/office/drawing/2014/main" id="{00000000-0008-0000-0200-00002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8" name="TextBox 1">
          <a:extLst>
            <a:ext uri="{FF2B5EF4-FFF2-40B4-BE49-F238E27FC236}">
              <a16:creationId xmlns="" xmlns:a16="http://schemas.microsoft.com/office/drawing/2014/main" id="{00000000-0008-0000-0200-00002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19" name="TextBox 1">
          <a:extLst>
            <a:ext uri="{FF2B5EF4-FFF2-40B4-BE49-F238E27FC236}">
              <a16:creationId xmlns="" xmlns:a16="http://schemas.microsoft.com/office/drawing/2014/main" id="{00000000-0008-0000-0200-00002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0" name="TextBox 1">
          <a:extLst>
            <a:ext uri="{FF2B5EF4-FFF2-40B4-BE49-F238E27FC236}">
              <a16:creationId xmlns="" xmlns:a16="http://schemas.microsoft.com/office/drawing/2014/main" id="{00000000-0008-0000-0200-00002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1" name="TextBox 1">
          <a:extLst>
            <a:ext uri="{FF2B5EF4-FFF2-40B4-BE49-F238E27FC236}">
              <a16:creationId xmlns="" xmlns:a16="http://schemas.microsoft.com/office/drawing/2014/main" id="{00000000-0008-0000-0200-00002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2" name="TextBox 1">
          <a:extLst>
            <a:ext uri="{FF2B5EF4-FFF2-40B4-BE49-F238E27FC236}">
              <a16:creationId xmlns="" xmlns:a16="http://schemas.microsoft.com/office/drawing/2014/main" id="{00000000-0008-0000-0200-00002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3" name="TextBox 1">
          <a:extLst>
            <a:ext uri="{FF2B5EF4-FFF2-40B4-BE49-F238E27FC236}">
              <a16:creationId xmlns="" xmlns:a16="http://schemas.microsoft.com/office/drawing/2014/main" id="{00000000-0008-0000-0200-00002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4" name="TextBox 1">
          <a:extLst>
            <a:ext uri="{FF2B5EF4-FFF2-40B4-BE49-F238E27FC236}">
              <a16:creationId xmlns="" xmlns:a16="http://schemas.microsoft.com/office/drawing/2014/main" id="{00000000-0008-0000-0200-00002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5" name="TextBox 1">
          <a:extLst>
            <a:ext uri="{FF2B5EF4-FFF2-40B4-BE49-F238E27FC236}">
              <a16:creationId xmlns="" xmlns:a16="http://schemas.microsoft.com/office/drawing/2014/main" id="{00000000-0008-0000-0200-00002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6" name="TextBox 1">
          <a:extLst>
            <a:ext uri="{FF2B5EF4-FFF2-40B4-BE49-F238E27FC236}">
              <a16:creationId xmlns="" xmlns:a16="http://schemas.microsoft.com/office/drawing/2014/main" id="{00000000-0008-0000-0200-00002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7" name="TextBox 1">
          <a:extLst>
            <a:ext uri="{FF2B5EF4-FFF2-40B4-BE49-F238E27FC236}">
              <a16:creationId xmlns="" xmlns:a16="http://schemas.microsoft.com/office/drawing/2014/main" id="{00000000-0008-0000-0200-00002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8" name="TextBox 1">
          <a:extLst>
            <a:ext uri="{FF2B5EF4-FFF2-40B4-BE49-F238E27FC236}">
              <a16:creationId xmlns="" xmlns:a16="http://schemas.microsoft.com/office/drawing/2014/main" id="{00000000-0008-0000-0200-00003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29" name="TextBox 1">
          <a:extLst>
            <a:ext uri="{FF2B5EF4-FFF2-40B4-BE49-F238E27FC236}">
              <a16:creationId xmlns="" xmlns:a16="http://schemas.microsoft.com/office/drawing/2014/main" id="{00000000-0008-0000-0200-00003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0" name="TextBox 1">
          <a:extLst>
            <a:ext uri="{FF2B5EF4-FFF2-40B4-BE49-F238E27FC236}">
              <a16:creationId xmlns="" xmlns:a16="http://schemas.microsoft.com/office/drawing/2014/main" id="{00000000-0008-0000-0200-00003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1" name="TextBox 1">
          <a:extLst>
            <a:ext uri="{FF2B5EF4-FFF2-40B4-BE49-F238E27FC236}">
              <a16:creationId xmlns="" xmlns:a16="http://schemas.microsoft.com/office/drawing/2014/main" id="{00000000-0008-0000-0200-00003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2" name="TextBox 1">
          <a:extLst>
            <a:ext uri="{FF2B5EF4-FFF2-40B4-BE49-F238E27FC236}">
              <a16:creationId xmlns="" xmlns:a16="http://schemas.microsoft.com/office/drawing/2014/main" id="{00000000-0008-0000-0200-00003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3" name="TextBox 1">
          <a:extLst>
            <a:ext uri="{FF2B5EF4-FFF2-40B4-BE49-F238E27FC236}">
              <a16:creationId xmlns="" xmlns:a16="http://schemas.microsoft.com/office/drawing/2014/main" id="{00000000-0008-0000-0200-00003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4" name="TextBox 1">
          <a:extLst>
            <a:ext uri="{FF2B5EF4-FFF2-40B4-BE49-F238E27FC236}">
              <a16:creationId xmlns="" xmlns:a16="http://schemas.microsoft.com/office/drawing/2014/main" id="{00000000-0008-0000-0200-00003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5" name="TextBox 1">
          <a:extLst>
            <a:ext uri="{FF2B5EF4-FFF2-40B4-BE49-F238E27FC236}">
              <a16:creationId xmlns="" xmlns:a16="http://schemas.microsoft.com/office/drawing/2014/main" id="{00000000-0008-0000-0200-00003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6" name="TextBox 1">
          <a:extLst>
            <a:ext uri="{FF2B5EF4-FFF2-40B4-BE49-F238E27FC236}">
              <a16:creationId xmlns="" xmlns:a16="http://schemas.microsoft.com/office/drawing/2014/main" id="{00000000-0008-0000-0200-00003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7" name="TextBox 1">
          <a:extLst>
            <a:ext uri="{FF2B5EF4-FFF2-40B4-BE49-F238E27FC236}">
              <a16:creationId xmlns="" xmlns:a16="http://schemas.microsoft.com/office/drawing/2014/main" id="{00000000-0008-0000-0200-00003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8" name="TextBox 1">
          <a:extLst>
            <a:ext uri="{FF2B5EF4-FFF2-40B4-BE49-F238E27FC236}">
              <a16:creationId xmlns="" xmlns:a16="http://schemas.microsoft.com/office/drawing/2014/main" id="{00000000-0008-0000-0200-00003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39" name="TextBox 1">
          <a:extLst>
            <a:ext uri="{FF2B5EF4-FFF2-40B4-BE49-F238E27FC236}">
              <a16:creationId xmlns="" xmlns:a16="http://schemas.microsoft.com/office/drawing/2014/main" id="{00000000-0008-0000-0200-00003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0" name="TextBox 1">
          <a:extLst>
            <a:ext uri="{FF2B5EF4-FFF2-40B4-BE49-F238E27FC236}">
              <a16:creationId xmlns="" xmlns:a16="http://schemas.microsoft.com/office/drawing/2014/main" id="{00000000-0008-0000-0200-00003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1" name="TextBox 1">
          <a:extLst>
            <a:ext uri="{FF2B5EF4-FFF2-40B4-BE49-F238E27FC236}">
              <a16:creationId xmlns="" xmlns:a16="http://schemas.microsoft.com/office/drawing/2014/main" id="{00000000-0008-0000-0200-00003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2" name="TextBox 1">
          <a:extLst>
            <a:ext uri="{FF2B5EF4-FFF2-40B4-BE49-F238E27FC236}">
              <a16:creationId xmlns="" xmlns:a16="http://schemas.microsoft.com/office/drawing/2014/main" id="{00000000-0008-0000-0200-00003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3" name="TextBox 1">
          <a:extLst>
            <a:ext uri="{FF2B5EF4-FFF2-40B4-BE49-F238E27FC236}">
              <a16:creationId xmlns="" xmlns:a16="http://schemas.microsoft.com/office/drawing/2014/main" id="{00000000-0008-0000-0200-00003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4" name="TextBox 1">
          <a:extLst>
            <a:ext uri="{FF2B5EF4-FFF2-40B4-BE49-F238E27FC236}">
              <a16:creationId xmlns="" xmlns:a16="http://schemas.microsoft.com/office/drawing/2014/main" id="{00000000-0008-0000-0200-00004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5" name="TextBox 1">
          <a:extLst>
            <a:ext uri="{FF2B5EF4-FFF2-40B4-BE49-F238E27FC236}">
              <a16:creationId xmlns="" xmlns:a16="http://schemas.microsoft.com/office/drawing/2014/main" id="{00000000-0008-0000-0200-00004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6" name="TextBox 1">
          <a:extLst>
            <a:ext uri="{FF2B5EF4-FFF2-40B4-BE49-F238E27FC236}">
              <a16:creationId xmlns="" xmlns:a16="http://schemas.microsoft.com/office/drawing/2014/main" id="{00000000-0008-0000-0200-00004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7" name="TextBox 1">
          <a:extLst>
            <a:ext uri="{FF2B5EF4-FFF2-40B4-BE49-F238E27FC236}">
              <a16:creationId xmlns="" xmlns:a16="http://schemas.microsoft.com/office/drawing/2014/main" id="{00000000-0008-0000-0200-00004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8" name="TextBox 1">
          <a:extLst>
            <a:ext uri="{FF2B5EF4-FFF2-40B4-BE49-F238E27FC236}">
              <a16:creationId xmlns="" xmlns:a16="http://schemas.microsoft.com/office/drawing/2014/main" id="{00000000-0008-0000-0200-00004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49" name="TextBox 1">
          <a:extLst>
            <a:ext uri="{FF2B5EF4-FFF2-40B4-BE49-F238E27FC236}">
              <a16:creationId xmlns="" xmlns:a16="http://schemas.microsoft.com/office/drawing/2014/main" id="{00000000-0008-0000-0200-00004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0" name="TextBox 1">
          <a:extLst>
            <a:ext uri="{FF2B5EF4-FFF2-40B4-BE49-F238E27FC236}">
              <a16:creationId xmlns="" xmlns:a16="http://schemas.microsoft.com/office/drawing/2014/main" id="{00000000-0008-0000-0200-00004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1" name="TextBox 1">
          <a:extLst>
            <a:ext uri="{FF2B5EF4-FFF2-40B4-BE49-F238E27FC236}">
              <a16:creationId xmlns="" xmlns:a16="http://schemas.microsoft.com/office/drawing/2014/main" id="{00000000-0008-0000-0200-00004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2" name="TextBox 1">
          <a:extLst>
            <a:ext uri="{FF2B5EF4-FFF2-40B4-BE49-F238E27FC236}">
              <a16:creationId xmlns="" xmlns:a16="http://schemas.microsoft.com/office/drawing/2014/main" id="{00000000-0008-0000-0200-00004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3" name="TextBox 1">
          <a:extLst>
            <a:ext uri="{FF2B5EF4-FFF2-40B4-BE49-F238E27FC236}">
              <a16:creationId xmlns="" xmlns:a16="http://schemas.microsoft.com/office/drawing/2014/main" id="{00000000-0008-0000-0200-00004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4" name="TextBox 1">
          <a:extLst>
            <a:ext uri="{FF2B5EF4-FFF2-40B4-BE49-F238E27FC236}">
              <a16:creationId xmlns="" xmlns:a16="http://schemas.microsoft.com/office/drawing/2014/main" id="{00000000-0008-0000-0200-00004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5" name="TextBox 1">
          <a:extLst>
            <a:ext uri="{FF2B5EF4-FFF2-40B4-BE49-F238E27FC236}">
              <a16:creationId xmlns="" xmlns:a16="http://schemas.microsoft.com/office/drawing/2014/main" id="{00000000-0008-0000-0200-00004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6" name="TextBox 1">
          <a:extLst>
            <a:ext uri="{FF2B5EF4-FFF2-40B4-BE49-F238E27FC236}">
              <a16:creationId xmlns="" xmlns:a16="http://schemas.microsoft.com/office/drawing/2014/main" id="{00000000-0008-0000-0200-00004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7" name="TextBox 1">
          <a:extLst>
            <a:ext uri="{FF2B5EF4-FFF2-40B4-BE49-F238E27FC236}">
              <a16:creationId xmlns="" xmlns:a16="http://schemas.microsoft.com/office/drawing/2014/main" id="{00000000-0008-0000-0200-00004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8" name="TextBox 1">
          <a:extLst>
            <a:ext uri="{FF2B5EF4-FFF2-40B4-BE49-F238E27FC236}">
              <a16:creationId xmlns="" xmlns:a16="http://schemas.microsoft.com/office/drawing/2014/main" id="{00000000-0008-0000-0200-00004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59" name="TextBox 1">
          <a:extLst>
            <a:ext uri="{FF2B5EF4-FFF2-40B4-BE49-F238E27FC236}">
              <a16:creationId xmlns="" xmlns:a16="http://schemas.microsoft.com/office/drawing/2014/main" id="{00000000-0008-0000-0200-00004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0" name="TextBox 1">
          <a:extLst>
            <a:ext uri="{FF2B5EF4-FFF2-40B4-BE49-F238E27FC236}">
              <a16:creationId xmlns="" xmlns:a16="http://schemas.microsoft.com/office/drawing/2014/main" id="{00000000-0008-0000-0200-00005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1" name="TextBox 1">
          <a:extLst>
            <a:ext uri="{FF2B5EF4-FFF2-40B4-BE49-F238E27FC236}">
              <a16:creationId xmlns="" xmlns:a16="http://schemas.microsoft.com/office/drawing/2014/main" id="{00000000-0008-0000-0200-00005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2" name="TextBox 1">
          <a:extLst>
            <a:ext uri="{FF2B5EF4-FFF2-40B4-BE49-F238E27FC236}">
              <a16:creationId xmlns="" xmlns:a16="http://schemas.microsoft.com/office/drawing/2014/main" id="{00000000-0008-0000-0200-00005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3" name="TextBox 1">
          <a:extLst>
            <a:ext uri="{FF2B5EF4-FFF2-40B4-BE49-F238E27FC236}">
              <a16:creationId xmlns="" xmlns:a16="http://schemas.microsoft.com/office/drawing/2014/main" id="{00000000-0008-0000-0200-00005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4" name="TextBox 1">
          <a:extLst>
            <a:ext uri="{FF2B5EF4-FFF2-40B4-BE49-F238E27FC236}">
              <a16:creationId xmlns="" xmlns:a16="http://schemas.microsoft.com/office/drawing/2014/main" id="{00000000-0008-0000-0200-00005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5" name="TextBox 1">
          <a:extLst>
            <a:ext uri="{FF2B5EF4-FFF2-40B4-BE49-F238E27FC236}">
              <a16:creationId xmlns="" xmlns:a16="http://schemas.microsoft.com/office/drawing/2014/main" id="{00000000-0008-0000-0200-00005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6" name="TextBox 1">
          <a:extLst>
            <a:ext uri="{FF2B5EF4-FFF2-40B4-BE49-F238E27FC236}">
              <a16:creationId xmlns="" xmlns:a16="http://schemas.microsoft.com/office/drawing/2014/main" id="{00000000-0008-0000-0200-00005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7" name="TextBox 1">
          <a:extLst>
            <a:ext uri="{FF2B5EF4-FFF2-40B4-BE49-F238E27FC236}">
              <a16:creationId xmlns="" xmlns:a16="http://schemas.microsoft.com/office/drawing/2014/main" id="{00000000-0008-0000-0200-00005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8" name="TextBox 1">
          <a:extLst>
            <a:ext uri="{FF2B5EF4-FFF2-40B4-BE49-F238E27FC236}">
              <a16:creationId xmlns="" xmlns:a16="http://schemas.microsoft.com/office/drawing/2014/main" id="{00000000-0008-0000-0200-00005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69" name="TextBox 1">
          <a:extLst>
            <a:ext uri="{FF2B5EF4-FFF2-40B4-BE49-F238E27FC236}">
              <a16:creationId xmlns="" xmlns:a16="http://schemas.microsoft.com/office/drawing/2014/main" id="{00000000-0008-0000-0200-00005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0" name="TextBox 1">
          <a:extLst>
            <a:ext uri="{FF2B5EF4-FFF2-40B4-BE49-F238E27FC236}">
              <a16:creationId xmlns="" xmlns:a16="http://schemas.microsoft.com/office/drawing/2014/main" id="{00000000-0008-0000-0200-00005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1" name="TextBox 1">
          <a:extLst>
            <a:ext uri="{FF2B5EF4-FFF2-40B4-BE49-F238E27FC236}">
              <a16:creationId xmlns="" xmlns:a16="http://schemas.microsoft.com/office/drawing/2014/main" id="{00000000-0008-0000-0200-00005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2" name="TextBox 1">
          <a:extLst>
            <a:ext uri="{FF2B5EF4-FFF2-40B4-BE49-F238E27FC236}">
              <a16:creationId xmlns="" xmlns:a16="http://schemas.microsoft.com/office/drawing/2014/main" id="{00000000-0008-0000-0200-00005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3" name="TextBox 1">
          <a:extLst>
            <a:ext uri="{FF2B5EF4-FFF2-40B4-BE49-F238E27FC236}">
              <a16:creationId xmlns="" xmlns:a16="http://schemas.microsoft.com/office/drawing/2014/main" id="{00000000-0008-0000-0200-00005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4" name="TextBox 1">
          <a:extLst>
            <a:ext uri="{FF2B5EF4-FFF2-40B4-BE49-F238E27FC236}">
              <a16:creationId xmlns="" xmlns:a16="http://schemas.microsoft.com/office/drawing/2014/main" id="{00000000-0008-0000-0200-00005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5" name="TextBox 1">
          <a:extLst>
            <a:ext uri="{FF2B5EF4-FFF2-40B4-BE49-F238E27FC236}">
              <a16:creationId xmlns="" xmlns:a16="http://schemas.microsoft.com/office/drawing/2014/main" id="{00000000-0008-0000-0200-00005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6" name="TextBox 1">
          <a:extLst>
            <a:ext uri="{FF2B5EF4-FFF2-40B4-BE49-F238E27FC236}">
              <a16:creationId xmlns="" xmlns:a16="http://schemas.microsoft.com/office/drawing/2014/main" id="{00000000-0008-0000-0200-00006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7" name="TextBox 1">
          <a:extLst>
            <a:ext uri="{FF2B5EF4-FFF2-40B4-BE49-F238E27FC236}">
              <a16:creationId xmlns="" xmlns:a16="http://schemas.microsoft.com/office/drawing/2014/main" id="{00000000-0008-0000-0200-00006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8" name="TextBox 1">
          <a:extLst>
            <a:ext uri="{FF2B5EF4-FFF2-40B4-BE49-F238E27FC236}">
              <a16:creationId xmlns="" xmlns:a16="http://schemas.microsoft.com/office/drawing/2014/main" id="{00000000-0008-0000-0200-00006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79" name="TextBox 1">
          <a:extLst>
            <a:ext uri="{FF2B5EF4-FFF2-40B4-BE49-F238E27FC236}">
              <a16:creationId xmlns="" xmlns:a16="http://schemas.microsoft.com/office/drawing/2014/main" id="{00000000-0008-0000-0200-00006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0" name="TextBox 1">
          <a:extLst>
            <a:ext uri="{FF2B5EF4-FFF2-40B4-BE49-F238E27FC236}">
              <a16:creationId xmlns="" xmlns:a16="http://schemas.microsoft.com/office/drawing/2014/main" id="{00000000-0008-0000-0200-00006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1" name="TextBox 1">
          <a:extLst>
            <a:ext uri="{FF2B5EF4-FFF2-40B4-BE49-F238E27FC236}">
              <a16:creationId xmlns="" xmlns:a16="http://schemas.microsoft.com/office/drawing/2014/main" id="{00000000-0008-0000-0200-00006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2" name="TextBox 1">
          <a:extLst>
            <a:ext uri="{FF2B5EF4-FFF2-40B4-BE49-F238E27FC236}">
              <a16:creationId xmlns="" xmlns:a16="http://schemas.microsoft.com/office/drawing/2014/main" id="{00000000-0008-0000-0200-00006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3" name="TextBox 1">
          <a:extLst>
            <a:ext uri="{FF2B5EF4-FFF2-40B4-BE49-F238E27FC236}">
              <a16:creationId xmlns="" xmlns:a16="http://schemas.microsoft.com/office/drawing/2014/main" id="{00000000-0008-0000-0200-00006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4" name="TextBox 1">
          <a:extLst>
            <a:ext uri="{FF2B5EF4-FFF2-40B4-BE49-F238E27FC236}">
              <a16:creationId xmlns="" xmlns:a16="http://schemas.microsoft.com/office/drawing/2014/main" id="{00000000-0008-0000-0200-00006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5" name="TextBox 1">
          <a:extLst>
            <a:ext uri="{FF2B5EF4-FFF2-40B4-BE49-F238E27FC236}">
              <a16:creationId xmlns="" xmlns:a16="http://schemas.microsoft.com/office/drawing/2014/main" id="{00000000-0008-0000-0200-00006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6" name="TextBox 1">
          <a:extLst>
            <a:ext uri="{FF2B5EF4-FFF2-40B4-BE49-F238E27FC236}">
              <a16:creationId xmlns="" xmlns:a16="http://schemas.microsoft.com/office/drawing/2014/main" id="{00000000-0008-0000-0200-00006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7" name="TextBox 1">
          <a:extLst>
            <a:ext uri="{FF2B5EF4-FFF2-40B4-BE49-F238E27FC236}">
              <a16:creationId xmlns="" xmlns:a16="http://schemas.microsoft.com/office/drawing/2014/main" id="{00000000-0008-0000-0200-00006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8" name="TextBox 1">
          <a:extLst>
            <a:ext uri="{FF2B5EF4-FFF2-40B4-BE49-F238E27FC236}">
              <a16:creationId xmlns="" xmlns:a16="http://schemas.microsoft.com/office/drawing/2014/main" id="{00000000-0008-0000-0200-00006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89" name="TextBox 1">
          <a:extLst>
            <a:ext uri="{FF2B5EF4-FFF2-40B4-BE49-F238E27FC236}">
              <a16:creationId xmlns="" xmlns:a16="http://schemas.microsoft.com/office/drawing/2014/main" id="{00000000-0008-0000-0200-00006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0" name="TextBox 1">
          <a:extLst>
            <a:ext uri="{FF2B5EF4-FFF2-40B4-BE49-F238E27FC236}">
              <a16:creationId xmlns="" xmlns:a16="http://schemas.microsoft.com/office/drawing/2014/main" id="{00000000-0008-0000-0200-00006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1" name="TextBox 1">
          <a:extLst>
            <a:ext uri="{FF2B5EF4-FFF2-40B4-BE49-F238E27FC236}">
              <a16:creationId xmlns="" xmlns:a16="http://schemas.microsoft.com/office/drawing/2014/main" id="{00000000-0008-0000-0200-00006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2" name="TextBox 1">
          <a:extLst>
            <a:ext uri="{FF2B5EF4-FFF2-40B4-BE49-F238E27FC236}">
              <a16:creationId xmlns="" xmlns:a16="http://schemas.microsoft.com/office/drawing/2014/main" id="{00000000-0008-0000-0200-00007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3" name="TextBox 1">
          <a:extLst>
            <a:ext uri="{FF2B5EF4-FFF2-40B4-BE49-F238E27FC236}">
              <a16:creationId xmlns="" xmlns:a16="http://schemas.microsoft.com/office/drawing/2014/main" id="{00000000-0008-0000-0200-00007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4" name="TextBox 1">
          <a:extLst>
            <a:ext uri="{FF2B5EF4-FFF2-40B4-BE49-F238E27FC236}">
              <a16:creationId xmlns="" xmlns:a16="http://schemas.microsoft.com/office/drawing/2014/main" id="{00000000-0008-0000-0200-00007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5" name="TextBox 1">
          <a:extLst>
            <a:ext uri="{FF2B5EF4-FFF2-40B4-BE49-F238E27FC236}">
              <a16:creationId xmlns="" xmlns:a16="http://schemas.microsoft.com/office/drawing/2014/main" id="{00000000-0008-0000-0200-00007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6" name="TextBox 1">
          <a:extLst>
            <a:ext uri="{FF2B5EF4-FFF2-40B4-BE49-F238E27FC236}">
              <a16:creationId xmlns="" xmlns:a16="http://schemas.microsoft.com/office/drawing/2014/main" id="{00000000-0008-0000-0200-00007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7" name="TextBox 1">
          <a:extLst>
            <a:ext uri="{FF2B5EF4-FFF2-40B4-BE49-F238E27FC236}">
              <a16:creationId xmlns="" xmlns:a16="http://schemas.microsoft.com/office/drawing/2014/main" id="{00000000-0008-0000-0200-00007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8" name="TextBox 1">
          <a:extLst>
            <a:ext uri="{FF2B5EF4-FFF2-40B4-BE49-F238E27FC236}">
              <a16:creationId xmlns="" xmlns:a16="http://schemas.microsoft.com/office/drawing/2014/main" id="{00000000-0008-0000-0200-00007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399" name="TextBox 1">
          <a:extLst>
            <a:ext uri="{FF2B5EF4-FFF2-40B4-BE49-F238E27FC236}">
              <a16:creationId xmlns="" xmlns:a16="http://schemas.microsoft.com/office/drawing/2014/main" id="{00000000-0008-0000-0200-00007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0" name="TextBox 1">
          <a:extLst>
            <a:ext uri="{FF2B5EF4-FFF2-40B4-BE49-F238E27FC236}">
              <a16:creationId xmlns="" xmlns:a16="http://schemas.microsoft.com/office/drawing/2014/main" id="{00000000-0008-0000-0200-00007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1" name="TextBox 1">
          <a:extLst>
            <a:ext uri="{FF2B5EF4-FFF2-40B4-BE49-F238E27FC236}">
              <a16:creationId xmlns="" xmlns:a16="http://schemas.microsoft.com/office/drawing/2014/main" id="{00000000-0008-0000-0200-00007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2" name="TextBox 1">
          <a:extLst>
            <a:ext uri="{FF2B5EF4-FFF2-40B4-BE49-F238E27FC236}">
              <a16:creationId xmlns="" xmlns:a16="http://schemas.microsoft.com/office/drawing/2014/main" id="{00000000-0008-0000-0200-00007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3" name="TextBox 1">
          <a:extLst>
            <a:ext uri="{FF2B5EF4-FFF2-40B4-BE49-F238E27FC236}">
              <a16:creationId xmlns="" xmlns:a16="http://schemas.microsoft.com/office/drawing/2014/main" id="{00000000-0008-0000-0200-00007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4" name="TextBox 1">
          <a:extLst>
            <a:ext uri="{FF2B5EF4-FFF2-40B4-BE49-F238E27FC236}">
              <a16:creationId xmlns="" xmlns:a16="http://schemas.microsoft.com/office/drawing/2014/main" id="{00000000-0008-0000-0200-00007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5" name="TextBox 1">
          <a:extLst>
            <a:ext uri="{FF2B5EF4-FFF2-40B4-BE49-F238E27FC236}">
              <a16:creationId xmlns="" xmlns:a16="http://schemas.microsoft.com/office/drawing/2014/main" id="{00000000-0008-0000-0200-00007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6" name="TextBox 1">
          <a:extLst>
            <a:ext uri="{FF2B5EF4-FFF2-40B4-BE49-F238E27FC236}">
              <a16:creationId xmlns="" xmlns:a16="http://schemas.microsoft.com/office/drawing/2014/main" id="{00000000-0008-0000-0200-00007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7" name="TextBox 1">
          <a:extLst>
            <a:ext uri="{FF2B5EF4-FFF2-40B4-BE49-F238E27FC236}">
              <a16:creationId xmlns="" xmlns:a16="http://schemas.microsoft.com/office/drawing/2014/main" id="{00000000-0008-0000-0200-00007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8" name="TextBox 1">
          <a:extLst>
            <a:ext uri="{FF2B5EF4-FFF2-40B4-BE49-F238E27FC236}">
              <a16:creationId xmlns="" xmlns:a16="http://schemas.microsoft.com/office/drawing/2014/main" id="{00000000-0008-0000-0200-00008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09" name="TextBox 1">
          <a:extLst>
            <a:ext uri="{FF2B5EF4-FFF2-40B4-BE49-F238E27FC236}">
              <a16:creationId xmlns="" xmlns:a16="http://schemas.microsoft.com/office/drawing/2014/main" id="{00000000-0008-0000-0200-00008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0" name="TextBox 1">
          <a:extLst>
            <a:ext uri="{FF2B5EF4-FFF2-40B4-BE49-F238E27FC236}">
              <a16:creationId xmlns="" xmlns:a16="http://schemas.microsoft.com/office/drawing/2014/main" id="{00000000-0008-0000-0200-00008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1" name="TextBox 1">
          <a:extLst>
            <a:ext uri="{FF2B5EF4-FFF2-40B4-BE49-F238E27FC236}">
              <a16:creationId xmlns="" xmlns:a16="http://schemas.microsoft.com/office/drawing/2014/main" id="{00000000-0008-0000-0200-00008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2" name="TextBox 1">
          <a:extLst>
            <a:ext uri="{FF2B5EF4-FFF2-40B4-BE49-F238E27FC236}">
              <a16:creationId xmlns="" xmlns:a16="http://schemas.microsoft.com/office/drawing/2014/main" id="{00000000-0008-0000-0200-00008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3" name="TextBox 1">
          <a:extLst>
            <a:ext uri="{FF2B5EF4-FFF2-40B4-BE49-F238E27FC236}">
              <a16:creationId xmlns="" xmlns:a16="http://schemas.microsoft.com/office/drawing/2014/main" id="{00000000-0008-0000-0200-00008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4" name="TextBox 1">
          <a:extLst>
            <a:ext uri="{FF2B5EF4-FFF2-40B4-BE49-F238E27FC236}">
              <a16:creationId xmlns="" xmlns:a16="http://schemas.microsoft.com/office/drawing/2014/main" id="{00000000-0008-0000-0200-00008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5" name="TextBox 1">
          <a:extLst>
            <a:ext uri="{FF2B5EF4-FFF2-40B4-BE49-F238E27FC236}">
              <a16:creationId xmlns="" xmlns:a16="http://schemas.microsoft.com/office/drawing/2014/main" id="{00000000-0008-0000-0200-00008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6" name="TextBox 1">
          <a:extLst>
            <a:ext uri="{FF2B5EF4-FFF2-40B4-BE49-F238E27FC236}">
              <a16:creationId xmlns="" xmlns:a16="http://schemas.microsoft.com/office/drawing/2014/main" id="{00000000-0008-0000-0200-00008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7" name="TextBox 1">
          <a:extLst>
            <a:ext uri="{FF2B5EF4-FFF2-40B4-BE49-F238E27FC236}">
              <a16:creationId xmlns="" xmlns:a16="http://schemas.microsoft.com/office/drawing/2014/main" id="{00000000-0008-0000-0200-00008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8" name="TextBox 1">
          <a:extLst>
            <a:ext uri="{FF2B5EF4-FFF2-40B4-BE49-F238E27FC236}">
              <a16:creationId xmlns="" xmlns:a16="http://schemas.microsoft.com/office/drawing/2014/main" id="{00000000-0008-0000-0200-00008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19" name="TextBox 1">
          <a:extLst>
            <a:ext uri="{FF2B5EF4-FFF2-40B4-BE49-F238E27FC236}">
              <a16:creationId xmlns="" xmlns:a16="http://schemas.microsoft.com/office/drawing/2014/main" id="{00000000-0008-0000-0200-00008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0" name="TextBox 1">
          <a:extLst>
            <a:ext uri="{FF2B5EF4-FFF2-40B4-BE49-F238E27FC236}">
              <a16:creationId xmlns="" xmlns:a16="http://schemas.microsoft.com/office/drawing/2014/main" id="{00000000-0008-0000-0200-00008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1" name="TextBox 1">
          <a:extLst>
            <a:ext uri="{FF2B5EF4-FFF2-40B4-BE49-F238E27FC236}">
              <a16:creationId xmlns="" xmlns:a16="http://schemas.microsoft.com/office/drawing/2014/main" id="{00000000-0008-0000-0200-00008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2" name="TextBox 1">
          <a:extLst>
            <a:ext uri="{FF2B5EF4-FFF2-40B4-BE49-F238E27FC236}">
              <a16:creationId xmlns="" xmlns:a16="http://schemas.microsoft.com/office/drawing/2014/main" id="{00000000-0008-0000-0200-00008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3" name="TextBox 1">
          <a:extLst>
            <a:ext uri="{FF2B5EF4-FFF2-40B4-BE49-F238E27FC236}">
              <a16:creationId xmlns="" xmlns:a16="http://schemas.microsoft.com/office/drawing/2014/main" id="{00000000-0008-0000-0200-00008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4" name="TextBox 1">
          <a:extLst>
            <a:ext uri="{FF2B5EF4-FFF2-40B4-BE49-F238E27FC236}">
              <a16:creationId xmlns="" xmlns:a16="http://schemas.microsoft.com/office/drawing/2014/main" id="{00000000-0008-0000-0200-00009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5" name="TextBox 1">
          <a:extLst>
            <a:ext uri="{FF2B5EF4-FFF2-40B4-BE49-F238E27FC236}">
              <a16:creationId xmlns="" xmlns:a16="http://schemas.microsoft.com/office/drawing/2014/main" id="{00000000-0008-0000-0200-00009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6" name="TextBox 1">
          <a:extLst>
            <a:ext uri="{FF2B5EF4-FFF2-40B4-BE49-F238E27FC236}">
              <a16:creationId xmlns="" xmlns:a16="http://schemas.microsoft.com/office/drawing/2014/main" id="{00000000-0008-0000-0200-00009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7" name="TextBox 1">
          <a:extLst>
            <a:ext uri="{FF2B5EF4-FFF2-40B4-BE49-F238E27FC236}">
              <a16:creationId xmlns="" xmlns:a16="http://schemas.microsoft.com/office/drawing/2014/main" id="{00000000-0008-0000-0200-00009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8" name="TextBox 1">
          <a:extLst>
            <a:ext uri="{FF2B5EF4-FFF2-40B4-BE49-F238E27FC236}">
              <a16:creationId xmlns="" xmlns:a16="http://schemas.microsoft.com/office/drawing/2014/main" id="{00000000-0008-0000-0200-00009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29" name="TextBox 1">
          <a:extLst>
            <a:ext uri="{FF2B5EF4-FFF2-40B4-BE49-F238E27FC236}">
              <a16:creationId xmlns="" xmlns:a16="http://schemas.microsoft.com/office/drawing/2014/main" id="{00000000-0008-0000-0200-00009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0" name="TextBox 1">
          <a:extLst>
            <a:ext uri="{FF2B5EF4-FFF2-40B4-BE49-F238E27FC236}">
              <a16:creationId xmlns="" xmlns:a16="http://schemas.microsoft.com/office/drawing/2014/main" id="{00000000-0008-0000-0200-00009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1" name="TextBox 1">
          <a:extLst>
            <a:ext uri="{FF2B5EF4-FFF2-40B4-BE49-F238E27FC236}">
              <a16:creationId xmlns="" xmlns:a16="http://schemas.microsoft.com/office/drawing/2014/main" id="{00000000-0008-0000-0200-00009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2" name="TextBox 1">
          <a:extLst>
            <a:ext uri="{FF2B5EF4-FFF2-40B4-BE49-F238E27FC236}">
              <a16:creationId xmlns="" xmlns:a16="http://schemas.microsoft.com/office/drawing/2014/main" id="{00000000-0008-0000-0200-00009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3" name="TextBox 1">
          <a:extLst>
            <a:ext uri="{FF2B5EF4-FFF2-40B4-BE49-F238E27FC236}">
              <a16:creationId xmlns="" xmlns:a16="http://schemas.microsoft.com/office/drawing/2014/main" id="{00000000-0008-0000-0200-00009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4" name="TextBox 1">
          <a:extLst>
            <a:ext uri="{FF2B5EF4-FFF2-40B4-BE49-F238E27FC236}">
              <a16:creationId xmlns="" xmlns:a16="http://schemas.microsoft.com/office/drawing/2014/main" id="{00000000-0008-0000-0200-00009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5" name="TextBox 1">
          <a:extLst>
            <a:ext uri="{FF2B5EF4-FFF2-40B4-BE49-F238E27FC236}">
              <a16:creationId xmlns="" xmlns:a16="http://schemas.microsoft.com/office/drawing/2014/main" id="{00000000-0008-0000-0200-00009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6" name="TextBox 1">
          <a:extLst>
            <a:ext uri="{FF2B5EF4-FFF2-40B4-BE49-F238E27FC236}">
              <a16:creationId xmlns="" xmlns:a16="http://schemas.microsoft.com/office/drawing/2014/main" id="{00000000-0008-0000-0200-00009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7" name="TextBox 1">
          <a:extLst>
            <a:ext uri="{FF2B5EF4-FFF2-40B4-BE49-F238E27FC236}">
              <a16:creationId xmlns="" xmlns:a16="http://schemas.microsoft.com/office/drawing/2014/main" id="{00000000-0008-0000-0200-00009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8" name="TextBox 1">
          <a:extLst>
            <a:ext uri="{FF2B5EF4-FFF2-40B4-BE49-F238E27FC236}">
              <a16:creationId xmlns="" xmlns:a16="http://schemas.microsoft.com/office/drawing/2014/main" id="{00000000-0008-0000-0200-00009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39" name="TextBox 1">
          <a:extLst>
            <a:ext uri="{FF2B5EF4-FFF2-40B4-BE49-F238E27FC236}">
              <a16:creationId xmlns="" xmlns:a16="http://schemas.microsoft.com/office/drawing/2014/main" id="{00000000-0008-0000-0200-00009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0" name="TextBox 1">
          <a:extLst>
            <a:ext uri="{FF2B5EF4-FFF2-40B4-BE49-F238E27FC236}">
              <a16:creationId xmlns="" xmlns:a16="http://schemas.microsoft.com/office/drawing/2014/main" id="{00000000-0008-0000-0200-0000A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1" name="TextBox 1">
          <a:extLst>
            <a:ext uri="{FF2B5EF4-FFF2-40B4-BE49-F238E27FC236}">
              <a16:creationId xmlns="" xmlns:a16="http://schemas.microsoft.com/office/drawing/2014/main" id="{00000000-0008-0000-0200-0000A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2" name="TextBox 1">
          <a:extLst>
            <a:ext uri="{FF2B5EF4-FFF2-40B4-BE49-F238E27FC236}">
              <a16:creationId xmlns="" xmlns:a16="http://schemas.microsoft.com/office/drawing/2014/main" id="{00000000-0008-0000-0200-0000A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3" name="TextBox 1">
          <a:extLst>
            <a:ext uri="{FF2B5EF4-FFF2-40B4-BE49-F238E27FC236}">
              <a16:creationId xmlns="" xmlns:a16="http://schemas.microsoft.com/office/drawing/2014/main" id="{00000000-0008-0000-0200-0000A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4" name="TextBox 1">
          <a:extLst>
            <a:ext uri="{FF2B5EF4-FFF2-40B4-BE49-F238E27FC236}">
              <a16:creationId xmlns="" xmlns:a16="http://schemas.microsoft.com/office/drawing/2014/main" id="{00000000-0008-0000-0200-0000A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5" name="TextBox 1">
          <a:extLst>
            <a:ext uri="{FF2B5EF4-FFF2-40B4-BE49-F238E27FC236}">
              <a16:creationId xmlns="" xmlns:a16="http://schemas.microsoft.com/office/drawing/2014/main" id="{00000000-0008-0000-0200-0000A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6" name="TextBox 1">
          <a:extLst>
            <a:ext uri="{FF2B5EF4-FFF2-40B4-BE49-F238E27FC236}">
              <a16:creationId xmlns="" xmlns:a16="http://schemas.microsoft.com/office/drawing/2014/main" id="{00000000-0008-0000-0200-0000A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7" name="TextBox 1">
          <a:extLst>
            <a:ext uri="{FF2B5EF4-FFF2-40B4-BE49-F238E27FC236}">
              <a16:creationId xmlns="" xmlns:a16="http://schemas.microsoft.com/office/drawing/2014/main" id="{00000000-0008-0000-0200-0000A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8" name="TextBox 1">
          <a:extLst>
            <a:ext uri="{FF2B5EF4-FFF2-40B4-BE49-F238E27FC236}">
              <a16:creationId xmlns="" xmlns:a16="http://schemas.microsoft.com/office/drawing/2014/main" id="{00000000-0008-0000-0200-0000A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49" name="TextBox 1">
          <a:extLst>
            <a:ext uri="{FF2B5EF4-FFF2-40B4-BE49-F238E27FC236}">
              <a16:creationId xmlns="" xmlns:a16="http://schemas.microsoft.com/office/drawing/2014/main" id="{00000000-0008-0000-0200-0000A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0" name="TextBox 1">
          <a:extLst>
            <a:ext uri="{FF2B5EF4-FFF2-40B4-BE49-F238E27FC236}">
              <a16:creationId xmlns="" xmlns:a16="http://schemas.microsoft.com/office/drawing/2014/main" id="{00000000-0008-0000-0200-0000A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1" name="TextBox 1">
          <a:extLst>
            <a:ext uri="{FF2B5EF4-FFF2-40B4-BE49-F238E27FC236}">
              <a16:creationId xmlns="" xmlns:a16="http://schemas.microsoft.com/office/drawing/2014/main" id="{00000000-0008-0000-0200-0000A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2" name="TextBox 1">
          <a:extLst>
            <a:ext uri="{FF2B5EF4-FFF2-40B4-BE49-F238E27FC236}">
              <a16:creationId xmlns="" xmlns:a16="http://schemas.microsoft.com/office/drawing/2014/main" id="{00000000-0008-0000-0200-0000A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3" name="TextBox 1">
          <a:extLst>
            <a:ext uri="{FF2B5EF4-FFF2-40B4-BE49-F238E27FC236}">
              <a16:creationId xmlns="" xmlns:a16="http://schemas.microsoft.com/office/drawing/2014/main" id="{00000000-0008-0000-0200-0000A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4" name="TextBox 1">
          <a:extLst>
            <a:ext uri="{FF2B5EF4-FFF2-40B4-BE49-F238E27FC236}">
              <a16:creationId xmlns="" xmlns:a16="http://schemas.microsoft.com/office/drawing/2014/main" id="{00000000-0008-0000-0200-0000A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5" name="TextBox 1">
          <a:extLst>
            <a:ext uri="{FF2B5EF4-FFF2-40B4-BE49-F238E27FC236}">
              <a16:creationId xmlns="" xmlns:a16="http://schemas.microsoft.com/office/drawing/2014/main" id="{00000000-0008-0000-0200-0000A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6" name="TextBox 1">
          <a:extLst>
            <a:ext uri="{FF2B5EF4-FFF2-40B4-BE49-F238E27FC236}">
              <a16:creationId xmlns="" xmlns:a16="http://schemas.microsoft.com/office/drawing/2014/main" id="{00000000-0008-0000-0200-0000B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7" name="TextBox 1">
          <a:extLst>
            <a:ext uri="{FF2B5EF4-FFF2-40B4-BE49-F238E27FC236}">
              <a16:creationId xmlns="" xmlns:a16="http://schemas.microsoft.com/office/drawing/2014/main" id="{00000000-0008-0000-0200-0000B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8" name="TextBox 1">
          <a:extLst>
            <a:ext uri="{FF2B5EF4-FFF2-40B4-BE49-F238E27FC236}">
              <a16:creationId xmlns="" xmlns:a16="http://schemas.microsoft.com/office/drawing/2014/main" id="{00000000-0008-0000-0200-0000B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59" name="TextBox 1">
          <a:extLst>
            <a:ext uri="{FF2B5EF4-FFF2-40B4-BE49-F238E27FC236}">
              <a16:creationId xmlns="" xmlns:a16="http://schemas.microsoft.com/office/drawing/2014/main" id="{00000000-0008-0000-0200-0000B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0" name="TextBox 1">
          <a:extLst>
            <a:ext uri="{FF2B5EF4-FFF2-40B4-BE49-F238E27FC236}">
              <a16:creationId xmlns="" xmlns:a16="http://schemas.microsoft.com/office/drawing/2014/main" id="{00000000-0008-0000-0200-0000B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1" name="TextBox 1">
          <a:extLst>
            <a:ext uri="{FF2B5EF4-FFF2-40B4-BE49-F238E27FC236}">
              <a16:creationId xmlns="" xmlns:a16="http://schemas.microsoft.com/office/drawing/2014/main" id="{00000000-0008-0000-0200-0000B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2" name="TextBox 1">
          <a:extLst>
            <a:ext uri="{FF2B5EF4-FFF2-40B4-BE49-F238E27FC236}">
              <a16:creationId xmlns="" xmlns:a16="http://schemas.microsoft.com/office/drawing/2014/main" id="{00000000-0008-0000-0200-0000B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3" name="TextBox 1">
          <a:extLst>
            <a:ext uri="{FF2B5EF4-FFF2-40B4-BE49-F238E27FC236}">
              <a16:creationId xmlns="" xmlns:a16="http://schemas.microsoft.com/office/drawing/2014/main" id="{00000000-0008-0000-0200-0000B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4" name="TextBox 1">
          <a:extLst>
            <a:ext uri="{FF2B5EF4-FFF2-40B4-BE49-F238E27FC236}">
              <a16:creationId xmlns="" xmlns:a16="http://schemas.microsoft.com/office/drawing/2014/main" id="{00000000-0008-0000-0200-0000B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5" name="TextBox 1">
          <a:extLst>
            <a:ext uri="{FF2B5EF4-FFF2-40B4-BE49-F238E27FC236}">
              <a16:creationId xmlns="" xmlns:a16="http://schemas.microsoft.com/office/drawing/2014/main" id="{00000000-0008-0000-0200-0000B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6" name="TextBox 1">
          <a:extLst>
            <a:ext uri="{FF2B5EF4-FFF2-40B4-BE49-F238E27FC236}">
              <a16:creationId xmlns="" xmlns:a16="http://schemas.microsoft.com/office/drawing/2014/main" id="{00000000-0008-0000-0200-0000B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7" name="TextBox 1">
          <a:extLst>
            <a:ext uri="{FF2B5EF4-FFF2-40B4-BE49-F238E27FC236}">
              <a16:creationId xmlns="" xmlns:a16="http://schemas.microsoft.com/office/drawing/2014/main" id="{00000000-0008-0000-0200-0000B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8" name="TextBox 1">
          <a:extLst>
            <a:ext uri="{FF2B5EF4-FFF2-40B4-BE49-F238E27FC236}">
              <a16:creationId xmlns="" xmlns:a16="http://schemas.microsoft.com/office/drawing/2014/main" id="{00000000-0008-0000-0200-0000B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69" name="TextBox 1">
          <a:extLst>
            <a:ext uri="{FF2B5EF4-FFF2-40B4-BE49-F238E27FC236}">
              <a16:creationId xmlns="" xmlns:a16="http://schemas.microsoft.com/office/drawing/2014/main" id="{00000000-0008-0000-0200-0000B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0" name="TextBox 1">
          <a:extLst>
            <a:ext uri="{FF2B5EF4-FFF2-40B4-BE49-F238E27FC236}">
              <a16:creationId xmlns="" xmlns:a16="http://schemas.microsoft.com/office/drawing/2014/main" id="{00000000-0008-0000-0200-0000B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1" name="TextBox 1">
          <a:extLst>
            <a:ext uri="{FF2B5EF4-FFF2-40B4-BE49-F238E27FC236}">
              <a16:creationId xmlns="" xmlns:a16="http://schemas.microsoft.com/office/drawing/2014/main" id="{00000000-0008-0000-0200-0000B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2" name="TextBox 1">
          <a:extLst>
            <a:ext uri="{FF2B5EF4-FFF2-40B4-BE49-F238E27FC236}">
              <a16:creationId xmlns="" xmlns:a16="http://schemas.microsoft.com/office/drawing/2014/main" id="{00000000-0008-0000-0200-0000C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3" name="TextBox 1">
          <a:extLst>
            <a:ext uri="{FF2B5EF4-FFF2-40B4-BE49-F238E27FC236}">
              <a16:creationId xmlns="" xmlns:a16="http://schemas.microsoft.com/office/drawing/2014/main" id="{00000000-0008-0000-0200-0000C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4" name="TextBox 1">
          <a:extLst>
            <a:ext uri="{FF2B5EF4-FFF2-40B4-BE49-F238E27FC236}">
              <a16:creationId xmlns="" xmlns:a16="http://schemas.microsoft.com/office/drawing/2014/main" id="{00000000-0008-0000-0200-0000C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5" name="TextBox 1">
          <a:extLst>
            <a:ext uri="{FF2B5EF4-FFF2-40B4-BE49-F238E27FC236}">
              <a16:creationId xmlns="" xmlns:a16="http://schemas.microsoft.com/office/drawing/2014/main" id="{00000000-0008-0000-0200-0000C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6" name="TextBox 1">
          <a:extLst>
            <a:ext uri="{FF2B5EF4-FFF2-40B4-BE49-F238E27FC236}">
              <a16:creationId xmlns="" xmlns:a16="http://schemas.microsoft.com/office/drawing/2014/main" id="{00000000-0008-0000-0200-0000C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7" name="TextBox 1">
          <a:extLst>
            <a:ext uri="{FF2B5EF4-FFF2-40B4-BE49-F238E27FC236}">
              <a16:creationId xmlns="" xmlns:a16="http://schemas.microsoft.com/office/drawing/2014/main" id="{00000000-0008-0000-0200-0000C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8" name="TextBox 1">
          <a:extLst>
            <a:ext uri="{FF2B5EF4-FFF2-40B4-BE49-F238E27FC236}">
              <a16:creationId xmlns="" xmlns:a16="http://schemas.microsoft.com/office/drawing/2014/main" id="{00000000-0008-0000-0200-0000C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79" name="TextBox 1">
          <a:extLst>
            <a:ext uri="{FF2B5EF4-FFF2-40B4-BE49-F238E27FC236}">
              <a16:creationId xmlns="" xmlns:a16="http://schemas.microsoft.com/office/drawing/2014/main" id="{00000000-0008-0000-0200-0000C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0" name="TextBox 1">
          <a:extLst>
            <a:ext uri="{FF2B5EF4-FFF2-40B4-BE49-F238E27FC236}">
              <a16:creationId xmlns="" xmlns:a16="http://schemas.microsoft.com/office/drawing/2014/main" id="{00000000-0008-0000-0200-0000C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1" name="TextBox 1">
          <a:extLst>
            <a:ext uri="{FF2B5EF4-FFF2-40B4-BE49-F238E27FC236}">
              <a16:creationId xmlns="" xmlns:a16="http://schemas.microsoft.com/office/drawing/2014/main" id="{00000000-0008-0000-0200-0000C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2" name="TextBox 1">
          <a:extLst>
            <a:ext uri="{FF2B5EF4-FFF2-40B4-BE49-F238E27FC236}">
              <a16:creationId xmlns="" xmlns:a16="http://schemas.microsoft.com/office/drawing/2014/main" id="{00000000-0008-0000-0200-0000C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3" name="TextBox 1">
          <a:extLst>
            <a:ext uri="{FF2B5EF4-FFF2-40B4-BE49-F238E27FC236}">
              <a16:creationId xmlns="" xmlns:a16="http://schemas.microsoft.com/office/drawing/2014/main" id="{00000000-0008-0000-0200-0000C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4" name="TextBox 1">
          <a:extLst>
            <a:ext uri="{FF2B5EF4-FFF2-40B4-BE49-F238E27FC236}">
              <a16:creationId xmlns="" xmlns:a16="http://schemas.microsoft.com/office/drawing/2014/main" id="{00000000-0008-0000-0200-0000C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5" name="TextBox 1">
          <a:extLst>
            <a:ext uri="{FF2B5EF4-FFF2-40B4-BE49-F238E27FC236}">
              <a16:creationId xmlns="" xmlns:a16="http://schemas.microsoft.com/office/drawing/2014/main" id="{00000000-0008-0000-0200-0000C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6" name="TextBox 1">
          <a:extLst>
            <a:ext uri="{FF2B5EF4-FFF2-40B4-BE49-F238E27FC236}">
              <a16:creationId xmlns="" xmlns:a16="http://schemas.microsoft.com/office/drawing/2014/main" id="{00000000-0008-0000-0200-0000C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7" name="TextBox 1">
          <a:extLst>
            <a:ext uri="{FF2B5EF4-FFF2-40B4-BE49-F238E27FC236}">
              <a16:creationId xmlns="" xmlns:a16="http://schemas.microsoft.com/office/drawing/2014/main" id="{00000000-0008-0000-0200-0000C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8" name="TextBox 1">
          <a:extLst>
            <a:ext uri="{FF2B5EF4-FFF2-40B4-BE49-F238E27FC236}">
              <a16:creationId xmlns="" xmlns:a16="http://schemas.microsoft.com/office/drawing/2014/main" id="{00000000-0008-0000-0200-0000D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89" name="TextBox 1">
          <a:extLst>
            <a:ext uri="{FF2B5EF4-FFF2-40B4-BE49-F238E27FC236}">
              <a16:creationId xmlns="" xmlns:a16="http://schemas.microsoft.com/office/drawing/2014/main" id="{00000000-0008-0000-0200-0000D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0" name="TextBox 1">
          <a:extLst>
            <a:ext uri="{FF2B5EF4-FFF2-40B4-BE49-F238E27FC236}">
              <a16:creationId xmlns="" xmlns:a16="http://schemas.microsoft.com/office/drawing/2014/main" id="{00000000-0008-0000-0200-0000D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1" name="TextBox 1">
          <a:extLst>
            <a:ext uri="{FF2B5EF4-FFF2-40B4-BE49-F238E27FC236}">
              <a16:creationId xmlns="" xmlns:a16="http://schemas.microsoft.com/office/drawing/2014/main" id="{00000000-0008-0000-0200-0000D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2" name="TextBox 1">
          <a:extLst>
            <a:ext uri="{FF2B5EF4-FFF2-40B4-BE49-F238E27FC236}">
              <a16:creationId xmlns="" xmlns:a16="http://schemas.microsoft.com/office/drawing/2014/main" id="{00000000-0008-0000-0200-0000D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3" name="TextBox 1">
          <a:extLst>
            <a:ext uri="{FF2B5EF4-FFF2-40B4-BE49-F238E27FC236}">
              <a16:creationId xmlns="" xmlns:a16="http://schemas.microsoft.com/office/drawing/2014/main" id="{00000000-0008-0000-0200-0000D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4" name="TextBox 1">
          <a:extLst>
            <a:ext uri="{FF2B5EF4-FFF2-40B4-BE49-F238E27FC236}">
              <a16:creationId xmlns="" xmlns:a16="http://schemas.microsoft.com/office/drawing/2014/main" id="{00000000-0008-0000-0200-0000D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5" name="TextBox 1">
          <a:extLst>
            <a:ext uri="{FF2B5EF4-FFF2-40B4-BE49-F238E27FC236}">
              <a16:creationId xmlns="" xmlns:a16="http://schemas.microsoft.com/office/drawing/2014/main" id="{00000000-0008-0000-0200-0000D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6" name="TextBox 1">
          <a:extLst>
            <a:ext uri="{FF2B5EF4-FFF2-40B4-BE49-F238E27FC236}">
              <a16:creationId xmlns="" xmlns:a16="http://schemas.microsoft.com/office/drawing/2014/main" id="{00000000-0008-0000-0200-0000D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7" name="TextBox 1">
          <a:extLst>
            <a:ext uri="{FF2B5EF4-FFF2-40B4-BE49-F238E27FC236}">
              <a16:creationId xmlns="" xmlns:a16="http://schemas.microsoft.com/office/drawing/2014/main" id="{00000000-0008-0000-0200-0000D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8" name="TextBox 1">
          <a:extLst>
            <a:ext uri="{FF2B5EF4-FFF2-40B4-BE49-F238E27FC236}">
              <a16:creationId xmlns="" xmlns:a16="http://schemas.microsoft.com/office/drawing/2014/main" id="{00000000-0008-0000-0200-0000D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499" name="TextBox 1">
          <a:extLst>
            <a:ext uri="{FF2B5EF4-FFF2-40B4-BE49-F238E27FC236}">
              <a16:creationId xmlns="" xmlns:a16="http://schemas.microsoft.com/office/drawing/2014/main" id="{00000000-0008-0000-0200-0000D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0" name="TextBox 1">
          <a:extLst>
            <a:ext uri="{FF2B5EF4-FFF2-40B4-BE49-F238E27FC236}">
              <a16:creationId xmlns="" xmlns:a16="http://schemas.microsoft.com/office/drawing/2014/main" id="{00000000-0008-0000-0200-0000D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1" name="TextBox 1">
          <a:extLst>
            <a:ext uri="{FF2B5EF4-FFF2-40B4-BE49-F238E27FC236}">
              <a16:creationId xmlns="" xmlns:a16="http://schemas.microsoft.com/office/drawing/2014/main" id="{00000000-0008-0000-0200-0000D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2" name="TextBox 1">
          <a:extLst>
            <a:ext uri="{FF2B5EF4-FFF2-40B4-BE49-F238E27FC236}">
              <a16:creationId xmlns="" xmlns:a16="http://schemas.microsoft.com/office/drawing/2014/main" id="{00000000-0008-0000-0200-0000D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3" name="TextBox 1">
          <a:extLst>
            <a:ext uri="{FF2B5EF4-FFF2-40B4-BE49-F238E27FC236}">
              <a16:creationId xmlns="" xmlns:a16="http://schemas.microsoft.com/office/drawing/2014/main" id="{00000000-0008-0000-0200-0000D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4" name="TextBox 1">
          <a:extLst>
            <a:ext uri="{FF2B5EF4-FFF2-40B4-BE49-F238E27FC236}">
              <a16:creationId xmlns="" xmlns:a16="http://schemas.microsoft.com/office/drawing/2014/main" id="{00000000-0008-0000-0200-0000E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5" name="TextBox 1">
          <a:extLst>
            <a:ext uri="{FF2B5EF4-FFF2-40B4-BE49-F238E27FC236}">
              <a16:creationId xmlns="" xmlns:a16="http://schemas.microsoft.com/office/drawing/2014/main" id="{00000000-0008-0000-0200-0000E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6" name="TextBox 1">
          <a:extLst>
            <a:ext uri="{FF2B5EF4-FFF2-40B4-BE49-F238E27FC236}">
              <a16:creationId xmlns="" xmlns:a16="http://schemas.microsoft.com/office/drawing/2014/main" id="{00000000-0008-0000-0200-0000E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7" name="TextBox 1">
          <a:extLst>
            <a:ext uri="{FF2B5EF4-FFF2-40B4-BE49-F238E27FC236}">
              <a16:creationId xmlns=""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8" name="TextBox 1">
          <a:extLst>
            <a:ext uri="{FF2B5EF4-FFF2-40B4-BE49-F238E27FC236}">
              <a16:creationId xmlns="" xmlns:a16="http://schemas.microsoft.com/office/drawing/2014/main" id="{00000000-0008-0000-0200-0000E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09" name="TextBox 1">
          <a:extLst>
            <a:ext uri="{FF2B5EF4-FFF2-40B4-BE49-F238E27FC236}">
              <a16:creationId xmlns="" xmlns:a16="http://schemas.microsoft.com/office/drawing/2014/main" id="{00000000-0008-0000-0200-0000E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0" name="TextBox 1">
          <a:extLst>
            <a:ext uri="{FF2B5EF4-FFF2-40B4-BE49-F238E27FC236}">
              <a16:creationId xmlns="" xmlns:a16="http://schemas.microsoft.com/office/drawing/2014/main" id="{00000000-0008-0000-0200-0000E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1" name="TextBox 1">
          <a:extLst>
            <a:ext uri="{FF2B5EF4-FFF2-40B4-BE49-F238E27FC236}">
              <a16:creationId xmlns="" xmlns:a16="http://schemas.microsoft.com/office/drawing/2014/main" id="{00000000-0008-0000-0200-0000E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2" name="TextBox 1">
          <a:extLst>
            <a:ext uri="{FF2B5EF4-FFF2-40B4-BE49-F238E27FC236}">
              <a16:creationId xmlns="" xmlns:a16="http://schemas.microsoft.com/office/drawing/2014/main" id="{00000000-0008-0000-0200-0000E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3" name="TextBox 1">
          <a:extLst>
            <a:ext uri="{FF2B5EF4-FFF2-40B4-BE49-F238E27FC236}">
              <a16:creationId xmlns="" xmlns:a16="http://schemas.microsoft.com/office/drawing/2014/main" id="{00000000-0008-0000-0200-0000E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4" name="TextBox 1">
          <a:extLst>
            <a:ext uri="{FF2B5EF4-FFF2-40B4-BE49-F238E27FC236}">
              <a16:creationId xmlns="" xmlns:a16="http://schemas.microsoft.com/office/drawing/2014/main" id="{00000000-0008-0000-0200-0000E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5" name="TextBox 1">
          <a:extLst>
            <a:ext uri="{FF2B5EF4-FFF2-40B4-BE49-F238E27FC236}">
              <a16:creationId xmlns="" xmlns:a16="http://schemas.microsoft.com/office/drawing/2014/main" id="{00000000-0008-0000-0200-0000E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6" name="TextBox 1">
          <a:extLst>
            <a:ext uri="{FF2B5EF4-FFF2-40B4-BE49-F238E27FC236}">
              <a16:creationId xmlns="" xmlns:a16="http://schemas.microsoft.com/office/drawing/2014/main" id="{00000000-0008-0000-0200-0000E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7" name="TextBox 1">
          <a:extLst>
            <a:ext uri="{FF2B5EF4-FFF2-40B4-BE49-F238E27FC236}">
              <a16:creationId xmlns="" xmlns:a16="http://schemas.microsoft.com/office/drawing/2014/main" id="{00000000-0008-0000-0200-0000E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8" name="TextBox 1">
          <a:extLst>
            <a:ext uri="{FF2B5EF4-FFF2-40B4-BE49-F238E27FC236}">
              <a16:creationId xmlns="" xmlns:a16="http://schemas.microsoft.com/office/drawing/2014/main" id="{00000000-0008-0000-0200-0000E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19" name="TextBox 1">
          <a:extLst>
            <a:ext uri="{FF2B5EF4-FFF2-40B4-BE49-F238E27FC236}">
              <a16:creationId xmlns="" xmlns:a16="http://schemas.microsoft.com/office/drawing/2014/main" id="{00000000-0008-0000-0200-0000E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0" name="TextBox 1">
          <a:extLst>
            <a:ext uri="{FF2B5EF4-FFF2-40B4-BE49-F238E27FC236}">
              <a16:creationId xmlns="" xmlns:a16="http://schemas.microsoft.com/office/drawing/2014/main" id="{00000000-0008-0000-0200-0000F0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1" name="TextBox 1">
          <a:extLst>
            <a:ext uri="{FF2B5EF4-FFF2-40B4-BE49-F238E27FC236}">
              <a16:creationId xmlns="" xmlns:a16="http://schemas.microsoft.com/office/drawing/2014/main" id="{00000000-0008-0000-0200-0000F1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2" name="TextBox 1">
          <a:extLst>
            <a:ext uri="{FF2B5EF4-FFF2-40B4-BE49-F238E27FC236}">
              <a16:creationId xmlns="" xmlns:a16="http://schemas.microsoft.com/office/drawing/2014/main" id="{00000000-0008-0000-0200-0000F2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3" name="TextBox 1">
          <a:extLst>
            <a:ext uri="{FF2B5EF4-FFF2-40B4-BE49-F238E27FC236}">
              <a16:creationId xmlns="" xmlns:a16="http://schemas.microsoft.com/office/drawing/2014/main" id="{00000000-0008-0000-0200-0000F3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4" name="TextBox 1">
          <a:extLst>
            <a:ext uri="{FF2B5EF4-FFF2-40B4-BE49-F238E27FC236}">
              <a16:creationId xmlns="" xmlns:a16="http://schemas.microsoft.com/office/drawing/2014/main" id="{00000000-0008-0000-0200-0000F4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5" name="TextBox 1">
          <a:extLst>
            <a:ext uri="{FF2B5EF4-FFF2-40B4-BE49-F238E27FC236}">
              <a16:creationId xmlns="" xmlns:a16="http://schemas.microsoft.com/office/drawing/2014/main" id="{00000000-0008-0000-0200-0000F5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6" name="TextBox 1">
          <a:extLst>
            <a:ext uri="{FF2B5EF4-FFF2-40B4-BE49-F238E27FC236}">
              <a16:creationId xmlns="" xmlns:a16="http://schemas.microsoft.com/office/drawing/2014/main" id="{00000000-0008-0000-0200-0000F6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7" name="TextBox 1">
          <a:extLst>
            <a:ext uri="{FF2B5EF4-FFF2-40B4-BE49-F238E27FC236}">
              <a16:creationId xmlns="" xmlns:a16="http://schemas.microsoft.com/office/drawing/2014/main" id="{00000000-0008-0000-0200-0000F7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8" name="TextBox 1">
          <a:extLst>
            <a:ext uri="{FF2B5EF4-FFF2-40B4-BE49-F238E27FC236}">
              <a16:creationId xmlns="" xmlns:a16="http://schemas.microsoft.com/office/drawing/2014/main" id="{00000000-0008-0000-0200-0000F8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29" name="TextBox 1">
          <a:extLst>
            <a:ext uri="{FF2B5EF4-FFF2-40B4-BE49-F238E27FC236}">
              <a16:creationId xmlns="" xmlns:a16="http://schemas.microsoft.com/office/drawing/2014/main" id="{00000000-0008-0000-0200-0000F9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0" name="TextBox 1">
          <a:extLst>
            <a:ext uri="{FF2B5EF4-FFF2-40B4-BE49-F238E27FC236}">
              <a16:creationId xmlns="" xmlns:a16="http://schemas.microsoft.com/office/drawing/2014/main" id="{00000000-0008-0000-0200-0000FA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1" name="TextBox 1">
          <a:extLst>
            <a:ext uri="{FF2B5EF4-FFF2-40B4-BE49-F238E27FC236}">
              <a16:creationId xmlns="" xmlns:a16="http://schemas.microsoft.com/office/drawing/2014/main" id="{00000000-0008-0000-0200-0000FB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2" name="TextBox 1">
          <a:extLst>
            <a:ext uri="{FF2B5EF4-FFF2-40B4-BE49-F238E27FC236}">
              <a16:creationId xmlns="" xmlns:a16="http://schemas.microsoft.com/office/drawing/2014/main" id="{00000000-0008-0000-0200-0000FC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3" name="TextBox 1">
          <a:extLst>
            <a:ext uri="{FF2B5EF4-FFF2-40B4-BE49-F238E27FC236}">
              <a16:creationId xmlns="" xmlns:a16="http://schemas.microsoft.com/office/drawing/2014/main" id="{00000000-0008-0000-0200-0000FD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4" name="TextBox 1">
          <a:extLst>
            <a:ext uri="{FF2B5EF4-FFF2-40B4-BE49-F238E27FC236}">
              <a16:creationId xmlns="" xmlns:a16="http://schemas.microsoft.com/office/drawing/2014/main" id="{00000000-0008-0000-0200-0000FE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5" name="TextBox 1">
          <a:extLst>
            <a:ext uri="{FF2B5EF4-FFF2-40B4-BE49-F238E27FC236}">
              <a16:creationId xmlns="" xmlns:a16="http://schemas.microsoft.com/office/drawing/2014/main" id="{00000000-0008-0000-0200-0000FF05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6" name="TextBox 1">
          <a:extLst>
            <a:ext uri="{FF2B5EF4-FFF2-40B4-BE49-F238E27FC236}">
              <a16:creationId xmlns="" xmlns:a16="http://schemas.microsoft.com/office/drawing/2014/main" id="{00000000-0008-0000-0200-00000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7" name="TextBox 1">
          <a:extLst>
            <a:ext uri="{FF2B5EF4-FFF2-40B4-BE49-F238E27FC236}">
              <a16:creationId xmlns="" xmlns:a16="http://schemas.microsoft.com/office/drawing/2014/main" id="{00000000-0008-0000-0200-00000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8" name="TextBox 1">
          <a:extLst>
            <a:ext uri="{FF2B5EF4-FFF2-40B4-BE49-F238E27FC236}">
              <a16:creationId xmlns="" xmlns:a16="http://schemas.microsoft.com/office/drawing/2014/main" id="{00000000-0008-0000-0200-00000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39" name="TextBox 1">
          <a:extLst>
            <a:ext uri="{FF2B5EF4-FFF2-40B4-BE49-F238E27FC236}">
              <a16:creationId xmlns="" xmlns:a16="http://schemas.microsoft.com/office/drawing/2014/main" id="{00000000-0008-0000-0200-00000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0" name="TextBox 1">
          <a:extLst>
            <a:ext uri="{FF2B5EF4-FFF2-40B4-BE49-F238E27FC236}">
              <a16:creationId xmlns="" xmlns:a16="http://schemas.microsoft.com/office/drawing/2014/main" id="{00000000-0008-0000-0200-00000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1" name="TextBox 1">
          <a:extLst>
            <a:ext uri="{FF2B5EF4-FFF2-40B4-BE49-F238E27FC236}">
              <a16:creationId xmlns="" xmlns:a16="http://schemas.microsoft.com/office/drawing/2014/main" id="{00000000-0008-0000-0200-00000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2" name="TextBox 1">
          <a:extLst>
            <a:ext uri="{FF2B5EF4-FFF2-40B4-BE49-F238E27FC236}">
              <a16:creationId xmlns="" xmlns:a16="http://schemas.microsoft.com/office/drawing/2014/main" id="{00000000-0008-0000-0200-00000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3" name="TextBox 1">
          <a:extLst>
            <a:ext uri="{FF2B5EF4-FFF2-40B4-BE49-F238E27FC236}">
              <a16:creationId xmlns="" xmlns:a16="http://schemas.microsoft.com/office/drawing/2014/main" id="{00000000-0008-0000-0200-00000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4" name="TextBox 1">
          <a:extLst>
            <a:ext uri="{FF2B5EF4-FFF2-40B4-BE49-F238E27FC236}">
              <a16:creationId xmlns="" xmlns:a16="http://schemas.microsoft.com/office/drawing/2014/main" id="{00000000-0008-0000-0200-00000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5" name="TextBox 1">
          <a:extLst>
            <a:ext uri="{FF2B5EF4-FFF2-40B4-BE49-F238E27FC236}">
              <a16:creationId xmlns="" xmlns:a16="http://schemas.microsoft.com/office/drawing/2014/main" id="{00000000-0008-0000-0200-00000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6" name="TextBox 1">
          <a:extLst>
            <a:ext uri="{FF2B5EF4-FFF2-40B4-BE49-F238E27FC236}">
              <a16:creationId xmlns="" xmlns:a16="http://schemas.microsoft.com/office/drawing/2014/main" id="{00000000-0008-0000-0200-00000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7" name="TextBox 1">
          <a:extLst>
            <a:ext uri="{FF2B5EF4-FFF2-40B4-BE49-F238E27FC236}">
              <a16:creationId xmlns="" xmlns:a16="http://schemas.microsoft.com/office/drawing/2014/main" id="{00000000-0008-0000-0200-00000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8" name="TextBox 1">
          <a:extLst>
            <a:ext uri="{FF2B5EF4-FFF2-40B4-BE49-F238E27FC236}">
              <a16:creationId xmlns="" xmlns:a16="http://schemas.microsoft.com/office/drawing/2014/main" id="{00000000-0008-0000-0200-00000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49" name="TextBox 1">
          <a:extLst>
            <a:ext uri="{FF2B5EF4-FFF2-40B4-BE49-F238E27FC236}">
              <a16:creationId xmlns="" xmlns:a16="http://schemas.microsoft.com/office/drawing/2014/main" id="{00000000-0008-0000-0200-00000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0" name="TextBox 1">
          <a:extLst>
            <a:ext uri="{FF2B5EF4-FFF2-40B4-BE49-F238E27FC236}">
              <a16:creationId xmlns="" xmlns:a16="http://schemas.microsoft.com/office/drawing/2014/main" id="{00000000-0008-0000-0200-00000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1" name="TextBox 1">
          <a:extLst>
            <a:ext uri="{FF2B5EF4-FFF2-40B4-BE49-F238E27FC236}">
              <a16:creationId xmlns="" xmlns:a16="http://schemas.microsoft.com/office/drawing/2014/main" id="{00000000-0008-0000-0200-00000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2" name="TextBox 1">
          <a:extLst>
            <a:ext uri="{FF2B5EF4-FFF2-40B4-BE49-F238E27FC236}">
              <a16:creationId xmlns="" xmlns:a16="http://schemas.microsoft.com/office/drawing/2014/main" id="{00000000-0008-0000-0200-00001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3" name="TextBox 1">
          <a:extLst>
            <a:ext uri="{FF2B5EF4-FFF2-40B4-BE49-F238E27FC236}">
              <a16:creationId xmlns="" xmlns:a16="http://schemas.microsoft.com/office/drawing/2014/main" id="{00000000-0008-0000-0200-00001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4" name="TextBox 1">
          <a:extLst>
            <a:ext uri="{FF2B5EF4-FFF2-40B4-BE49-F238E27FC236}">
              <a16:creationId xmlns="" xmlns:a16="http://schemas.microsoft.com/office/drawing/2014/main" id="{00000000-0008-0000-0200-00001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5" name="TextBox 1">
          <a:extLst>
            <a:ext uri="{FF2B5EF4-FFF2-40B4-BE49-F238E27FC236}">
              <a16:creationId xmlns="" xmlns:a16="http://schemas.microsoft.com/office/drawing/2014/main" id="{00000000-0008-0000-0200-00001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6" name="TextBox 1">
          <a:extLst>
            <a:ext uri="{FF2B5EF4-FFF2-40B4-BE49-F238E27FC236}">
              <a16:creationId xmlns="" xmlns:a16="http://schemas.microsoft.com/office/drawing/2014/main" id="{00000000-0008-0000-0200-00001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7" name="TextBox 1">
          <a:extLst>
            <a:ext uri="{FF2B5EF4-FFF2-40B4-BE49-F238E27FC236}">
              <a16:creationId xmlns="" xmlns:a16="http://schemas.microsoft.com/office/drawing/2014/main" id="{00000000-0008-0000-0200-00001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8" name="TextBox 1">
          <a:extLst>
            <a:ext uri="{FF2B5EF4-FFF2-40B4-BE49-F238E27FC236}">
              <a16:creationId xmlns="" xmlns:a16="http://schemas.microsoft.com/office/drawing/2014/main" id="{00000000-0008-0000-0200-00001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59" name="TextBox 1">
          <a:extLst>
            <a:ext uri="{FF2B5EF4-FFF2-40B4-BE49-F238E27FC236}">
              <a16:creationId xmlns="" xmlns:a16="http://schemas.microsoft.com/office/drawing/2014/main" id="{00000000-0008-0000-0200-00001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0" name="TextBox 1">
          <a:extLst>
            <a:ext uri="{FF2B5EF4-FFF2-40B4-BE49-F238E27FC236}">
              <a16:creationId xmlns="" xmlns:a16="http://schemas.microsoft.com/office/drawing/2014/main" id="{00000000-0008-0000-0200-00001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1" name="TextBox 1">
          <a:extLst>
            <a:ext uri="{FF2B5EF4-FFF2-40B4-BE49-F238E27FC236}">
              <a16:creationId xmlns="" xmlns:a16="http://schemas.microsoft.com/office/drawing/2014/main" id="{00000000-0008-0000-0200-00001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2" name="TextBox 1">
          <a:extLst>
            <a:ext uri="{FF2B5EF4-FFF2-40B4-BE49-F238E27FC236}">
              <a16:creationId xmlns="" xmlns:a16="http://schemas.microsoft.com/office/drawing/2014/main" id="{00000000-0008-0000-0200-00001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3" name="TextBox 1">
          <a:extLst>
            <a:ext uri="{FF2B5EF4-FFF2-40B4-BE49-F238E27FC236}">
              <a16:creationId xmlns="" xmlns:a16="http://schemas.microsoft.com/office/drawing/2014/main" id="{00000000-0008-0000-0200-00001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4" name="TextBox 1">
          <a:extLst>
            <a:ext uri="{FF2B5EF4-FFF2-40B4-BE49-F238E27FC236}">
              <a16:creationId xmlns="" xmlns:a16="http://schemas.microsoft.com/office/drawing/2014/main" id="{00000000-0008-0000-0200-00001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5" name="TextBox 1">
          <a:extLst>
            <a:ext uri="{FF2B5EF4-FFF2-40B4-BE49-F238E27FC236}">
              <a16:creationId xmlns="" xmlns:a16="http://schemas.microsoft.com/office/drawing/2014/main" id="{00000000-0008-0000-0200-00001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6" name="TextBox 1">
          <a:extLst>
            <a:ext uri="{FF2B5EF4-FFF2-40B4-BE49-F238E27FC236}">
              <a16:creationId xmlns="" xmlns:a16="http://schemas.microsoft.com/office/drawing/2014/main" id="{00000000-0008-0000-0200-00001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7" name="TextBox 1">
          <a:extLst>
            <a:ext uri="{FF2B5EF4-FFF2-40B4-BE49-F238E27FC236}">
              <a16:creationId xmlns="" xmlns:a16="http://schemas.microsoft.com/office/drawing/2014/main" id="{00000000-0008-0000-0200-00001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8" name="TextBox 1">
          <a:extLst>
            <a:ext uri="{FF2B5EF4-FFF2-40B4-BE49-F238E27FC236}">
              <a16:creationId xmlns="" xmlns:a16="http://schemas.microsoft.com/office/drawing/2014/main" id="{00000000-0008-0000-0200-00002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69" name="TextBox 1">
          <a:extLst>
            <a:ext uri="{FF2B5EF4-FFF2-40B4-BE49-F238E27FC236}">
              <a16:creationId xmlns="" xmlns:a16="http://schemas.microsoft.com/office/drawing/2014/main" id="{00000000-0008-0000-0200-00002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0" name="TextBox 1">
          <a:extLst>
            <a:ext uri="{FF2B5EF4-FFF2-40B4-BE49-F238E27FC236}">
              <a16:creationId xmlns="" xmlns:a16="http://schemas.microsoft.com/office/drawing/2014/main" id="{00000000-0008-0000-0200-00002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1" name="TextBox 1">
          <a:extLst>
            <a:ext uri="{FF2B5EF4-FFF2-40B4-BE49-F238E27FC236}">
              <a16:creationId xmlns="" xmlns:a16="http://schemas.microsoft.com/office/drawing/2014/main" id="{00000000-0008-0000-0200-00002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2" name="TextBox 1">
          <a:extLst>
            <a:ext uri="{FF2B5EF4-FFF2-40B4-BE49-F238E27FC236}">
              <a16:creationId xmlns="" xmlns:a16="http://schemas.microsoft.com/office/drawing/2014/main" id="{00000000-0008-0000-0200-00002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3" name="TextBox 1">
          <a:extLst>
            <a:ext uri="{FF2B5EF4-FFF2-40B4-BE49-F238E27FC236}">
              <a16:creationId xmlns="" xmlns:a16="http://schemas.microsoft.com/office/drawing/2014/main" id="{00000000-0008-0000-0200-00002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4" name="TextBox 1">
          <a:extLst>
            <a:ext uri="{FF2B5EF4-FFF2-40B4-BE49-F238E27FC236}">
              <a16:creationId xmlns=""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5" name="TextBox 1">
          <a:extLst>
            <a:ext uri="{FF2B5EF4-FFF2-40B4-BE49-F238E27FC236}">
              <a16:creationId xmlns="" xmlns:a16="http://schemas.microsoft.com/office/drawing/2014/main" id="{00000000-0008-0000-0200-00002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6" name="TextBox 1">
          <a:extLst>
            <a:ext uri="{FF2B5EF4-FFF2-40B4-BE49-F238E27FC236}">
              <a16:creationId xmlns="" xmlns:a16="http://schemas.microsoft.com/office/drawing/2014/main" id="{00000000-0008-0000-0200-00002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7" name="TextBox 1">
          <a:extLst>
            <a:ext uri="{FF2B5EF4-FFF2-40B4-BE49-F238E27FC236}">
              <a16:creationId xmlns="" xmlns:a16="http://schemas.microsoft.com/office/drawing/2014/main" id="{00000000-0008-0000-0200-00002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8" name="TextBox 1">
          <a:extLst>
            <a:ext uri="{FF2B5EF4-FFF2-40B4-BE49-F238E27FC236}">
              <a16:creationId xmlns="" xmlns:a16="http://schemas.microsoft.com/office/drawing/2014/main" id="{00000000-0008-0000-0200-00002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79" name="TextBox 1">
          <a:extLst>
            <a:ext uri="{FF2B5EF4-FFF2-40B4-BE49-F238E27FC236}">
              <a16:creationId xmlns="" xmlns:a16="http://schemas.microsoft.com/office/drawing/2014/main" id="{00000000-0008-0000-0200-00002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0" name="TextBox 1">
          <a:extLst>
            <a:ext uri="{FF2B5EF4-FFF2-40B4-BE49-F238E27FC236}">
              <a16:creationId xmlns="" xmlns:a16="http://schemas.microsoft.com/office/drawing/2014/main" id="{00000000-0008-0000-0200-00002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1" name="TextBox 1">
          <a:extLst>
            <a:ext uri="{FF2B5EF4-FFF2-40B4-BE49-F238E27FC236}">
              <a16:creationId xmlns="" xmlns:a16="http://schemas.microsoft.com/office/drawing/2014/main" id="{00000000-0008-0000-0200-00002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2" name="TextBox 1">
          <a:extLst>
            <a:ext uri="{FF2B5EF4-FFF2-40B4-BE49-F238E27FC236}">
              <a16:creationId xmlns="" xmlns:a16="http://schemas.microsoft.com/office/drawing/2014/main" id="{00000000-0008-0000-0200-00002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3" name="TextBox 1">
          <a:extLst>
            <a:ext uri="{FF2B5EF4-FFF2-40B4-BE49-F238E27FC236}">
              <a16:creationId xmlns="" xmlns:a16="http://schemas.microsoft.com/office/drawing/2014/main" id="{00000000-0008-0000-0200-00002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4" name="TextBox 1">
          <a:extLst>
            <a:ext uri="{FF2B5EF4-FFF2-40B4-BE49-F238E27FC236}">
              <a16:creationId xmlns="" xmlns:a16="http://schemas.microsoft.com/office/drawing/2014/main" id="{00000000-0008-0000-0200-00003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5" name="TextBox 1">
          <a:extLst>
            <a:ext uri="{FF2B5EF4-FFF2-40B4-BE49-F238E27FC236}">
              <a16:creationId xmlns="" xmlns:a16="http://schemas.microsoft.com/office/drawing/2014/main" id="{00000000-0008-0000-0200-00003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6" name="TextBox 1">
          <a:extLst>
            <a:ext uri="{FF2B5EF4-FFF2-40B4-BE49-F238E27FC236}">
              <a16:creationId xmlns="" xmlns:a16="http://schemas.microsoft.com/office/drawing/2014/main" id="{00000000-0008-0000-0200-00003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7" name="TextBox 1">
          <a:extLst>
            <a:ext uri="{FF2B5EF4-FFF2-40B4-BE49-F238E27FC236}">
              <a16:creationId xmlns="" xmlns:a16="http://schemas.microsoft.com/office/drawing/2014/main" id="{00000000-0008-0000-0200-00003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8" name="TextBox 1">
          <a:extLst>
            <a:ext uri="{FF2B5EF4-FFF2-40B4-BE49-F238E27FC236}">
              <a16:creationId xmlns="" xmlns:a16="http://schemas.microsoft.com/office/drawing/2014/main" id="{00000000-0008-0000-0200-00003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89" name="TextBox 1">
          <a:extLst>
            <a:ext uri="{FF2B5EF4-FFF2-40B4-BE49-F238E27FC236}">
              <a16:creationId xmlns="" xmlns:a16="http://schemas.microsoft.com/office/drawing/2014/main" id="{00000000-0008-0000-0200-00003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0" name="TextBox 1">
          <a:extLst>
            <a:ext uri="{FF2B5EF4-FFF2-40B4-BE49-F238E27FC236}">
              <a16:creationId xmlns="" xmlns:a16="http://schemas.microsoft.com/office/drawing/2014/main" id="{00000000-0008-0000-0200-00003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1" name="TextBox 1">
          <a:extLst>
            <a:ext uri="{FF2B5EF4-FFF2-40B4-BE49-F238E27FC236}">
              <a16:creationId xmlns="" xmlns:a16="http://schemas.microsoft.com/office/drawing/2014/main" id="{00000000-0008-0000-0200-00003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2" name="TextBox 1">
          <a:extLst>
            <a:ext uri="{FF2B5EF4-FFF2-40B4-BE49-F238E27FC236}">
              <a16:creationId xmlns="" xmlns:a16="http://schemas.microsoft.com/office/drawing/2014/main" id="{00000000-0008-0000-0200-00003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3" name="TextBox 1">
          <a:extLst>
            <a:ext uri="{FF2B5EF4-FFF2-40B4-BE49-F238E27FC236}">
              <a16:creationId xmlns="" xmlns:a16="http://schemas.microsoft.com/office/drawing/2014/main" id="{00000000-0008-0000-0200-00003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4" name="TextBox 1">
          <a:extLst>
            <a:ext uri="{FF2B5EF4-FFF2-40B4-BE49-F238E27FC236}">
              <a16:creationId xmlns="" xmlns:a16="http://schemas.microsoft.com/office/drawing/2014/main" id="{00000000-0008-0000-0200-00003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5" name="TextBox 1">
          <a:extLst>
            <a:ext uri="{FF2B5EF4-FFF2-40B4-BE49-F238E27FC236}">
              <a16:creationId xmlns="" xmlns:a16="http://schemas.microsoft.com/office/drawing/2014/main" id="{00000000-0008-0000-0200-00003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6" name="TextBox 1">
          <a:extLst>
            <a:ext uri="{FF2B5EF4-FFF2-40B4-BE49-F238E27FC236}">
              <a16:creationId xmlns="" xmlns:a16="http://schemas.microsoft.com/office/drawing/2014/main" id="{00000000-0008-0000-0200-00003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7" name="TextBox 1">
          <a:extLst>
            <a:ext uri="{FF2B5EF4-FFF2-40B4-BE49-F238E27FC236}">
              <a16:creationId xmlns="" xmlns:a16="http://schemas.microsoft.com/office/drawing/2014/main" id="{00000000-0008-0000-0200-00003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8" name="TextBox 1">
          <a:extLst>
            <a:ext uri="{FF2B5EF4-FFF2-40B4-BE49-F238E27FC236}">
              <a16:creationId xmlns="" xmlns:a16="http://schemas.microsoft.com/office/drawing/2014/main" id="{00000000-0008-0000-0200-00003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599" name="TextBox 1">
          <a:extLst>
            <a:ext uri="{FF2B5EF4-FFF2-40B4-BE49-F238E27FC236}">
              <a16:creationId xmlns="" xmlns:a16="http://schemas.microsoft.com/office/drawing/2014/main" id="{00000000-0008-0000-0200-00003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0" name="TextBox 1">
          <a:extLst>
            <a:ext uri="{FF2B5EF4-FFF2-40B4-BE49-F238E27FC236}">
              <a16:creationId xmlns="" xmlns:a16="http://schemas.microsoft.com/office/drawing/2014/main" id="{00000000-0008-0000-0200-00004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1" name="TextBox 1">
          <a:extLst>
            <a:ext uri="{FF2B5EF4-FFF2-40B4-BE49-F238E27FC236}">
              <a16:creationId xmlns="" xmlns:a16="http://schemas.microsoft.com/office/drawing/2014/main" id="{00000000-0008-0000-0200-00004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2" name="TextBox 1">
          <a:extLst>
            <a:ext uri="{FF2B5EF4-FFF2-40B4-BE49-F238E27FC236}">
              <a16:creationId xmlns="" xmlns:a16="http://schemas.microsoft.com/office/drawing/2014/main" id="{00000000-0008-0000-0200-00004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3" name="TextBox 1">
          <a:extLst>
            <a:ext uri="{FF2B5EF4-FFF2-40B4-BE49-F238E27FC236}">
              <a16:creationId xmlns="" xmlns:a16="http://schemas.microsoft.com/office/drawing/2014/main" id="{00000000-0008-0000-0200-00004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4" name="TextBox 1">
          <a:extLst>
            <a:ext uri="{FF2B5EF4-FFF2-40B4-BE49-F238E27FC236}">
              <a16:creationId xmlns="" xmlns:a16="http://schemas.microsoft.com/office/drawing/2014/main" id="{00000000-0008-0000-0200-00004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5" name="TextBox 1">
          <a:extLst>
            <a:ext uri="{FF2B5EF4-FFF2-40B4-BE49-F238E27FC236}">
              <a16:creationId xmlns="" xmlns:a16="http://schemas.microsoft.com/office/drawing/2014/main" id="{00000000-0008-0000-0200-00004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6" name="TextBox 1">
          <a:extLst>
            <a:ext uri="{FF2B5EF4-FFF2-40B4-BE49-F238E27FC236}">
              <a16:creationId xmlns="" xmlns:a16="http://schemas.microsoft.com/office/drawing/2014/main" id="{00000000-0008-0000-0200-00004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7" name="TextBox 1">
          <a:extLst>
            <a:ext uri="{FF2B5EF4-FFF2-40B4-BE49-F238E27FC236}">
              <a16:creationId xmlns="" xmlns:a16="http://schemas.microsoft.com/office/drawing/2014/main" id="{00000000-0008-0000-0200-00004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8" name="TextBox 1">
          <a:extLst>
            <a:ext uri="{FF2B5EF4-FFF2-40B4-BE49-F238E27FC236}">
              <a16:creationId xmlns="" xmlns:a16="http://schemas.microsoft.com/office/drawing/2014/main" id="{00000000-0008-0000-0200-00004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09" name="TextBox 1">
          <a:extLst>
            <a:ext uri="{FF2B5EF4-FFF2-40B4-BE49-F238E27FC236}">
              <a16:creationId xmlns="" xmlns:a16="http://schemas.microsoft.com/office/drawing/2014/main" id="{00000000-0008-0000-0200-00004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0" name="TextBox 1">
          <a:extLst>
            <a:ext uri="{FF2B5EF4-FFF2-40B4-BE49-F238E27FC236}">
              <a16:creationId xmlns="" xmlns:a16="http://schemas.microsoft.com/office/drawing/2014/main" id="{00000000-0008-0000-0200-00004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1" name="TextBox 1">
          <a:extLst>
            <a:ext uri="{FF2B5EF4-FFF2-40B4-BE49-F238E27FC236}">
              <a16:creationId xmlns="" xmlns:a16="http://schemas.microsoft.com/office/drawing/2014/main" id="{00000000-0008-0000-0200-00004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2" name="TextBox 1">
          <a:extLst>
            <a:ext uri="{FF2B5EF4-FFF2-40B4-BE49-F238E27FC236}">
              <a16:creationId xmlns="" xmlns:a16="http://schemas.microsoft.com/office/drawing/2014/main" id="{00000000-0008-0000-0200-00004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3" name="TextBox 1">
          <a:extLst>
            <a:ext uri="{FF2B5EF4-FFF2-40B4-BE49-F238E27FC236}">
              <a16:creationId xmlns="" xmlns:a16="http://schemas.microsoft.com/office/drawing/2014/main" id="{00000000-0008-0000-0200-00004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4" name="TextBox 1">
          <a:extLst>
            <a:ext uri="{FF2B5EF4-FFF2-40B4-BE49-F238E27FC236}">
              <a16:creationId xmlns="" xmlns:a16="http://schemas.microsoft.com/office/drawing/2014/main" id="{00000000-0008-0000-0200-00004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5" name="TextBox 1">
          <a:extLst>
            <a:ext uri="{FF2B5EF4-FFF2-40B4-BE49-F238E27FC236}">
              <a16:creationId xmlns="" xmlns:a16="http://schemas.microsoft.com/office/drawing/2014/main" id="{00000000-0008-0000-0200-00004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6" name="TextBox 1">
          <a:extLst>
            <a:ext uri="{FF2B5EF4-FFF2-40B4-BE49-F238E27FC236}">
              <a16:creationId xmlns="" xmlns:a16="http://schemas.microsoft.com/office/drawing/2014/main" id="{00000000-0008-0000-0200-00005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7" name="TextBox 1">
          <a:extLst>
            <a:ext uri="{FF2B5EF4-FFF2-40B4-BE49-F238E27FC236}">
              <a16:creationId xmlns="" xmlns:a16="http://schemas.microsoft.com/office/drawing/2014/main" id="{00000000-0008-0000-0200-00005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8" name="TextBox 1">
          <a:extLst>
            <a:ext uri="{FF2B5EF4-FFF2-40B4-BE49-F238E27FC236}">
              <a16:creationId xmlns="" xmlns:a16="http://schemas.microsoft.com/office/drawing/2014/main" id="{00000000-0008-0000-0200-00005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19" name="TextBox 1">
          <a:extLst>
            <a:ext uri="{FF2B5EF4-FFF2-40B4-BE49-F238E27FC236}">
              <a16:creationId xmlns="" xmlns:a16="http://schemas.microsoft.com/office/drawing/2014/main" id="{00000000-0008-0000-0200-00005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0" name="TextBox 1">
          <a:extLst>
            <a:ext uri="{FF2B5EF4-FFF2-40B4-BE49-F238E27FC236}">
              <a16:creationId xmlns="" xmlns:a16="http://schemas.microsoft.com/office/drawing/2014/main" id="{00000000-0008-0000-0200-00005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1" name="TextBox 1">
          <a:extLst>
            <a:ext uri="{FF2B5EF4-FFF2-40B4-BE49-F238E27FC236}">
              <a16:creationId xmlns="" xmlns:a16="http://schemas.microsoft.com/office/drawing/2014/main" id="{00000000-0008-0000-0200-00005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2" name="TextBox 1">
          <a:extLst>
            <a:ext uri="{FF2B5EF4-FFF2-40B4-BE49-F238E27FC236}">
              <a16:creationId xmlns="" xmlns:a16="http://schemas.microsoft.com/office/drawing/2014/main" id="{00000000-0008-0000-0200-00005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3" name="TextBox 1">
          <a:extLst>
            <a:ext uri="{FF2B5EF4-FFF2-40B4-BE49-F238E27FC236}">
              <a16:creationId xmlns="" xmlns:a16="http://schemas.microsoft.com/office/drawing/2014/main" id="{00000000-0008-0000-0200-00005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4" name="TextBox 1">
          <a:extLst>
            <a:ext uri="{FF2B5EF4-FFF2-40B4-BE49-F238E27FC236}">
              <a16:creationId xmlns="" xmlns:a16="http://schemas.microsoft.com/office/drawing/2014/main" id="{00000000-0008-0000-0200-00005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5" name="TextBox 1">
          <a:extLst>
            <a:ext uri="{FF2B5EF4-FFF2-40B4-BE49-F238E27FC236}">
              <a16:creationId xmlns="" xmlns:a16="http://schemas.microsoft.com/office/drawing/2014/main" id="{00000000-0008-0000-0200-00005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6" name="TextBox 1">
          <a:extLst>
            <a:ext uri="{FF2B5EF4-FFF2-40B4-BE49-F238E27FC236}">
              <a16:creationId xmlns="" xmlns:a16="http://schemas.microsoft.com/office/drawing/2014/main" id="{00000000-0008-0000-0200-00005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7" name="TextBox 1">
          <a:extLst>
            <a:ext uri="{FF2B5EF4-FFF2-40B4-BE49-F238E27FC236}">
              <a16:creationId xmlns="" xmlns:a16="http://schemas.microsoft.com/office/drawing/2014/main" id="{00000000-0008-0000-0200-00005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8" name="TextBox 1">
          <a:extLst>
            <a:ext uri="{FF2B5EF4-FFF2-40B4-BE49-F238E27FC236}">
              <a16:creationId xmlns="" xmlns:a16="http://schemas.microsoft.com/office/drawing/2014/main" id="{00000000-0008-0000-0200-00005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29" name="TextBox 1">
          <a:extLst>
            <a:ext uri="{FF2B5EF4-FFF2-40B4-BE49-F238E27FC236}">
              <a16:creationId xmlns="" xmlns:a16="http://schemas.microsoft.com/office/drawing/2014/main" id="{00000000-0008-0000-0200-00005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0" name="TextBox 1">
          <a:extLst>
            <a:ext uri="{FF2B5EF4-FFF2-40B4-BE49-F238E27FC236}">
              <a16:creationId xmlns="" xmlns:a16="http://schemas.microsoft.com/office/drawing/2014/main" id="{00000000-0008-0000-0200-00005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1" name="TextBox 1">
          <a:extLst>
            <a:ext uri="{FF2B5EF4-FFF2-40B4-BE49-F238E27FC236}">
              <a16:creationId xmlns="" xmlns:a16="http://schemas.microsoft.com/office/drawing/2014/main" id="{00000000-0008-0000-0200-00005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2" name="TextBox 1">
          <a:extLst>
            <a:ext uri="{FF2B5EF4-FFF2-40B4-BE49-F238E27FC236}">
              <a16:creationId xmlns="" xmlns:a16="http://schemas.microsoft.com/office/drawing/2014/main" id="{00000000-0008-0000-0200-00006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3" name="TextBox 1">
          <a:extLst>
            <a:ext uri="{FF2B5EF4-FFF2-40B4-BE49-F238E27FC236}">
              <a16:creationId xmlns="" xmlns:a16="http://schemas.microsoft.com/office/drawing/2014/main" id="{00000000-0008-0000-0200-00006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4" name="TextBox 1">
          <a:extLst>
            <a:ext uri="{FF2B5EF4-FFF2-40B4-BE49-F238E27FC236}">
              <a16:creationId xmlns="" xmlns:a16="http://schemas.microsoft.com/office/drawing/2014/main" id="{00000000-0008-0000-0200-00006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5" name="TextBox 1">
          <a:extLst>
            <a:ext uri="{FF2B5EF4-FFF2-40B4-BE49-F238E27FC236}">
              <a16:creationId xmlns="" xmlns:a16="http://schemas.microsoft.com/office/drawing/2014/main" id="{00000000-0008-0000-0200-00006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6" name="TextBox 1">
          <a:extLst>
            <a:ext uri="{FF2B5EF4-FFF2-40B4-BE49-F238E27FC236}">
              <a16:creationId xmlns="" xmlns:a16="http://schemas.microsoft.com/office/drawing/2014/main" id="{00000000-0008-0000-0200-00006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7" name="TextBox 1">
          <a:extLst>
            <a:ext uri="{FF2B5EF4-FFF2-40B4-BE49-F238E27FC236}">
              <a16:creationId xmlns="" xmlns:a16="http://schemas.microsoft.com/office/drawing/2014/main" id="{00000000-0008-0000-0200-00006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8" name="TextBox 1">
          <a:extLst>
            <a:ext uri="{FF2B5EF4-FFF2-40B4-BE49-F238E27FC236}">
              <a16:creationId xmlns="" xmlns:a16="http://schemas.microsoft.com/office/drawing/2014/main" id="{00000000-0008-0000-0200-00006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39" name="TextBox 1">
          <a:extLst>
            <a:ext uri="{FF2B5EF4-FFF2-40B4-BE49-F238E27FC236}">
              <a16:creationId xmlns="" xmlns:a16="http://schemas.microsoft.com/office/drawing/2014/main" id="{00000000-0008-0000-0200-00006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0" name="TextBox 1">
          <a:extLst>
            <a:ext uri="{FF2B5EF4-FFF2-40B4-BE49-F238E27FC236}">
              <a16:creationId xmlns="" xmlns:a16="http://schemas.microsoft.com/office/drawing/2014/main" id="{00000000-0008-0000-0200-00006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1" name="TextBox 1">
          <a:extLst>
            <a:ext uri="{FF2B5EF4-FFF2-40B4-BE49-F238E27FC236}">
              <a16:creationId xmlns="" xmlns:a16="http://schemas.microsoft.com/office/drawing/2014/main" id="{00000000-0008-0000-0200-00006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2" name="TextBox 1">
          <a:extLst>
            <a:ext uri="{FF2B5EF4-FFF2-40B4-BE49-F238E27FC236}">
              <a16:creationId xmlns="" xmlns:a16="http://schemas.microsoft.com/office/drawing/2014/main" id="{00000000-0008-0000-0200-00006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3" name="TextBox 1">
          <a:extLst>
            <a:ext uri="{FF2B5EF4-FFF2-40B4-BE49-F238E27FC236}">
              <a16:creationId xmlns="" xmlns:a16="http://schemas.microsoft.com/office/drawing/2014/main" id="{00000000-0008-0000-0200-00006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4" name="TextBox 1">
          <a:extLst>
            <a:ext uri="{FF2B5EF4-FFF2-40B4-BE49-F238E27FC236}">
              <a16:creationId xmlns="" xmlns:a16="http://schemas.microsoft.com/office/drawing/2014/main" id="{00000000-0008-0000-0200-00006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5" name="TextBox 1">
          <a:extLst>
            <a:ext uri="{FF2B5EF4-FFF2-40B4-BE49-F238E27FC236}">
              <a16:creationId xmlns="" xmlns:a16="http://schemas.microsoft.com/office/drawing/2014/main" id="{00000000-0008-0000-0200-00006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6" name="TextBox 1">
          <a:extLst>
            <a:ext uri="{FF2B5EF4-FFF2-40B4-BE49-F238E27FC236}">
              <a16:creationId xmlns="" xmlns:a16="http://schemas.microsoft.com/office/drawing/2014/main" id="{00000000-0008-0000-0200-00006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7" name="TextBox 1">
          <a:extLst>
            <a:ext uri="{FF2B5EF4-FFF2-40B4-BE49-F238E27FC236}">
              <a16:creationId xmlns="" xmlns:a16="http://schemas.microsoft.com/office/drawing/2014/main" id="{00000000-0008-0000-0200-00006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8" name="TextBox 1">
          <a:extLst>
            <a:ext uri="{FF2B5EF4-FFF2-40B4-BE49-F238E27FC236}">
              <a16:creationId xmlns="" xmlns:a16="http://schemas.microsoft.com/office/drawing/2014/main" id="{00000000-0008-0000-0200-00007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49" name="TextBox 1">
          <a:extLst>
            <a:ext uri="{FF2B5EF4-FFF2-40B4-BE49-F238E27FC236}">
              <a16:creationId xmlns="" xmlns:a16="http://schemas.microsoft.com/office/drawing/2014/main" id="{00000000-0008-0000-0200-00007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0" name="TextBox 1">
          <a:extLst>
            <a:ext uri="{FF2B5EF4-FFF2-40B4-BE49-F238E27FC236}">
              <a16:creationId xmlns="" xmlns:a16="http://schemas.microsoft.com/office/drawing/2014/main" id="{00000000-0008-0000-0200-00007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1" name="TextBox 1">
          <a:extLst>
            <a:ext uri="{FF2B5EF4-FFF2-40B4-BE49-F238E27FC236}">
              <a16:creationId xmlns="" xmlns:a16="http://schemas.microsoft.com/office/drawing/2014/main" id="{00000000-0008-0000-0200-00007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2" name="TextBox 1">
          <a:extLst>
            <a:ext uri="{FF2B5EF4-FFF2-40B4-BE49-F238E27FC236}">
              <a16:creationId xmlns="" xmlns:a16="http://schemas.microsoft.com/office/drawing/2014/main" id="{00000000-0008-0000-0200-00007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3" name="TextBox 1">
          <a:extLst>
            <a:ext uri="{FF2B5EF4-FFF2-40B4-BE49-F238E27FC236}">
              <a16:creationId xmlns="" xmlns:a16="http://schemas.microsoft.com/office/drawing/2014/main" id="{00000000-0008-0000-0200-00007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4" name="TextBox 1">
          <a:extLst>
            <a:ext uri="{FF2B5EF4-FFF2-40B4-BE49-F238E27FC236}">
              <a16:creationId xmlns="" xmlns:a16="http://schemas.microsoft.com/office/drawing/2014/main" id="{00000000-0008-0000-0200-00007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5" name="TextBox 1">
          <a:extLst>
            <a:ext uri="{FF2B5EF4-FFF2-40B4-BE49-F238E27FC236}">
              <a16:creationId xmlns="" xmlns:a16="http://schemas.microsoft.com/office/drawing/2014/main" id="{00000000-0008-0000-0200-00007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6" name="TextBox 1">
          <a:extLst>
            <a:ext uri="{FF2B5EF4-FFF2-40B4-BE49-F238E27FC236}">
              <a16:creationId xmlns="" xmlns:a16="http://schemas.microsoft.com/office/drawing/2014/main" id="{00000000-0008-0000-0200-00007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7" name="TextBox 1">
          <a:extLst>
            <a:ext uri="{FF2B5EF4-FFF2-40B4-BE49-F238E27FC236}">
              <a16:creationId xmlns="" xmlns:a16="http://schemas.microsoft.com/office/drawing/2014/main" id="{00000000-0008-0000-0200-00007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8" name="TextBox 1">
          <a:extLst>
            <a:ext uri="{FF2B5EF4-FFF2-40B4-BE49-F238E27FC236}">
              <a16:creationId xmlns="" xmlns:a16="http://schemas.microsoft.com/office/drawing/2014/main" id="{00000000-0008-0000-0200-00007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59" name="TextBox 1">
          <a:extLst>
            <a:ext uri="{FF2B5EF4-FFF2-40B4-BE49-F238E27FC236}">
              <a16:creationId xmlns="" xmlns:a16="http://schemas.microsoft.com/office/drawing/2014/main" id="{00000000-0008-0000-0200-00007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0" name="TextBox 1">
          <a:extLst>
            <a:ext uri="{FF2B5EF4-FFF2-40B4-BE49-F238E27FC236}">
              <a16:creationId xmlns="" xmlns:a16="http://schemas.microsoft.com/office/drawing/2014/main" id="{00000000-0008-0000-0200-00007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1" name="TextBox 1">
          <a:extLst>
            <a:ext uri="{FF2B5EF4-FFF2-40B4-BE49-F238E27FC236}">
              <a16:creationId xmlns="" xmlns:a16="http://schemas.microsoft.com/office/drawing/2014/main" id="{00000000-0008-0000-0200-00007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2" name="TextBox 1">
          <a:extLst>
            <a:ext uri="{FF2B5EF4-FFF2-40B4-BE49-F238E27FC236}">
              <a16:creationId xmlns="" xmlns:a16="http://schemas.microsoft.com/office/drawing/2014/main" id="{00000000-0008-0000-0200-00007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3" name="TextBox 1">
          <a:extLst>
            <a:ext uri="{FF2B5EF4-FFF2-40B4-BE49-F238E27FC236}">
              <a16:creationId xmlns="" xmlns:a16="http://schemas.microsoft.com/office/drawing/2014/main" id="{00000000-0008-0000-0200-00007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4" name="TextBox 1">
          <a:extLst>
            <a:ext uri="{FF2B5EF4-FFF2-40B4-BE49-F238E27FC236}">
              <a16:creationId xmlns="" xmlns:a16="http://schemas.microsoft.com/office/drawing/2014/main" id="{00000000-0008-0000-0200-00008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5" name="TextBox 1">
          <a:extLst>
            <a:ext uri="{FF2B5EF4-FFF2-40B4-BE49-F238E27FC236}">
              <a16:creationId xmlns="" xmlns:a16="http://schemas.microsoft.com/office/drawing/2014/main" id="{00000000-0008-0000-0200-00008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6" name="TextBox 1">
          <a:extLst>
            <a:ext uri="{FF2B5EF4-FFF2-40B4-BE49-F238E27FC236}">
              <a16:creationId xmlns=""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7" name="TextBox 1">
          <a:extLst>
            <a:ext uri="{FF2B5EF4-FFF2-40B4-BE49-F238E27FC236}">
              <a16:creationId xmlns="" xmlns:a16="http://schemas.microsoft.com/office/drawing/2014/main" id="{00000000-0008-0000-0200-00008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8" name="TextBox 1">
          <a:extLst>
            <a:ext uri="{FF2B5EF4-FFF2-40B4-BE49-F238E27FC236}">
              <a16:creationId xmlns="" xmlns:a16="http://schemas.microsoft.com/office/drawing/2014/main" id="{00000000-0008-0000-0200-00008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69" name="TextBox 1">
          <a:extLst>
            <a:ext uri="{FF2B5EF4-FFF2-40B4-BE49-F238E27FC236}">
              <a16:creationId xmlns="" xmlns:a16="http://schemas.microsoft.com/office/drawing/2014/main" id="{00000000-0008-0000-0200-00008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0" name="TextBox 1">
          <a:extLst>
            <a:ext uri="{FF2B5EF4-FFF2-40B4-BE49-F238E27FC236}">
              <a16:creationId xmlns="" xmlns:a16="http://schemas.microsoft.com/office/drawing/2014/main" id="{00000000-0008-0000-0200-00008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1" name="TextBox 1">
          <a:extLst>
            <a:ext uri="{FF2B5EF4-FFF2-40B4-BE49-F238E27FC236}">
              <a16:creationId xmlns="" xmlns:a16="http://schemas.microsoft.com/office/drawing/2014/main" id="{00000000-0008-0000-0200-00008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2" name="TextBox 1">
          <a:extLst>
            <a:ext uri="{FF2B5EF4-FFF2-40B4-BE49-F238E27FC236}">
              <a16:creationId xmlns="" xmlns:a16="http://schemas.microsoft.com/office/drawing/2014/main" id="{00000000-0008-0000-0200-00008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3" name="TextBox 1">
          <a:extLst>
            <a:ext uri="{FF2B5EF4-FFF2-40B4-BE49-F238E27FC236}">
              <a16:creationId xmlns="" xmlns:a16="http://schemas.microsoft.com/office/drawing/2014/main" id="{00000000-0008-0000-0200-00008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4" name="TextBox 1">
          <a:extLst>
            <a:ext uri="{FF2B5EF4-FFF2-40B4-BE49-F238E27FC236}">
              <a16:creationId xmlns="" xmlns:a16="http://schemas.microsoft.com/office/drawing/2014/main" id="{00000000-0008-0000-0200-00008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5" name="TextBox 1">
          <a:extLst>
            <a:ext uri="{FF2B5EF4-FFF2-40B4-BE49-F238E27FC236}">
              <a16:creationId xmlns="" xmlns:a16="http://schemas.microsoft.com/office/drawing/2014/main" id="{00000000-0008-0000-0200-00008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6" name="TextBox 1">
          <a:extLst>
            <a:ext uri="{FF2B5EF4-FFF2-40B4-BE49-F238E27FC236}">
              <a16:creationId xmlns="" xmlns:a16="http://schemas.microsoft.com/office/drawing/2014/main" id="{00000000-0008-0000-0200-00008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7" name="TextBox 1">
          <a:extLst>
            <a:ext uri="{FF2B5EF4-FFF2-40B4-BE49-F238E27FC236}">
              <a16:creationId xmlns="" xmlns:a16="http://schemas.microsoft.com/office/drawing/2014/main" id="{00000000-0008-0000-0200-00008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8" name="TextBox 1">
          <a:extLst>
            <a:ext uri="{FF2B5EF4-FFF2-40B4-BE49-F238E27FC236}">
              <a16:creationId xmlns="" xmlns:a16="http://schemas.microsoft.com/office/drawing/2014/main" id="{00000000-0008-0000-0200-00008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79" name="TextBox 1">
          <a:extLst>
            <a:ext uri="{FF2B5EF4-FFF2-40B4-BE49-F238E27FC236}">
              <a16:creationId xmlns="" xmlns:a16="http://schemas.microsoft.com/office/drawing/2014/main" id="{00000000-0008-0000-0200-00008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0" name="TextBox 1">
          <a:extLst>
            <a:ext uri="{FF2B5EF4-FFF2-40B4-BE49-F238E27FC236}">
              <a16:creationId xmlns="" xmlns:a16="http://schemas.microsoft.com/office/drawing/2014/main" id="{00000000-0008-0000-0200-00009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1" name="TextBox 1">
          <a:extLst>
            <a:ext uri="{FF2B5EF4-FFF2-40B4-BE49-F238E27FC236}">
              <a16:creationId xmlns="" xmlns:a16="http://schemas.microsoft.com/office/drawing/2014/main" id="{00000000-0008-0000-0200-00009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2" name="TextBox 1">
          <a:extLst>
            <a:ext uri="{FF2B5EF4-FFF2-40B4-BE49-F238E27FC236}">
              <a16:creationId xmlns="" xmlns:a16="http://schemas.microsoft.com/office/drawing/2014/main" id="{00000000-0008-0000-0200-00009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3" name="TextBox 1">
          <a:extLst>
            <a:ext uri="{FF2B5EF4-FFF2-40B4-BE49-F238E27FC236}">
              <a16:creationId xmlns="" xmlns:a16="http://schemas.microsoft.com/office/drawing/2014/main" id="{00000000-0008-0000-0200-00009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4" name="TextBox 1">
          <a:extLst>
            <a:ext uri="{FF2B5EF4-FFF2-40B4-BE49-F238E27FC236}">
              <a16:creationId xmlns="" xmlns:a16="http://schemas.microsoft.com/office/drawing/2014/main" id="{00000000-0008-0000-0200-00009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5" name="TextBox 1">
          <a:extLst>
            <a:ext uri="{FF2B5EF4-FFF2-40B4-BE49-F238E27FC236}">
              <a16:creationId xmlns="" xmlns:a16="http://schemas.microsoft.com/office/drawing/2014/main" id="{00000000-0008-0000-0200-00009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6" name="TextBox 1">
          <a:extLst>
            <a:ext uri="{FF2B5EF4-FFF2-40B4-BE49-F238E27FC236}">
              <a16:creationId xmlns="" xmlns:a16="http://schemas.microsoft.com/office/drawing/2014/main" id="{00000000-0008-0000-0200-00009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7" name="TextBox 1">
          <a:extLst>
            <a:ext uri="{FF2B5EF4-FFF2-40B4-BE49-F238E27FC236}">
              <a16:creationId xmlns="" xmlns:a16="http://schemas.microsoft.com/office/drawing/2014/main" id="{00000000-0008-0000-0200-00009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8" name="TextBox 1">
          <a:extLst>
            <a:ext uri="{FF2B5EF4-FFF2-40B4-BE49-F238E27FC236}">
              <a16:creationId xmlns="" xmlns:a16="http://schemas.microsoft.com/office/drawing/2014/main" id="{00000000-0008-0000-0200-00009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89" name="TextBox 1">
          <a:extLst>
            <a:ext uri="{FF2B5EF4-FFF2-40B4-BE49-F238E27FC236}">
              <a16:creationId xmlns="" xmlns:a16="http://schemas.microsoft.com/office/drawing/2014/main" id="{00000000-0008-0000-0200-00009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0" name="TextBox 1">
          <a:extLst>
            <a:ext uri="{FF2B5EF4-FFF2-40B4-BE49-F238E27FC236}">
              <a16:creationId xmlns="" xmlns:a16="http://schemas.microsoft.com/office/drawing/2014/main" id="{00000000-0008-0000-0200-00009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1" name="TextBox 1">
          <a:extLst>
            <a:ext uri="{FF2B5EF4-FFF2-40B4-BE49-F238E27FC236}">
              <a16:creationId xmlns="" xmlns:a16="http://schemas.microsoft.com/office/drawing/2014/main" id="{00000000-0008-0000-0200-00009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2" name="TextBox 1">
          <a:extLst>
            <a:ext uri="{FF2B5EF4-FFF2-40B4-BE49-F238E27FC236}">
              <a16:creationId xmlns="" xmlns:a16="http://schemas.microsoft.com/office/drawing/2014/main" id="{00000000-0008-0000-0200-00009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3" name="TextBox 1">
          <a:extLst>
            <a:ext uri="{FF2B5EF4-FFF2-40B4-BE49-F238E27FC236}">
              <a16:creationId xmlns="" xmlns:a16="http://schemas.microsoft.com/office/drawing/2014/main" id="{00000000-0008-0000-0200-00009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4" name="TextBox 1">
          <a:extLst>
            <a:ext uri="{FF2B5EF4-FFF2-40B4-BE49-F238E27FC236}">
              <a16:creationId xmlns="" xmlns:a16="http://schemas.microsoft.com/office/drawing/2014/main" id="{00000000-0008-0000-0200-00009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5" name="TextBox 1">
          <a:extLst>
            <a:ext uri="{FF2B5EF4-FFF2-40B4-BE49-F238E27FC236}">
              <a16:creationId xmlns="" xmlns:a16="http://schemas.microsoft.com/office/drawing/2014/main" id="{00000000-0008-0000-0200-00009F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6" name="TextBox 1">
          <a:extLst>
            <a:ext uri="{FF2B5EF4-FFF2-40B4-BE49-F238E27FC236}">
              <a16:creationId xmlns="" xmlns:a16="http://schemas.microsoft.com/office/drawing/2014/main" id="{00000000-0008-0000-0200-0000A0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7" name="TextBox 1">
          <a:extLst>
            <a:ext uri="{FF2B5EF4-FFF2-40B4-BE49-F238E27FC236}">
              <a16:creationId xmlns="" xmlns:a16="http://schemas.microsoft.com/office/drawing/2014/main" id="{00000000-0008-0000-0200-0000A1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8" name="TextBox 1">
          <a:extLst>
            <a:ext uri="{FF2B5EF4-FFF2-40B4-BE49-F238E27FC236}">
              <a16:creationId xmlns="" xmlns:a16="http://schemas.microsoft.com/office/drawing/2014/main" id="{00000000-0008-0000-0200-0000A2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699" name="TextBox 1">
          <a:extLst>
            <a:ext uri="{FF2B5EF4-FFF2-40B4-BE49-F238E27FC236}">
              <a16:creationId xmlns="" xmlns:a16="http://schemas.microsoft.com/office/drawing/2014/main" id="{00000000-0008-0000-0200-0000A3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0" name="TextBox 1">
          <a:extLst>
            <a:ext uri="{FF2B5EF4-FFF2-40B4-BE49-F238E27FC236}">
              <a16:creationId xmlns="" xmlns:a16="http://schemas.microsoft.com/office/drawing/2014/main" id="{00000000-0008-0000-0200-0000A4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1" name="TextBox 1">
          <a:extLst>
            <a:ext uri="{FF2B5EF4-FFF2-40B4-BE49-F238E27FC236}">
              <a16:creationId xmlns="" xmlns:a16="http://schemas.microsoft.com/office/drawing/2014/main" id="{00000000-0008-0000-0200-0000A5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2" name="TextBox 1">
          <a:extLst>
            <a:ext uri="{FF2B5EF4-FFF2-40B4-BE49-F238E27FC236}">
              <a16:creationId xmlns="" xmlns:a16="http://schemas.microsoft.com/office/drawing/2014/main" id="{00000000-0008-0000-0200-0000A6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3" name="TextBox 1">
          <a:extLst>
            <a:ext uri="{FF2B5EF4-FFF2-40B4-BE49-F238E27FC236}">
              <a16:creationId xmlns="" xmlns:a16="http://schemas.microsoft.com/office/drawing/2014/main" id="{00000000-0008-0000-0200-0000A7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4" name="TextBox 1">
          <a:extLst>
            <a:ext uri="{FF2B5EF4-FFF2-40B4-BE49-F238E27FC236}">
              <a16:creationId xmlns="" xmlns:a16="http://schemas.microsoft.com/office/drawing/2014/main" id="{00000000-0008-0000-0200-0000A8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5" name="TextBox 1">
          <a:extLst>
            <a:ext uri="{FF2B5EF4-FFF2-40B4-BE49-F238E27FC236}">
              <a16:creationId xmlns="" xmlns:a16="http://schemas.microsoft.com/office/drawing/2014/main" id="{00000000-0008-0000-0200-0000A9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6" name="TextBox 1">
          <a:extLst>
            <a:ext uri="{FF2B5EF4-FFF2-40B4-BE49-F238E27FC236}">
              <a16:creationId xmlns="" xmlns:a16="http://schemas.microsoft.com/office/drawing/2014/main" id="{00000000-0008-0000-0200-0000AA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7" name="TextBox 1">
          <a:extLst>
            <a:ext uri="{FF2B5EF4-FFF2-40B4-BE49-F238E27FC236}">
              <a16:creationId xmlns="" xmlns:a16="http://schemas.microsoft.com/office/drawing/2014/main" id="{00000000-0008-0000-0200-0000AB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8" name="TextBox 1">
          <a:extLst>
            <a:ext uri="{FF2B5EF4-FFF2-40B4-BE49-F238E27FC236}">
              <a16:creationId xmlns="" xmlns:a16="http://schemas.microsoft.com/office/drawing/2014/main" id="{00000000-0008-0000-0200-0000AC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09" name="TextBox 1">
          <a:extLst>
            <a:ext uri="{FF2B5EF4-FFF2-40B4-BE49-F238E27FC236}">
              <a16:creationId xmlns="" xmlns:a16="http://schemas.microsoft.com/office/drawing/2014/main" id="{00000000-0008-0000-0200-0000AD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523</xdr:row>
      <xdr:rowOff>0</xdr:rowOff>
    </xdr:from>
    <xdr:ext cx="184731" cy="264560"/>
    <xdr:sp macro="" textlink="">
      <xdr:nvSpPr>
        <xdr:cNvPr id="1710" name="TextBox 1">
          <a:extLst>
            <a:ext uri="{FF2B5EF4-FFF2-40B4-BE49-F238E27FC236}">
              <a16:creationId xmlns="" xmlns:a16="http://schemas.microsoft.com/office/drawing/2014/main" id="{00000000-0008-0000-0200-0000AE060000}"/>
            </a:ext>
          </a:extLst>
        </xdr:cNvPr>
        <xdr:cNvSpPr txBox="1"/>
      </xdr:nvSpPr>
      <xdr:spPr>
        <a:xfrm>
          <a:off x="2352675" y="13455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541</xdr:row>
      <xdr:rowOff>0</xdr:rowOff>
    </xdr:from>
    <xdr:ext cx="184731" cy="264560"/>
    <xdr:sp macro="" textlink="">
      <xdr:nvSpPr>
        <xdr:cNvPr id="1711" name="TextBox 1">
          <a:extLst>
            <a:ext uri="{FF2B5EF4-FFF2-40B4-BE49-F238E27FC236}">
              <a16:creationId xmlns="" xmlns:a16="http://schemas.microsoft.com/office/drawing/2014/main" id="{00000000-0008-0000-0200-0000AF060000}"/>
            </a:ext>
          </a:extLst>
        </xdr:cNvPr>
        <xdr:cNvSpPr txBox="1"/>
      </xdr:nvSpPr>
      <xdr:spPr>
        <a:xfrm>
          <a:off x="235267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541</xdr:row>
      <xdr:rowOff>0</xdr:rowOff>
    </xdr:from>
    <xdr:ext cx="184731" cy="264560"/>
    <xdr:sp macro="" textlink="">
      <xdr:nvSpPr>
        <xdr:cNvPr id="1712" name="TextBox 1">
          <a:extLst>
            <a:ext uri="{FF2B5EF4-FFF2-40B4-BE49-F238E27FC236}">
              <a16:creationId xmlns="" xmlns:a16="http://schemas.microsoft.com/office/drawing/2014/main" id="{00000000-0008-0000-0200-0000B0060000}"/>
            </a:ext>
          </a:extLst>
        </xdr:cNvPr>
        <xdr:cNvSpPr txBox="1"/>
      </xdr:nvSpPr>
      <xdr:spPr>
        <a:xfrm>
          <a:off x="235267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541</xdr:row>
      <xdr:rowOff>0</xdr:rowOff>
    </xdr:from>
    <xdr:ext cx="184731" cy="264560"/>
    <xdr:sp macro="" textlink="">
      <xdr:nvSpPr>
        <xdr:cNvPr id="1713" name="TextBox 1">
          <a:extLst>
            <a:ext uri="{FF2B5EF4-FFF2-40B4-BE49-F238E27FC236}">
              <a16:creationId xmlns="" xmlns:a16="http://schemas.microsoft.com/office/drawing/2014/main" id="{00000000-0008-0000-0200-0000B1060000}"/>
            </a:ext>
          </a:extLst>
        </xdr:cNvPr>
        <xdr:cNvSpPr txBox="1"/>
      </xdr:nvSpPr>
      <xdr:spPr>
        <a:xfrm>
          <a:off x="235267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541</xdr:row>
      <xdr:rowOff>0</xdr:rowOff>
    </xdr:from>
    <xdr:ext cx="184731" cy="264560"/>
    <xdr:sp macro="" textlink="">
      <xdr:nvSpPr>
        <xdr:cNvPr id="1714" name="TextBox 1">
          <a:extLst>
            <a:ext uri="{FF2B5EF4-FFF2-40B4-BE49-F238E27FC236}">
              <a16:creationId xmlns="" xmlns:a16="http://schemas.microsoft.com/office/drawing/2014/main" id="{00000000-0008-0000-0200-0000B2060000}"/>
            </a:ext>
          </a:extLst>
        </xdr:cNvPr>
        <xdr:cNvSpPr txBox="1"/>
      </xdr:nvSpPr>
      <xdr:spPr>
        <a:xfrm>
          <a:off x="235267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541</xdr:row>
      <xdr:rowOff>0</xdr:rowOff>
    </xdr:from>
    <xdr:ext cx="184731" cy="264560"/>
    <xdr:sp macro="" textlink="">
      <xdr:nvSpPr>
        <xdr:cNvPr id="1715" name="TextBox 1">
          <a:extLst>
            <a:ext uri="{FF2B5EF4-FFF2-40B4-BE49-F238E27FC236}">
              <a16:creationId xmlns="" xmlns:a16="http://schemas.microsoft.com/office/drawing/2014/main" id="{00000000-0008-0000-0200-0000B3060000}"/>
            </a:ext>
          </a:extLst>
        </xdr:cNvPr>
        <xdr:cNvSpPr txBox="1"/>
      </xdr:nvSpPr>
      <xdr:spPr>
        <a:xfrm>
          <a:off x="235267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541</xdr:row>
      <xdr:rowOff>0</xdr:rowOff>
    </xdr:from>
    <xdr:ext cx="184731" cy="264560"/>
    <xdr:sp macro="" textlink="">
      <xdr:nvSpPr>
        <xdr:cNvPr id="1716" name="TextBox 1">
          <a:extLst>
            <a:ext uri="{FF2B5EF4-FFF2-40B4-BE49-F238E27FC236}">
              <a16:creationId xmlns="" xmlns:a16="http://schemas.microsoft.com/office/drawing/2014/main" id="{00000000-0008-0000-0200-0000B4060000}"/>
            </a:ext>
          </a:extLst>
        </xdr:cNvPr>
        <xdr:cNvSpPr txBox="1"/>
      </xdr:nvSpPr>
      <xdr:spPr>
        <a:xfrm>
          <a:off x="235267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17" name="TextBox 1">
          <a:extLst>
            <a:ext uri="{FF2B5EF4-FFF2-40B4-BE49-F238E27FC236}">
              <a16:creationId xmlns="" xmlns:a16="http://schemas.microsoft.com/office/drawing/2014/main" id="{6AD77CF0-02AD-4D6D-8B63-E0BA330F294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18" name="TextBox 1">
          <a:extLst>
            <a:ext uri="{FF2B5EF4-FFF2-40B4-BE49-F238E27FC236}">
              <a16:creationId xmlns="" xmlns:a16="http://schemas.microsoft.com/office/drawing/2014/main" id="{30C13372-AB02-4743-BA1A-37722059E01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19" name="TextBox 1">
          <a:extLst>
            <a:ext uri="{FF2B5EF4-FFF2-40B4-BE49-F238E27FC236}">
              <a16:creationId xmlns="" xmlns:a16="http://schemas.microsoft.com/office/drawing/2014/main" id="{CD17C3E3-A355-4E34-8123-195CBABA530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0" name="TextBox 1">
          <a:extLst>
            <a:ext uri="{FF2B5EF4-FFF2-40B4-BE49-F238E27FC236}">
              <a16:creationId xmlns="" xmlns:a16="http://schemas.microsoft.com/office/drawing/2014/main" id="{F35B4881-351E-4C50-AB16-6B623C8BAE1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1" name="TextBox 1">
          <a:extLst>
            <a:ext uri="{FF2B5EF4-FFF2-40B4-BE49-F238E27FC236}">
              <a16:creationId xmlns="" xmlns:a16="http://schemas.microsoft.com/office/drawing/2014/main" id="{D7F731B3-E4EF-4411-AD96-983FD273A6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2" name="TextBox 1">
          <a:extLst>
            <a:ext uri="{FF2B5EF4-FFF2-40B4-BE49-F238E27FC236}">
              <a16:creationId xmlns="" xmlns:a16="http://schemas.microsoft.com/office/drawing/2014/main" id="{161EF84B-5162-4197-B197-637F1BD8B3E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3" name="TextBox 1">
          <a:extLst>
            <a:ext uri="{FF2B5EF4-FFF2-40B4-BE49-F238E27FC236}">
              <a16:creationId xmlns="" xmlns:a16="http://schemas.microsoft.com/office/drawing/2014/main" id="{029421F3-5D2A-4C6C-8F2A-764CA0DC707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4" name="TextBox 1">
          <a:extLst>
            <a:ext uri="{FF2B5EF4-FFF2-40B4-BE49-F238E27FC236}">
              <a16:creationId xmlns="" xmlns:a16="http://schemas.microsoft.com/office/drawing/2014/main" id="{183816B1-6CFE-480F-BCAC-6D973D55C07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5" name="TextBox 1">
          <a:extLst>
            <a:ext uri="{FF2B5EF4-FFF2-40B4-BE49-F238E27FC236}">
              <a16:creationId xmlns="" xmlns:a16="http://schemas.microsoft.com/office/drawing/2014/main" id="{EF730BFA-27DA-4B28-A0F0-4EBED80B84D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6" name="TextBox 1">
          <a:extLst>
            <a:ext uri="{FF2B5EF4-FFF2-40B4-BE49-F238E27FC236}">
              <a16:creationId xmlns="" xmlns:a16="http://schemas.microsoft.com/office/drawing/2014/main" id="{84E50548-5458-4F3A-A2A8-4ABF5E2CFC4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7" name="TextBox 1">
          <a:extLst>
            <a:ext uri="{FF2B5EF4-FFF2-40B4-BE49-F238E27FC236}">
              <a16:creationId xmlns="" xmlns:a16="http://schemas.microsoft.com/office/drawing/2014/main" id="{8DDC43FE-55AC-4D39-B0BB-A554D0A2E8D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8" name="TextBox 1">
          <a:extLst>
            <a:ext uri="{FF2B5EF4-FFF2-40B4-BE49-F238E27FC236}">
              <a16:creationId xmlns="" xmlns:a16="http://schemas.microsoft.com/office/drawing/2014/main" id="{C3F2726C-55EB-44CC-A42D-2157A5BFFFD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29" name="TextBox 1">
          <a:extLst>
            <a:ext uri="{FF2B5EF4-FFF2-40B4-BE49-F238E27FC236}">
              <a16:creationId xmlns="" xmlns:a16="http://schemas.microsoft.com/office/drawing/2014/main" id="{D210F95F-1C53-45C6-A974-8AFCA3180A6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0" name="TextBox 1">
          <a:extLst>
            <a:ext uri="{FF2B5EF4-FFF2-40B4-BE49-F238E27FC236}">
              <a16:creationId xmlns="" xmlns:a16="http://schemas.microsoft.com/office/drawing/2014/main" id="{27143739-0190-4396-A0B3-D92A111346F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1" name="TextBox 1">
          <a:extLst>
            <a:ext uri="{FF2B5EF4-FFF2-40B4-BE49-F238E27FC236}">
              <a16:creationId xmlns="" xmlns:a16="http://schemas.microsoft.com/office/drawing/2014/main" id="{B7E86015-061C-4DB7-86EC-CF317D13745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2" name="TextBox 1">
          <a:extLst>
            <a:ext uri="{FF2B5EF4-FFF2-40B4-BE49-F238E27FC236}">
              <a16:creationId xmlns="" xmlns:a16="http://schemas.microsoft.com/office/drawing/2014/main" id="{A0983D4C-1ED5-417E-8487-5C7C6DCE6C1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3" name="TextBox 1">
          <a:extLst>
            <a:ext uri="{FF2B5EF4-FFF2-40B4-BE49-F238E27FC236}">
              <a16:creationId xmlns="" xmlns:a16="http://schemas.microsoft.com/office/drawing/2014/main" id="{7D53AFCA-77D0-49A6-A064-CCBD1D345F8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4" name="TextBox 1">
          <a:extLst>
            <a:ext uri="{FF2B5EF4-FFF2-40B4-BE49-F238E27FC236}">
              <a16:creationId xmlns="" xmlns:a16="http://schemas.microsoft.com/office/drawing/2014/main" id="{5C84ADB1-06DA-43D9-8936-B1DB505E9D3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5" name="TextBox 1">
          <a:extLst>
            <a:ext uri="{FF2B5EF4-FFF2-40B4-BE49-F238E27FC236}">
              <a16:creationId xmlns="" xmlns:a16="http://schemas.microsoft.com/office/drawing/2014/main" id="{B8CAE3CA-C0FE-4CD5-89C6-2EA595A4435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6" name="TextBox 1">
          <a:extLst>
            <a:ext uri="{FF2B5EF4-FFF2-40B4-BE49-F238E27FC236}">
              <a16:creationId xmlns="" xmlns:a16="http://schemas.microsoft.com/office/drawing/2014/main" id="{9EA34C05-5E81-4346-9E14-4E0B2E44418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7" name="TextBox 1">
          <a:extLst>
            <a:ext uri="{FF2B5EF4-FFF2-40B4-BE49-F238E27FC236}">
              <a16:creationId xmlns="" xmlns:a16="http://schemas.microsoft.com/office/drawing/2014/main" id="{BA6D596D-83C8-440F-B455-40F03CEF08A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8" name="TextBox 1">
          <a:extLst>
            <a:ext uri="{FF2B5EF4-FFF2-40B4-BE49-F238E27FC236}">
              <a16:creationId xmlns="" xmlns:a16="http://schemas.microsoft.com/office/drawing/2014/main" id="{3F9DBD6A-D6BC-42DE-8FBE-15278D2E876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39" name="TextBox 1">
          <a:extLst>
            <a:ext uri="{FF2B5EF4-FFF2-40B4-BE49-F238E27FC236}">
              <a16:creationId xmlns="" xmlns:a16="http://schemas.microsoft.com/office/drawing/2014/main" id="{1A328083-DAE6-42DD-BC53-D5A99E0D825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0" name="TextBox 1">
          <a:extLst>
            <a:ext uri="{FF2B5EF4-FFF2-40B4-BE49-F238E27FC236}">
              <a16:creationId xmlns="" xmlns:a16="http://schemas.microsoft.com/office/drawing/2014/main" id="{5202C7F2-B57D-409B-BE0C-1DE3512A8C2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1" name="TextBox 1">
          <a:extLst>
            <a:ext uri="{FF2B5EF4-FFF2-40B4-BE49-F238E27FC236}">
              <a16:creationId xmlns="" xmlns:a16="http://schemas.microsoft.com/office/drawing/2014/main" id="{89E722A3-1152-46DE-81C2-5EDD186EF8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2" name="TextBox 1">
          <a:extLst>
            <a:ext uri="{FF2B5EF4-FFF2-40B4-BE49-F238E27FC236}">
              <a16:creationId xmlns="" xmlns:a16="http://schemas.microsoft.com/office/drawing/2014/main" id="{D72ACF42-0190-4211-AC1F-01F25BA72A1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3" name="TextBox 1">
          <a:extLst>
            <a:ext uri="{FF2B5EF4-FFF2-40B4-BE49-F238E27FC236}">
              <a16:creationId xmlns="" xmlns:a16="http://schemas.microsoft.com/office/drawing/2014/main" id="{2782250F-B1FB-4E64-9950-FA9C3312177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4" name="TextBox 1">
          <a:extLst>
            <a:ext uri="{FF2B5EF4-FFF2-40B4-BE49-F238E27FC236}">
              <a16:creationId xmlns="" xmlns:a16="http://schemas.microsoft.com/office/drawing/2014/main" id="{3DDA89A6-3849-4BD7-95C5-18734C5C444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5" name="TextBox 1">
          <a:extLst>
            <a:ext uri="{FF2B5EF4-FFF2-40B4-BE49-F238E27FC236}">
              <a16:creationId xmlns="" xmlns:a16="http://schemas.microsoft.com/office/drawing/2014/main" id="{3E5B338E-716B-4537-95CB-110BD9CEA6B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6" name="TextBox 1">
          <a:extLst>
            <a:ext uri="{FF2B5EF4-FFF2-40B4-BE49-F238E27FC236}">
              <a16:creationId xmlns="" xmlns:a16="http://schemas.microsoft.com/office/drawing/2014/main" id="{A2EF974A-F778-4461-A944-C413528B2F0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7" name="TextBox 1">
          <a:extLst>
            <a:ext uri="{FF2B5EF4-FFF2-40B4-BE49-F238E27FC236}">
              <a16:creationId xmlns="" xmlns:a16="http://schemas.microsoft.com/office/drawing/2014/main" id="{43D92CB8-9F82-46E3-90C5-B05EFE07473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8" name="TextBox 1">
          <a:extLst>
            <a:ext uri="{FF2B5EF4-FFF2-40B4-BE49-F238E27FC236}">
              <a16:creationId xmlns="" xmlns:a16="http://schemas.microsoft.com/office/drawing/2014/main" id="{4A977CB9-79A6-4972-882D-3E8D25AC99F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49" name="TextBox 1">
          <a:extLst>
            <a:ext uri="{FF2B5EF4-FFF2-40B4-BE49-F238E27FC236}">
              <a16:creationId xmlns="" xmlns:a16="http://schemas.microsoft.com/office/drawing/2014/main" id="{707C30B6-150A-4FB7-8E54-37D00DA6036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0" name="TextBox 1">
          <a:extLst>
            <a:ext uri="{FF2B5EF4-FFF2-40B4-BE49-F238E27FC236}">
              <a16:creationId xmlns="" xmlns:a16="http://schemas.microsoft.com/office/drawing/2014/main" id="{3A6C8C02-D319-4C6E-8197-2869531DDBB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1" name="TextBox 1">
          <a:extLst>
            <a:ext uri="{FF2B5EF4-FFF2-40B4-BE49-F238E27FC236}">
              <a16:creationId xmlns="" xmlns:a16="http://schemas.microsoft.com/office/drawing/2014/main" id="{43DC22BD-D839-4D82-8DF6-1EBE24EAC5D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2" name="TextBox 1">
          <a:extLst>
            <a:ext uri="{FF2B5EF4-FFF2-40B4-BE49-F238E27FC236}">
              <a16:creationId xmlns="" xmlns:a16="http://schemas.microsoft.com/office/drawing/2014/main" id="{7908BDBF-82DE-42B2-AC0D-51B8776B853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3" name="TextBox 1">
          <a:extLst>
            <a:ext uri="{FF2B5EF4-FFF2-40B4-BE49-F238E27FC236}">
              <a16:creationId xmlns="" xmlns:a16="http://schemas.microsoft.com/office/drawing/2014/main" id="{EE81F984-5C82-4CCF-A951-99EAB859B01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4" name="TextBox 1">
          <a:extLst>
            <a:ext uri="{FF2B5EF4-FFF2-40B4-BE49-F238E27FC236}">
              <a16:creationId xmlns="" xmlns:a16="http://schemas.microsoft.com/office/drawing/2014/main" id="{6B270AE6-4F5F-400A-AF13-B5BF0FE92EC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5" name="TextBox 1">
          <a:extLst>
            <a:ext uri="{FF2B5EF4-FFF2-40B4-BE49-F238E27FC236}">
              <a16:creationId xmlns="" xmlns:a16="http://schemas.microsoft.com/office/drawing/2014/main" id="{7406D12A-9A4D-4AE2-B46E-9359D19FE1C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6" name="TextBox 1">
          <a:extLst>
            <a:ext uri="{FF2B5EF4-FFF2-40B4-BE49-F238E27FC236}">
              <a16:creationId xmlns="" xmlns:a16="http://schemas.microsoft.com/office/drawing/2014/main" id="{C72B12DD-8767-4B01-AD94-134E6F23A37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7" name="TextBox 1">
          <a:extLst>
            <a:ext uri="{FF2B5EF4-FFF2-40B4-BE49-F238E27FC236}">
              <a16:creationId xmlns="" xmlns:a16="http://schemas.microsoft.com/office/drawing/2014/main" id="{5FE82EE7-8219-479D-B090-CD4345D1B69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8" name="TextBox 1">
          <a:extLst>
            <a:ext uri="{FF2B5EF4-FFF2-40B4-BE49-F238E27FC236}">
              <a16:creationId xmlns="" xmlns:a16="http://schemas.microsoft.com/office/drawing/2014/main" id="{9660A326-BA9F-45C0-B022-230FCC49F36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59" name="TextBox 1">
          <a:extLst>
            <a:ext uri="{FF2B5EF4-FFF2-40B4-BE49-F238E27FC236}">
              <a16:creationId xmlns="" xmlns:a16="http://schemas.microsoft.com/office/drawing/2014/main" id="{CA640352-8B9C-44DA-A6A4-C05085C7BF9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0" name="TextBox 1">
          <a:extLst>
            <a:ext uri="{FF2B5EF4-FFF2-40B4-BE49-F238E27FC236}">
              <a16:creationId xmlns="" xmlns:a16="http://schemas.microsoft.com/office/drawing/2014/main" id="{2527FBB1-A011-48BE-8717-66C9C852E1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1" name="TextBox 1">
          <a:extLst>
            <a:ext uri="{FF2B5EF4-FFF2-40B4-BE49-F238E27FC236}">
              <a16:creationId xmlns="" xmlns:a16="http://schemas.microsoft.com/office/drawing/2014/main" id="{92D1BCE8-790E-4889-A6D6-91B0AF57BFA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2" name="TextBox 1">
          <a:extLst>
            <a:ext uri="{FF2B5EF4-FFF2-40B4-BE49-F238E27FC236}">
              <a16:creationId xmlns="" xmlns:a16="http://schemas.microsoft.com/office/drawing/2014/main" id="{C6B130D1-E27D-4ADE-B4EE-78FEF395BE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3" name="TextBox 1">
          <a:extLst>
            <a:ext uri="{FF2B5EF4-FFF2-40B4-BE49-F238E27FC236}">
              <a16:creationId xmlns="" xmlns:a16="http://schemas.microsoft.com/office/drawing/2014/main" id="{9064668F-23C2-42B2-BF60-04EC0252D83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4" name="TextBox 1">
          <a:extLst>
            <a:ext uri="{FF2B5EF4-FFF2-40B4-BE49-F238E27FC236}">
              <a16:creationId xmlns="" xmlns:a16="http://schemas.microsoft.com/office/drawing/2014/main" id="{4141D8F6-1BE0-4111-9EB7-D41955C302C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5" name="TextBox 1">
          <a:extLst>
            <a:ext uri="{FF2B5EF4-FFF2-40B4-BE49-F238E27FC236}">
              <a16:creationId xmlns="" xmlns:a16="http://schemas.microsoft.com/office/drawing/2014/main" id="{09CAFFBB-5A5A-4795-B6D8-5DA0BB00CFF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6" name="TextBox 1">
          <a:extLst>
            <a:ext uri="{FF2B5EF4-FFF2-40B4-BE49-F238E27FC236}">
              <a16:creationId xmlns="" xmlns:a16="http://schemas.microsoft.com/office/drawing/2014/main" id="{BDE8B83B-7AE4-44A3-ADE6-9D03D2C1392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7" name="TextBox 1">
          <a:extLst>
            <a:ext uri="{FF2B5EF4-FFF2-40B4-BE49-F238E27FC236}">
              <a16:creationId xmlns="" xmlns:a16="http://schemas.microsoft.com/office/drawing/2014/main" id="{A79C796D-5C61-46AE-AC78-DFF2D59D35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8" name="TextBox 1">
          <a:extLst>
            <a:ext uri="{FF2B5EF4-FFF2-40B4-BE49-F238E27FC236}">
              <a16:creationId xmlns="" xmlns:a16="http://schemas.microsoft.com/office/drawing/2014/main" id="{81519A66-CAF4-4D1F-81CD-A9727FC2878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69" name="TextBox 1">
          <a:extLst>
            <a:ext uri="{FF2B5EF4-FFF2-40B4-BE49-F238E27FC236}">
              <a16:creationId xmlns="" xmlns:a16="http://schemas.microsoft.com/office/drawing/2014/main" id="{6E315F2B-A679-4767-9E76-43DCB63BE6E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0" name="TextBox 1">
          <a:extLst>
            <a:ext uri="{FF2B5EF4-FFF2-40B4-BE49-F238E27FC236}">
              <a16:creationId xmlns="" xmlns:a16="http://schemas.microsoft.com/office/drawing/2014/main" id="{2B15D3EF-8BDB-471B-9811-84A86591CFB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1" name="TextBox 1">
          <a:extLst>
            <a:ext uri="{FF2B5EF4-FFF2-40B4-BE49-F238E27FC236}">
              <a16:creationId xmlns="" xmlns:a16="http://schemas.microsoft.com/office/drawing/2014/main" id="{2D493608-582C-4F3B-AE11-ED9EE6FB5A3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2" name="TextBox 1">
          <a:extLst>
            <a:ext uri="{FF2B5EF4-FFF2-40B4-BE49-F238E27FC236}">
              <a16:creationId xmlns="" xmlns:a16="http://schemas.microsoft.com/office/drawing/2014/main" id="{B02C13DE-C69E-4A62-B555-6824DF10B50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3" name="TextBox 1">
          <a:extLst>
            <a:ext uri="{FF2B5EF4-FFF2-40B4-BE49-F238E27FC236}">
              <a16:creationId xmlns="" xmlns:a16="http://schemas.microsoft.com/office/drawing/2014/main" id="{FDCCC2DF-036F-4EF4-8190-4E9DEDEF850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4" name="TextBox 1">
          <a:extLst>
            <a:ext uri="{FF2B5EF4-FFF2-40B4-BE49-F238E27FC236}">
              <a16:creationId xmlns="" xmlns:a16="http://schemas.microsoft.com/office/drawing/2014/main" id="{A340ACDF-D86D-41CA-960F-8057D21EAC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5" name="TextBox 1">
          <a:extLst>
            <a:ext uri="{FF2B5EF4-FFF2-40B4-BE49-F238E27FC236}">
              <a16:creationId xmlns="" xmlns:a16="http://schemas.microsoft.com/office/drawing/2014/main" id="{EF2D809D-A06D-4D08-80C2-C31D2402ABF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6" name="TextBox 1">
          <a:extLst>
            <a:ext uri="{FF2B5EF4-FFF2-40B4-BE49-F238E27FC236}">
              <a16:creationId xmlns="" xmlns:a16="http://schemas.microsoft.com/office/drawing/2014/main" id="{F81C0B8E-98D8-46D4-8E1D-D5677426EA2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7" name="TextBox 1">
          <a:extLst>
            <a:ext uri="{FF2B5EF4-FFF2-40B4-BE49-F238E27FC236}">
              <a16:creationId xmlns="" xmlns:a16="http://schemas.microsoft.com/office/drawing/2014/main" id="{CE8F4D84-4907-4726-86BB-6DAE4F08135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8" name="TextBox 1">
          <a:extLst>
            <a:ext uri="{FF2B5EF4-FFF2-40B4-BE49-F238E27FC236}">
              <a16:creationId xmlns="" xmlns:a16="http://schemas.microsoft.com/office/drawing/2014/main" id="{684C5E65-5BAC-4F21-93E9-2142FE84670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79" name="TextBox 1">
          <a:extLst>
            <a:ext uri="{FF2B5EF4-FFF2-40B4-BE49-F238E27FC236}">
              <a16:creationId xmlns="" xmlns:a16="http://schemas.microsoft.com/office/drawing/2014/main" id="{9C0C8AB0-AC77-47FA-B7B8-B733848BA15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0" name="TextBox 1">
          <a:extLst>
            <a:ext uri="{FF2B5EF4-FFF2-40B4-BE49-F238E27FC236}">
              <a16:creationId xmlns="" xmlns:a16="http://schemas.microsoft.com/office/drawing/2014/main" id="{880A30C5-8B12-48C8-A7A3-83C8C63085A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1" name="TextBox 1">
          <a:extLst>
            <a:ext uri="{FF2B5EF4-FFF2-40B4-BE49-F238E27FC236}">
              <a16:creationId xmlns="" xmlns:a16="http://schemas.microsoft.com/office/drawing/2014/main" id="{DC9868D7-EF5C-4712-B4A7-BFC9D8101AE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2" name="TextBox 1">
          <a:extLst>
            <a:ext uri="{FF2B5EF4-FFF2-40B4-BE49-F238E27FC236}">
              <a16:creationId xmlns="" xmlns:a16="http://schemas.microsoft.com/office/drawing/2014/main" id="{96C8625C-9C7F-4AB2-8B97-0567C0279D1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3" name="TextBox 1">
          <a:extLst>
            <a:ext uri="{FF2B5EF4-FFF2-40B4-BE49-F238E27FC236}">
              <a16:creationId xmlns="" xmlns:a16="http://schemas.microsoft.com/office/drawing/2014/main" id="{2066E3EB-8662-4781-98DD-0B0A58D854A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4" name="TextBox 1">
          <a:extLst>
            <a:ext uri="{FF2B5EF4-FFF2-40B4-BE49-F238E27FC236}">
              <a16:creationId xmlns="" xmlns:a16="http://schemas.microsoft.com/office/drawing/2014/main" id="{76616A1B-259B-4262-9940-9923995FC86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5" name="TextBox 1">
          <a:extLst>
            <a:ext uri="{FF2B5EF4-FFF2-40B4-BE49-F238E27FC236}">
              <a16:creationId xmlns="" xmlns:a16="http://schemas.microsoft.com/office/drawing/2014/main" id="{B2E305F4-F535-49F1-BB3B-B967015A77B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6" name="TextBox 1">
          <a:extLst>
            <a:ext uri="{FF2B5EF4-FFF2-40B4-BE49-F238E27FC236}">
              <a16:creationId xmlns="" xmlns:a16="http://schemas.microsoft.com/office/drawing/2014/main" id="{D4C32996-D8D0-4A26-A3C6-B65FA714754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7" name="TextBox 1">
          <a:extLst>
            <a:ext uri="{FF2B5EF4-FFF2-40B4-BE49-F238E27FC236}">
              <a16:creationId xmlns="" xmlns:a16="http://schemas.microsoft.com/office/drawing/2014/main" id="{86AFA0E5-3110-4057-86C6-4E531ADA007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8" name="TextBox 1">
          <a:extLst>
            <a:ext uri="{FF2B5EF4-FFF2-40B4-BE49-F238E27FC236}">
              <a16:creationId xmlns="" xmlns:a16="http://schemas.microsoft.com/office/drawing/2014/main" id="{C27EB641-64C8-485B-BB10-32B52DABE44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89" name="TextBox 1">
          <a:extLst>
            <a:ext uri="{FF2B5EF4-FFF2-40B4-BE49-F238E27FC236}">
              <a16:creationId xmlns="" xmlns:a16="http://schemas.microsoft.com/office/drawing/2014/main" id="{92AFBE91-02E3-495F-98C8-440EF92AB6A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0" name="TextBox 1">
          <a:extLst>
            <a:ext uri="{FF2B5EF4-FFF2-40B4-BE49-F238E27FC236}">
              <a16:creationId xmlns="" xmlns:a16="http://schemas.microsoft.com/office/drawing/2014/main" id="{AB94D7CB-CB94-48A4-A4C3-7BF310ACD6A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1" name="TextBox 1">
          <a:extLst>
            <a:ext uri="{FF2B5EF4-FFF2-40B4-BE49-F238E27FC236}">
              <a16:creationId xmlns="" xmlns:a16="http://schemas.microsoft.com/office/drawing/2014/main" id="{2A6FB6B0-515A-4373-B67A-AD997B91A84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2" name="TextBox 1">
          <a:extLst>
            <a:ext uri="{FF2B5EF4-FFF2-40B4-BE49-F238E27FC236}">
              <a16:creationId xmlns="" xmlns:a16="http://schemas.microsoft.com/office/drawing/2014/main" id="{6B403F0D-EDBB-4D0E-BDAF-FE517B46EE1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3" name="TextBox 1">
          <a:extLst>
            <a:ext uri="{FF2B5EF4-FFF2-40B4-BE49-F238E27FC236}">
              <a16:creationId xmlns="" xmlns:a16="http://schemas.microsoft.com/office/drawing/2014/main" id="{7CC7EEF0-9FC6-422A-B6E3-CAA721FDB43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4" name="TextBox 1">
          <a:extLst>
            <a:ext uri="{FF2B5EF4-FFF2-40B4-BE49-F238E27FC236}">
              <a16:creationId xmlns="" xmlns:a16="http://schemas.microsoft.com/office/drawing/2014/main" id="{39CB3821-CB18-4749-A220-7FD5F1A88FC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5" name="TextBox 1">
          <a:extLst>
            <a:ext uri="{FF2B5EF4-FFF2-40B4-BE49-F238E27FC236}">
              <a16:creationId xmlns="" xmlns:a16="http://schemas.microsoft.com/office/drawing/2014/main" id="{DEE932A4-B205-4C16-8688-2618205EAA3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6" name="TextBox 1">
          <a:extLst>
            <a:ext uri="{FF2B5EF4-FFF2-40B4-BE49-F238E27FC236}">
              <a16:creationId xmlns="" xmlns:a16="http://schemas.microsoft.com/office/drawing/2014/main" id="{4ACBF0BE-85C2-4CFE-B7CD-FDBED1BCF4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7" name="TextBox 1">
          <a:extLst>
            <a:ext uri="{FF2B5EF4-FFF2-40B4-BE49-F238E27FC236}">
              <a16:creationId xmlns="" xmlns:a16="http://schemas.microsoft.com/office/drawing/2014/main" id="{3EE41023-51A9-44D2-AF22-C42CE3247DF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8" name="TextBox 1">
          <a:extLst>
            <a:ext uri="{FF2B5EF4-FFF2-40B4-BE49-F238E27FC236}">
              <a16:creationId xmlns="" xmlns:a16="http://schemas.microsoft.com/office/drawing/2014/main" id="{67A34655-0A3A-428D-9A19-A1810C6AB8E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799" name="TextBox 1">
          <a:extLst>
            <a:ext uri="{FF2B5EF4-FFF2-40B4-BE49-F238E27FC236}">
              <a16:creationId xmlns="" xmlns:a16="http://schemas.microsoft.com/office/drawing/2014/main" id="{DDE113B4-CAC1-41E3-9D41-8C85BD48130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0" name="TextBox 1">
          <a:extLst>
            <a:ext uri="{FF2B5EF4-FFF2-40B4-BE49-F238E27FC236}">
              <a16:creationId xmlns="" xmlns:a16="http://schemas.microsoft.com/office/drawing/2014/main" id="{AA6DD108-78AC-45E2-84AD-8F507CCC1C0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1" name="TextBox 1">
          <a:extLst>
            <a:ext uri="{FF2B5EF4-FFF2-40B4-BE49-F238E27FC236}">
              <a16:creationId xmlns="" xmlns:a16="http://schemas.microsoft.com/office/drawing/2014/main" id="{149E0625-1F3C-49AB-997E-13891449C8A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2" name="TextBox 1">
          <a:extLst>
            <a:ext uri="{FF2B5EF4-FFF2-40B4-BE49-F238E27FC236}">
              <a16:creationId xmlns="" xmlns:a16="http://schemas.microsoft.com/office/drawing/2014/main" id="{70FD91D4-F3D0-4A31-8312-C53339ADE7A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3" name="TextBox 1">
          <a:extLst>
            <a:ext uri="{FF2B5EF4-FFF2-40B4-BE49-F238E27FC236}">
              <a16:creationId xmlns="" xmlns:a16="http://schemas.microsoft.com/office/drawing/2014/main" id="{E432C102-A6F6-40A8-BD2C-2FD031E5BF5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4" name="TextBox 1">
          <a:extLst>
            <a:ext uri="{FF2B5EF4-FFF2-40B4-BE49-F238E27FC236}">
              <a16:creationId xmlns="" xmlns:a16="http://schemas.microsoft.com/office/drawing/2014/main" id="{B26B21F4-0A63-4586-AE4B-9948A1B235F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5" name="TextBox 1">
          <a:extLst>
            <a:ext uri="{FF2B5EF4-FFF2-40B4-BE49-F238E27FC236}">
              <a16:creationId xmlns="" xmlns:a16="http://schemas.microsoft.com/office/drawing/2014/main" id="{5DC77924-2660-4AD2-8906-17D128E5994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6" name="TextBox 1">
          <a:extLst>
            <a:ext uri="{FF2B5EF4-FFF2-40B4-BE49-F238E27FC236}">
              <a16:creationId xmlns="" xmlns:a16="http://schemas.microsoft.com/office/drawing/2014/main" id="{204431D2-38CD-4943-B2DC-0C20AEE4DFD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7" name="TextBox 1">
          <a:extLst>
            <a:ext uri="{FF2B5EF4-FFF2-40B4-BE49-F238E27FC236}">
              <a16:creationId xmlns="" xmlns:a16="http://schemas.microsoft.com/office/drawing/2014/main" id="{452CE156-07F4-4C59-8728-DDF7A7FB5FF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8" name="TextBox 1">
          <a:extLst>
            <a:ext uri="{FF2B5EF4-FFF2-40B4-BE49-F238E27FC236}">
              <a16:creationId xmlns="" xmlns:a16="http://schemas.microsoft.com/office/drawing/2014/main" id="{0ACF4633-AC84-4C6B-AC39-4ABF35376BA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09" name="TextBox 1">
          <a:extLst>
            <a:ext uri="{FF2B5EF4-FFF2-40B4-BE49-F238E27FC236}">
              <a16:creationId xmlns="" xmlns:a16="http://schemas.microsoft.com/office/drawing/2014/main" id="{790EC0DF-E04D-45CD-96A4-700FD1EE2E8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0" name="TextBox 1">
          <a:extLst>
            <a:ext uri="{FF2B5EF4-FFF2-40B4-BE49-F238E27FC236}">
              <a16:creationId xmlns="" xmlns:a16="http://schemas.microsoft.com/office/drawing/2014/main" id="{9BF0EA69-7212-44F3-A95F-D6A942331D5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1" name="TextBox 1">
          <a:extLst>
            <a:ext uri="{FF2B5EF4-FFF2-40B4-BE49-F238E27FC236}">
              <a16:creationId xmlns="" xmlns:a16="http://schemas.microsoft.com/office/drawing/2014/main" id="{4B0C33BF-FC70-47A5-992A-989B53796FA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2" name="TextBox 1">
          <a:extLst>
            <a:ext uri="{FF2B5EF4-FFF2-40B4-BE49-F238E27FC236}">
              <a16:creationId xmlns="" xmlns:a16="http://schemas.microsoft.com/office/drawing/2014/main" id="{FD5181EA-CABB-40BD-9BCA-001E10A4724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3" name="TextBox 1">
          <a:extLst>
            <a:ext uri="{FF2B5EF4-FFF2-40B4-BE49-F238E27FC236}">
              <a16:creationId xmlns="" xmlns:a16="http://schemas.microsoft.com/office/drawing/2014/main" id="{7CE3A4A1-76A6-4C27-9247-0E7FFAA4108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4" name="TextBox 1">
          <a:extLst>
            <a:ext uri="{FF2B5EF4-FFF2-40B4-BE49-F238E27FC236}">
              <a16:creationId xmlns="" xmlns:a16="http://schemas.microsoft.com/office/drawing/2014/main" id="{32B50AC1-3C6C-4CA0-B72F-D65EEFCA3DB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5" name="TextBox 1">
          <a:extLst>
            <a:ext uri="{FF2B5EF4-FFF2-40B4-BE49-F238E27FC236}">
              <a16:creationId xmlns="" xmlns:a16="http://schemas.microsoft.com/office/drawing/2014/main" id="{8DCB1074-7525-4B74-9502-0C2A0E604D1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6" name="TextBox 1">
          <a:extLst>
            <a:ext uri="{FF2B5EF4-FFF2-40B4-BE49-F238E27FC236}">
              <a16:creationId xmlns="" xmlns:a16="http://schemas.microsoft.com/office/drawing/2014/main" id="{8F5DD543-9F16-49BA-971D-69E8224D5F8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7" name="TextBox 1">
          <a:extLst>
            <a:ext uri="{FF2B5EF4-FFF2-40B4-BE49-F238E27FC236}">
              <a16:creationId xmlns="" xmlns:a16="http://schemas.microsoft.com/office/drawing/2014/main" id="{0133D4E3-3F14-4FC2-8AD5-F6866640609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8" name="TextBox 1">
          <a:extLst>
            <a:ext uri="{FF2B5EF4-FFF2-40B4-BE49-F238E27FC236}">
              <a16:creationId xmlns="" xmlns:a16="http://schemas.microsoft.com/office/drawing/2014/main" id="{C4F1E1AD-F7CF-4FEF-98BD-5737E212C6A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19" name="TextBox 1">
          <a:extLst>
            <a:ext uri="{FF2B5EF4-FFF2-40B4-BE49-F238E27FC236}">
              <a16:creationId xmlns="" xmlns:a16="http://schemas.microsoft.com/office/drawing/2014/main" id="{A12690FE-8809-4E4C-BF38-2E3167982A6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0" name="TextBox 1">
          <a:extLst>
            <a:ext uri="{FF2B5EF4-FFF2-40B4-BE49-F238E27FC236}">
              <a16:creationId xmlns="" xmlns:a16="http://schemas.microsoft.com/office/drawing/2014/main" id="{983FBE22-6EB3-46AC-94B2-BDF8B059E8E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1" name="TextBox 1">
          <a:extLst>
            <a:ext uri="{FF2B5EF4-FFF2-40B4-BE49-F238E27FC236}">
              <a16:creationId xmlns="" xmlns:a16="http://schemas.microsoft.com/office/drawing/2014/main" id="{9C1B7371-BE97-4718-8281-5A9CF74210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2" name="TextBox 1">
          <a:extLst>
            <a:ext uri="{FF2B5EF4-FFF2-40B4-BE49-F238E27FC236}">
              <a16:creationId xmlns="" xmlns:a16="http://schemas.microsoft.com/office/drawing/2014/main" id="{B6695065-4B28-47AC-AC30-F4614DAEA1D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3" name="TextBox 1">
          <a:extLst>
            <a:ext uri="{FF2B5EF4-FFF2-40B4-BE49-F238E27FC236}">
              <a16:creationId xmlns="" xmlns:a16="http://schemas.microsoft.com/office/drawing/2014/main" id="{1740EBB2-4B53-4D2D-B63D-A6148CC7D55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4" name="TextBox 1">
          <a:extLst>
            <a:ext uri="{FF2B5EF4-FFF2-40B4-BE49-F238E27FC236}">
              <a16:creationId xmlns="" xmlns:a16="http://schemas.microsoft.com/office/drawing/2014/main" id="{B2334350-97E6-42D1-895D-64028C7F4F4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5" name="TextBox 1">
          <a:extLst>
            <a:ext uri="{FF2B5EF4-FFF2-40B4-BE49-F238E27FC236}">
              <a16:creationId xmlns="" xmlns:a16="http://schemas.microsoft.com/office/drawing/2014/main" id="{F210F978-4CE9-4631-828F-DA2BDD9CB96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6" name="TextBox 1">
          <a:extLst>
            <a:ext uri="{FF2B5EF4-FFF2-40B4-BE49-F238E27FC236}">
              <a16:creationId xmlns="" xmlns:a16="http://schemas.microsoft.com/office/drawing/2014/main" id="{51C92460-99A2-4362-BA09-633108B6F58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7" name="TextBox 1">
          <a:extLst>
            <a:ext uri="{FF2B5EF4-FFF2-40B4-BE49-F238E27FC236}">
              <a16:creationId xmlns="" xmlns:a16="http://schemas.microsoft.com/office/drawing/2014/main" id="{16D9ABAE-D955-4C47-B05C-E069F9BE84D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8" name="TextBox 1">
          <a:extLst>
            <a:ext uri="{FF2B5EF4-FFF2-40B4-BE49-F238E27FC236}">
              <a16:creationId xmlns="" xmlns:a16="http://schemas.microsoft.com/office/drawing/2014/main" id="{FD285796-2202-4239-8F66-F6A4CE0FF52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29" name="TextBox 1">
          <a:extLst>
            <a:ext uri="{FF2B5EF4-FFF2-40B4-BE49-F238E27FC236}">
              <a16:creationId xmlns="" xmlns:a16="http://schemas.microsoft.com/office/drawing/2014/main" id="{D5CDA3BA-237F-49BF-8C3D-98AE2A5AFB4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0" name="TextBox 1">
          <a:extLst>
            <a:ext uri="{FF2B5EF4-FFF2-40B4-BE49-F238E27FC236}">
              <a16:creationId xmlns="" xmlns:a16="http://schemas.microsoft.com/office/drawing/2014/main" id="{61946279-2A44-4CAD-B0E8-2D40920218C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1" name="TextBox 1">
          <a:extLst>
            <a:ext uri="{FF2B5EF4-FFF2-40B4-BE49-F238E27FC236}">
              <a16:creationId xmlns="" xmlns:a16="http://schemas.microsoft.com/office/drawing/2014/main" id="{91BFDEEE-837E-4D16-83D7-A162D7F5F7B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2" name="TextBox 1">
          <a:extLst>
            <a:ext uri="{FF2B5EF4-FFF2-40B4-BE49-F238E27FC236}">
              <a16:creationId xmlns="" xmlns:a16="http://schemas.microsoft.com/office/drawing/2014/main" id="{330AFEF0-A547-4766-920D-8C24834E802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3" name="TextBox 1">
          <a:extLst>
            <a:ext uri="{FF2B5EF4-FFF2-40B4-BE49-F238E27FC236}">
              <a16:creationId xmlns="" xmlns:a16="http://schemas.microsoft.com/office/drawing/2014/main" id="{9AB19DF4-81F0-4FCC-A1D5-B3ADEE2AD05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4" name="TextBox 1">
          <a:extLst>
            <a:ext uri="{FF2B5EF4-FFF2-40B4-BE49-F238E27FC236}">
              <a16:creationId xmlns="" xmlns:a16="http://schemas.microsoft.com/office/drawing/2014/main" id="{88F85836-A4DB-46EA-B2E9-A04371002DB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5" name="TextBox 1">
          <a:extLst>
            <a:ext uri="{FF2B5EF4-FFF2-40B4-BE49-F238E27FC236}">
              <a16:creationId xmlns="" xmlns:a16="http://schemas.microsoft.com/office/drawing/2014/main" id="{E9A4C05C-9822-482C-BF1B-5CEDDF9FD1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6" name="TextBox 1">
          <a:extLst>
            <a:ext uri="{FF2B5EF4-FFF2-40B4-BE49-F238E27FC236}">
              <a16:creationId xmlns="" xmlns:a16="http://schemas.microsoft.com/office/drawing/2014/main" id="{1591D59E-2AE7-44CB-99DD-55E3623EF93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7" name="TextBox 1">
          <a:extLst>
            <a:ext uri="{FF2B5EF4-FFF2-40B4-BE49-F238E27FC236}">
              <a16:creationId xmlns="" xmlns:a16="http://schemas.microsoft.com/office/drawing/2014/main" id="{2166F649-94D5-4639-8EE0-DF9624E9665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8" name="TextBox 1">
          <a:extLst>
            <a:ext uri="{FF2B5EF4-FFF2-40B4-BE49-F238E27FC236}">
              <a16:creationId xmlns="" xmlns:a16="http://schemas.microsoft.com/office/drawing/2014/main" id="{6A27934E-FF49-4D42-B85B-1B3BE38289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39" name="TextBox 1">
          <a:extLst>
            <a:ext uri="{FF2B5EF4-FFF2-40B4-BE49-F238E27FC236}">
              <a16:creationId xmlns="" xmlns:a16="http://schemas.microsoft.com/office/drawing/2014/main" id="{2FEC9BD9-FE25-4FE9-89BD-8627791FE18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0" name="TextBox 1">
          <a:extLst>
            <a:ext uri="{FF2B5EF4-FFF2-40B4-BE49-F238E27FC236}">
              <a16:creationId xmlns="" xmlns:a16="http://schemas.microsoft.com/office/drawing/2014/main" id="{4949BBBE-9C1E-4BF7-8019-3ED35141C44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1" name="TextBox 1">
          <a:extLst>
            <a:ext uri="{FF2B5EF4-FFF2-40B4-BE49-F238E27FC236}">
              <a16:creationId xmlns="" xmlns:a16="http://schemas.microsoft.com/office/drawing/2014/main" id="{509D2A7B-EC59-4374-B299-3D0F997B194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2" name="TextBox 1">
          <a:extLst>
            <a:ext uri="{FF2B5EF4-FFF2-40B4-BE49-F238E27FC236}">
              <a16:creationId xmlns="" xmlns:a16="http://schemas.microsoft.com/office/drawing/2014/main" id="{4FA0D16E-50FE-4C75-88B3-A2BEE1B04F4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3" name="TextBox 1">
          <a:extLst>
            <a:ext uri="{FF2B5EF4-FFF2-40B4-BE49-F238E27FC236}">
              <a16:creationId xmlns="" xmlns:a16="http://schemas.microsoft.com/office/drawing/2014/main" id="{0FC1C799-43DE-4DC6-A087-1784AE8AE9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4" name="TextBox 1">
          <a:extLst>
            <a:ext uri="{FF2B5EF4-FFF2-40B4-BE49-F238E27FC236}">
              <a16:creationId xmlns="" xmlns:a16="http://schemas.microsoft.com/office/drawing/2014/main" id="{9C4714D8-2759-4AC3-913E-D7B749AD255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5" name="TextBox 1">
          <a:extLst>
            <a:ext uri="{FF2B5EF4-FFF2-40B4-BE49-F238E27FC236}">
              <a16:creationId xmlns="" xmlns:a16="http://schemas.microsoft.com/office/drawing/2014/main" id="{BA66FD30-82F8-439C-9E6F-2F00C4A1569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6" name="TextBox 1">
          <a:extLst>
            <a:ext uri="{FF2B5EF4-FFF2-40B4-BE49-F238E27FC236}">
              <a16:creationId xmlns="" xmlns:a16="http://schemas.microsoft.com/office/drawing/2014/main" id="{E5A1F080-5373-4FA0-BA71-A5C45AC64B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7" name="TextBox 1">
          <a:extLst>
            <a:ext uri="{FF2B5EF4-FFF2-40B4-BE49-F238E27FC236}">
              <a16:creationId xmlns="" xmlns:a16="http://schemas.microsoft.com/office/drawing/2014/main" id="{A036768F-09EA-44E0-B5BB-B38C09E25E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8" name="TextBox 1">
          <a:extLst>
            <a:ext uri="{FF2B5EF4-FFF2-40B4-BE49-F238E27FC236}">
              <a16:creationId xmlns="" xmlns:a16="http://schemas.microsoft.com/office/drawing/2014/main" id="{17B0A3F4-F3D8-4604-A189-E80F8D15EF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49" name="TextBox 1">
          <a:extLst>
            <a:ext uri="{FF2B5EF4-FFF2-40B4-BE49-F238E27FC236}">
              <a16:creationId xmlns="" xmlns:a16="http://schemas.microsoft.com/office/drawing/2014/main" id="{3492C227-688D-4CAE-A965-2021A2E014B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0" name="TextBox 1">
          <a:extLst>
            <a:ext uri="{FF2B5EF4-FFF2-40B4-BE49-F238E27FC236}">
              <a16:creationId xmlns="" xmlns:a16="http://schemas.microsoft.com/office/drawing/2014/main" id="{4697393B-CF34-4A00-B61D-5E05C1D4701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1" name="TextBox 1">
          <a:extLst>
            <a:ext uri="{FF2B5EF4-FFF2-40B4-BE49-F238E27FC236}">
              <a16:creationId xmlns="" xmlns:a16="http://schemas.microsoft.com/office/drawing/2014/main" id="{C98CB677-9257-4486-BB37-F26440043B3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2" name="TextBox 1">
          <a:extLst>
            <a:ext uri="{FF2B5EF4-FFF2-40B4-BE49-F238E27FC236}">
              <a16:creationId xmlns="" xmlns:a16="http://schemas.microsoft.com/office/drawing/2014/main" id="{46CA29C2-D073-4348-A9A6-06FF85DBD58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3" name="TextBox 1">
          <a:extLst>
            <a:ext uri="{FF2B5EF4-FFF2-40B4-BE49-F238E27FC236}">
              <a16:creationId xmlns="" xmlns:a16="http://schemas.microsoft.com/office/drawing/2014/main" id="{33FAF968-5A82-4725-A0A0-1D89ABF5009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4" name="TextBox 1">
          <a:extLst>
            <a:ext uri="{FF2B5EF4-FFF2-40B4-BE49-F238E27FC236}">
              <a16:creationId xmlns="" xmlns:a16="http://schemas.microsoft.com/office/drawing/2014/main" id="{E28E552B-219E-4231-BD0E-19E283E5936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5" name="TextBox 1">
          <a:extLst>
            <a:ext uri="{FF2B5EF4-FFF2-40B4-BE49-F238E27FC236}">
              <a16:creationId xmlns="" xmlns:a16="http://schemas.microsoft.com/office/drawing/2014/main" id="{BFAD106C-A646-4A11-BF83-90C2A3FFD8C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6" name="TextBox 1">
          <a:extLst>
            <a:ext uri="{FF2B5EF4-FFF2-40B4-BE49-F238E27FC236}">
              <a16:creationId xmlns="" xmlns:a16="http://schemas.microsoft.com/office/drawing/2014/main" id="{5F52DCCE-5C52-4A54-A80E-50F0FE2BCE0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7" name="TextBox 1">
          <a:extLst>
            <a:ext uri="{FF2B5EF4-FFF2-40B4-BE49-F238E27FC236}">
              <a16:creationId xmlns="" xmlns:a16="http://schemas.microsoft.com/office/drawing/2014/main" id="{938BC742-7B81-4074-AFC8-4733E2036F6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8" name="TextBox 1">
          <a:extLst>
            <a:ext uri="{FF2B5EF4-FFF2-40B4-BE49-F238E27FC236}">
              <a16:creationId xmlns="" xmlns:a16="http://schemas.microsoft.com/office/drawing/2014/main" id="{78399F90-50C6-45B3-B07B-C213824C295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59" name="TextBox 1">
          <a:extLst>
            <a:ext uri="{FF2B5EF4-FFF2-40B4-BE49-F238E27FC236}">
              <a16:creationId xmlns="" xmlns:a16="http://schemas.microsoft.com/office/drawing/2014/main" id="{F8116611-C234-42D6-AE64-A2DAC6721EA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0" name="TextBox 1">
          <a:extLst>
            <a:ext uri="{FF2B5EF4-FFF2-40B4-BE49-F238E27FC236}">
              <a16:creationId xmlns="" xmlns:a16="http://schemas.microsoft.com/office/drawing/2014/main" id="{B4DC9459-F9B8-4060-A7B9-5A515F3A647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1" name="TextBox 1">
          <a:extLst>
            <a:ext uri="{FF2B5EF4-FFF2-40B4-BE49-F238E27FC236}">
              <a16:creationId xmlns="" xmlns:a16="http://schemas.microsoft.com/office/drawing/2014/main" id="{69F4C4BD-777A-4EA1-BC67-7996EAF9035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2" name="TextBox 1">
          <a:extLst>
            <a:ext uri="{FF2B5EF4-FFF2-40B4-BE49-F238E27FC236}">
              <a16:creationId xmlns="" xmlns:a16="http://schemas.microsoft.com/office/drawing/2014/main" id="{77AB64BC-3763-4EC5-AA97-E884CE24F94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3" name="TextBox 1">
          <a:extLst>
            <a:ext uri="{FF2B5EF4-FFF2-40B4-BE49-F238E27FC236}">
              <a16:creationId xmlns="" xmlns:a16="http://schemas.microsoft.com/office/drawing/2014/main" id="{15A6AA14-43BE-44F2-8246-56C81EA742B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4" name="TextBox 1">
          <a:extLst>
            <a:ext uri="{FF2B5EF4-FFF2-40B4-BE49-F238E27FC236}">
              <a16:creationId xmlns="" xmlns:a16="http://schemas.microsoft.com/office/drawing/2014/main" id="{7D1C672C-0126-4E0F-B5C6-3514C5F568A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5" name="TextBox 1">
          <a:extLst>
            <a:ext uri="{FF2B5EF4-FFF2-40B4-BE49-F238E27FC236}">
              <a16:creationId xmlns="" xmlns:a16="http://schemas.microsoft.com/office/drawing/2014/main" id="{EA93900A-D35C-43EE-B12B-450B87F2C5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6" name="TextBox 1">
          <a:extLst>
            <a:ext uri="{FF2B5EF4-FFF2-40B4-BE49-F238E27FC236}">
              <a16:creationId xmlns="" xmlns:a16="http://schemas.microsoft.com/office/drawing/2014/main" id="{8A24ECCA-5E1F-491B-A02E-CC73104AEE2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7" name="TextBox 1">
          <a:extLst>
            <a:ext uri="{FF2B5EF4-FFF2-40B4-BE49-F238E27FC236}">
              <a16:creationId xmlns="" xmlns:a16="http://schemas.microsoft.com/office/drawing/2014/main" id="{91677517-111A-4431-8000-AF9CD8CDA7E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8" name="TextBox 1">
          <a:extLst>
            <a:ext uri="{FF2B5EF4-FFF2-40B4-BE49-F238E27FC236}">
              <a16:creationId xmlns="" xmlns:a16="http://schemas.microsoft.com/office/drawing/2014/main" id="{BB74E7C5-7A9B-4D60-9D95-1F98D42D2DE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69" name="TextBox 1">
          <a:extLst>
            <a:ext uri="{FF2B5EF4-FFF2-40B4-BE49-F238E27FC236}">
              <a16:creationId xmlns="" xmlns:a16="http://schemas.microsoft.com/office/drawing/2014/main" id="{EFB7F789-EC9B-43D4-9AF9-3E44FA27E28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0" name="TextBox 1">
          <a:extLst>
            <a:ext uri="{FF2B5EF4-FFF2-40B4-BE49-F238E27FC236}">
              <a16:creationId xmlns="" xmlns:a16="http://schemas.microsoft.com/office/drawing/2014/main" id="{95BE58E3-0844-49C6-87FE-AB35915D8A6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1" name="TextBox 1">
          <a:extLst>
            <a:ext uri="{FF2B5EF4-FFF2-40B4-BE49-F238E27FC236}">
              <a16:creationId xmlns="" xmlns:a16="http://schemas.microsoft.com/office/drawing/2014/main" id="{A6BC3B17-9A92-4ABB-AE6E-24ADF2A9C53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2" name="TextBox 1">
          <a:extLst>
            <a:ext uri="{FF2B5EF4-FFF2-40B4-BE49-F238E27FC236}">
              <a16:creationId xmlns="" xmlns:a16="http://schemas.microsoft.com/office/drawing/2014/main" id="{2C06456D-A2B1-4303-8E1D-46379E5A12F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3" name="TextBox 1">
          <a:extLst>
            <a:ext uri="{FF2B5EF4-FFF2-40B4-BE49-F238E27FC236}">
              <a16:creationId xmlns="" xmlns:a16="http://schemas.microsoft.com/office/drawing/2014/main" id="{E919BC65-4423-4C3A-BB70-48AF0D42732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4" name="TextBox 1">
          <a:extLst>
            <a:ext uri="{FF2B5EF4-FFF2-40B4-BE49-F238E27FC236}">
              <a16:creationId xmlns="" xmlns:a16="http://schemas.microsoft.com/office/drawing/2014/main" id="{369913C3-B9D4-48BF-9463-E5CD9220D5C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5" name="TextBox 1">
          <a:extLst>
            <a:ext uri="{FF2B5EF4-FFF2-40B4-BE49-F238E27FC236}">
              <a16:creationId xmlns="" xmlns:a16="http://schemas.microsoft.com/office/drawing/2014/main" id="{9A3CC27F-2243-4F35-8A2B-C4754902791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6" name="TextBox 1">
          <a:extLst>
            <a:ext uri="{FF2B5EF4-FFF2-40B4-BE49-F238E27FC236}">
              <a16:creationId xmlns="" xmlns:a16="http://schemas.microsoft.com/office/drawing/2014/main" id="{24422A13-6D3B-4E1D-AC9E-7C40F5ACE64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7" name="TextBox 1">
          <a:extLst>
            <a:ext uri="{FF2B5EF4-FFF2-40B4-BE49-F238E27FC236}">
              <a16:creationId xmlns="" xmlns:a16="http://schemas.microsoft.com/office/drawing/2014/main" id="{E20F687E-87BA-4CCB-88C1-38EA686DBCD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8" name="TextBox 1">
          <a:extLst>
            <a:ext uri="{FF2B5EF4-FFF2-40B4-BE49-F238E27FC236}">
              <a16:creationId xmlns="" xmlns:a16="http://schemas.microsoft.com/office/drawing/2014/main" id="{1E34FD45-5901-4950-951D-5F28554FFC5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79" name="TextBox 1">
          <a:extLst>
            <a:ext uri="{FF2B5EF4-FFF2-40B4-BE49-F238E27FC236}">
              <a16:creationId xmlns="" xmlns:a16="http://schemas.microsoft.com/office/drawing/2014/main" id="{3D07EF01-57A9-4F5B-8169-BAB6FE32F6E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0" name="TextBox 1">
          <a:extLst>
            <a:ext uri="{FF2B5EF4-FFF2-40B4-BE49-F238E27FC236}">
              <a16:creationId xmlns="" xmlns:a16="http://schemas.microsoft.com/office/drawing/2014/main" id="{37D69B9E-ED49-471D-8ACD-26A8EF720DB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1" name="TextBox 1">
          <a:extLst>
            <a:ext uri="{FF2B5EF4-FFF2-40B4-BE49-F238E27FC236}">
              <a16:creationId xmlns="" xmlns:a16="http://schemas.microsoft.com/office/drawing/2014/main" id="{6B2BC460-B867-4B03-884F-CF2DA2F27D2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2" name="TextBox 1">
          <a:extLst>
            <a:ext uri="{FF2B5EF4-FFF2-40B4-BE49-F238E27FC236}">
              <a16:creationId xmlns="" xmlns:a16="http://schemas.microsoft.com/office/drawing/2014/main" id="{5BCCA7DF-AB36-43F8-A146-CE0084BD7E5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3" name="TextBox 1">
          <a:extLst>
            <a:ext uri="{FF2B5EF4-FFF2-40B4-BE49-F238E27FC236}">
              <a16:creationId xmlns="" xmlns:a16="http://schemas.microsoft.com/office/drawing/2014/main" id="{8BBC91DF-B33B-4234-9636-64AE638E3A8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4" name="TextBox 1">
          <a:extLst>
            <a:ext uri="{FF2B5EF4-FFF2-40B4-BE49-F238E27FC236}">
              <a16:creationId xmlns="" xmlns:a16="http://schemas.microsoft.com/office/drawing/2014/main" id="{61AAB02F-EA7C-4BEC-8C8B-03597EA7E5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5" name="TextBox 1">
          <a:extLst>
            <a:ext uri="{FF2B5EF4-FFF2-40B4-BE49-F238E27FC236}">
              <a16:creationId xmlns="" xmlns:a16="http://schemas.microsoft.com/office/drawing/2014/main" id="{A100B0A7-5792-4190-A3A9-CCEAC3F3025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6" name="TextBox 1">
          <a:extLst>
            <a:ext uri="{FF2B5EF4-FFF2-40B4-BE49-F238E27FC236}">
              <a16:creationId xmlns="" xmlns:a16="http://schemas.microsoft.com/office/drawing/2014/main" id="{C213C21D-300F-46C9-B789-2EB77883F59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7" name="TextBox 1">
          <a:extLst>
            <a:ext uri="{FF2B5EF4-FFF2-40B4-BE49-F238E27FC236}">
              <a16:creationId xmlns="" xmlns:a16="http://schemas.microsoft.com/office/drawing/2014/main" id="{44F543B9-6711-4036-B1C1-A8350AB0BDE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8" name="TextBox 1">
          <a:extLst>
            <a:ext uri="{FF2B5EF4-FFF2-40B4-BE49-F238E27FC236}">
              <a16:creationId xmlns="" xmlns:a16="http://schemas.microsoft.com/office/drawing/2014/main" id="{54243BD9-6D00-4C05-AC94-21BEA5F37C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89" name="TextBox 1">
          <a:extLst>
            <a:ext uri="{FF2B5EF4-FFF2-40B4-BE49-F238E27FC236}">
              <a16:creationId xmlns="" xmlns:a16="http://schemas.microsoft.com/office/drawing/2014/main" id="{52AD30D6-D099-4942-9BA0-8B79C50FC47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0" name="TextBox 1">
          <a:extLst>
            <a:ext uri="{FF2B5EF4-FFF2-40B4-BE49-F238E27FC236}">
              <a16:creationId xmlns="" xmlns:a16="http://schemas.microsoft.com/office/drawing/2014/main" id="{6A1B79D0-C1EC-466F-BE95-A130DBAF0CF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1" name="TextBox 1">
          <a:extLst>
            <a:ext uri="{FF2B5EF4-FFF2-40B4-BE49-F238E27FC236}">
              <a16:creationId xmlns="" xmlns:a16="http://schemas.microsoft.com/office/drawing/2014/main" id="{630E5349-4D1C-4821-BDD4-0313EFA6987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2" name="TextBox 1">
          <a:extLst>
            <a:ext uri="{FF2B5EF4-FFF2-40B4-BE49-F238E27FC236}">
              <a16:creationId xmlns="" xmlns:a16="http://schemas.microsoft.com/office/drawing/2014/main" id="{A5C5FE81-19DF-4529-8D5E-BE15B652CB8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3" name="TextBox 1">
          <a:extLst>
            <a:ext uri="{FF2B5EF4-FFF2-40B4-BE49-F238E27FC236}">
              <a16:creationId xmlns="" xmlns:a16="http://schemas.microsoft.com/office/drawing/2014/main" id="{06843A15-0086-47FD-B4E8-B3AF9B9F9BA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4" name="TextBox 1">
          <a:extLst>
            <a:ext uri="{FF2B5EF4-FFF2-40B4-BE49-F238E27FC236}">
              <a16:creationId xmlns="" xmlns:a16="http://schemas.microsoft.com/office/drawing/2014/main" id="{4BE8EE76-5B73-46E3-B1D1-43725F81C7E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5" name="TextBox 1">
          <a:extLst>
            <a:ext uri="{FF2B5EF4-FFF2-40B4-BE49-F238E27FC236}">
              <a16:creationId xmlns="" xmlns:a16="http://schemas.microsoft.com/office/drawing/2014/main" id="{C3AC3986-9B55-4063-9788-CCC770B2C1B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6" name="TextBox 1">
          <a:extLst>
            <a:ext uri="{FF2B5EF4-FFF2-40B4-BE49-F238E27FC236}">
              <a16:creationId xmlns="" xmlns:a16="http://schemas.microsoft.com/office/drawing/2014/main" id="{33062184-92EC-49E8-BB24-DD26C911670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7" name="TextBox 1">
          <a:extLst>
            <a:ext uri="{FF2B5EF4-FFF2-40B4-BE49-F238E27FC236}">
              <a16:creationId xmlns="" xmlns:a16="http://schemas.microsoft.com/office/drawing/2014/main" id="{E94A5C75-72EC-4CA8-94FB-CE1C0E2B153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8" name="TextBox 1">
          <a:extLst>
            <a:ext uri="{FF2B5EF4-FFF2-40B4-BE49-F238E27FC236}">
              <a16:creationId xmlns="" xmlns:a16="http://schemas.microsoft.com/office/drawing/2014/main" id="{A06F8147-D094-44D7-84E6-449F210B1DA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899" name="TextBox 1">
          <a:extLst>
            <a:ext uri="{FF2B5EF4-FFF2-40B4-BE49-F238E27FC236}">
              <a16:creationId xmlns="" xmlns:a16="http://schemas.microsoft.com/office/drawing/2014/main" id="{044CEFB0-832D-4D0B-988B-E9B9E7B443D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0" name="TextBox 1">
          <a:extLst>
            <a:ext uri="{FF2B5EF4-FFF2-40B4-BE49-F238E27FC236}">
              <a16:creationId xmlns="" xmlns:a16="http://schemas.microsoft.com/office/drawing/2014/main" id="{E7C1FF33-5C3F-4E73-AA48-E62C166977B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1" name="TextBox 1">
          <a:extLst>
            <a:ext uri="{FF2B5EF4-FFF2-40B4-BE49-F238E27FC236}">
              <a16:creationId xmlns="" xmlns:a16="http://schemas.microsoft.com/office/drawing/2014/main" id="{EC3542AA-E0A6-4F9D-9F0D-B8B15CE3847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2" name="TextBox 1">
          <a:extLst>
            <a:ext uri="{FF2B5EF4-FFF2-40B4-BE49-F238E27FC236}">
              <a16:creationId xmlns="" xmlns:a16="http://schemas.microsoft.com/office/drawing/2014/main" id="{469544D4-462A-4E10-B819-26F91DB6236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3" name="TextBox 1">
          <a:extLst>
            <a:ext uri="{FF2B5EF4-FFF2-40B4-BE49-F238E27FC236}">
              <a16:creationId xmlns="" xmlns:a16="http://schemas.microsoft.com/office/drawing/2014/main" id="{2E1F676D-FBF8-4056-ACB3-473C5F67335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4" name="TextBox 1">
          <a:extLst>
            <a:ext uri="{FF2B5EF4-FFF2-40B4-BE49-F238E27FC236}">
              <a16:creationId xmlns="" xmlns:a16="http://schemas.microsoft.com/office/drawing/2014/main" id="{20CD9503-2150-4095-8CED-372DBC022D0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5" name="TextBox 1">
          <a:extLst>
            <a:ext uri="{FF2B5EF4-FFF2-40B4-BE49-F238E27FC236}">
              <a16:creationId xmlns="" xmlns:a16="http://schemas.microsoft.com/office/drawing/2014/main" id="{1C6211BF-34FC-4DFF-91E8-AFD624324CC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6" name="TextBox 1">
          <a:extLst>
            <a:ext uri="{FF2B5EF4-FFF2-40B4-BE49-F238E27FC236}">
              <a16:creationId xmlns="" xmlns:a16="http://schemas.microsoft.com/office/drawing/2014/main" id="{10B16A08-992D-4045-AF6F-E6CA7A9AE18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7" name="TextBox 1">
          <a:extLst>
            <a:ext uri="{FF2B5EF4-FFF2-40B4-BE49-F238E27FC236}">
              <a16:creationId xmlns="" xmlns:a16="http://schemas.microsoft.com/office/drawing/2014/main" id="{EDDF7A07-7657-46E2-BF9E-AD27912CF9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8" name="TextBox 1">
          <a:extLst>
            <a:ext uri="{FF2B5EF4-FFF2-40B4-BE49-F238E27FC236}">
              <a16:creationId xmlns="" xmlns:a16="http://schemas.microsoft.com/office/drawing/2014/main" id="{361F9A16-14EE-4682-B437-ABCAD8758A5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09" name="TextBox 1">
          <a:extLst>
            <a:ext uri="{FF2B5EF4-FFF2-40B4-BE49-F238E27FC236}">
              <a16:creationId xmlns="" xmlns:a16="http://schemas.microsoft.com/office/drawing/2014/main" id="{5BFEA737-EC3E-4E71-8282-DDFBD3C3C6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0" name="TextBox 1">
          <a:extLst>
            <a:ext uri="{FF2B5EF4-FFF2-40B4-BE49-F238E27FC236}">
              <a16:creationId xmlns="" xmlns:a16="http://schemas.microsoft.com/office/drawing/2014/main" id="{40E877EF-46FF-4622-851D-E998377C49E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1" name="TextBox 1">
          <a:extLst>
            <a:ext uri="{FF2B5EF4-FFF2-40B4-BE49-F238E27FC236}">
              <a16:creationId xmlns="" xmlns:a16="http://schemas.microsoft.com/office/drawing/2014/main" id="{A7BB0CB8-90B3-4BFF-85A3-022EC29C30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2" name="TextBox 1">
          <a:extLst>
            <a:ext uri="{FF2B5EF4-FFF2-40B4-BE49-F238E27FC236}">
              <a16:creationId xmlns="" xmlns:a16="http://schemas.microsoft.com/office/drawing/2014/main" id="{B14E244C-65E7-41CD-8B79-D84EBDCB791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3" name="TextBox 1">
          <a:extLst>
            <a:ext uri="{FF2B5EF4-FFF2-40B4-BE49-F238E27FC236}">
              <a16:creationId xmlns="" xmlns:a16="http://schemas.microsoft.com/office/drawing/2014/main" id="{032A40BC-A8F4-4AAB-9642-EE025BB178F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4" name="TextBox 1">
          <a:extLst>
            <a:ext uri="{FF2B5EF4-FFF2-40B4-BE49-F238E27FC236}">
              <a16:creationId xmlns="" xmlns:a16="http://schemas.microsoft.com/office/drawing/2014/main" id="{6FAA8CF7-1196-4A41-8E89-0E9CB48FC93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5" name="TextBox 1">
          <a:extLst>
            <a:ext uri="{FF2B5EF4-FFF2-40B4-BE49-F238E27FC236}">
              <a16:creationId xmlns="" xmlns:a16="http://schemas.microsoft.com/office/drawing/2014/main" id="{AFA7BC40-5A93-4F4D-B940-1F0DA52617C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6" name="TextBox 1">
          <a:extLst>
            <a:ext uri="{FF2B5EF4-FFF2-40B4-BE49-F238E27FC236}">
              <a16:creationId xmlns="" xmlns:a16="http://schemas.microsoft.com/office/drawing/2014/main" id="{24F8ACB9-1478-4D46-9DCA-89EF84B777E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7" name="TextBox 1">
          <a:extLst>
            <a:ext uri="{FF2B5EF4-FFF2-40B4-BE49-F238E27FC236}">
              <a16:creationId xmlns="" xmlns:a16="http://schemas.microsoft.com/office/drawing/2014/main" id="{174D2807-2824-4F0D-86B9-E806F1F4788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8" name="TextBox 1">
          <a:extLst>
            <a:ext uri="{FF2B5EF4-FFF2-40B4-BE49-F238E27FC236}">
              <a16:creationId xmlns="" xmlns:a16="http://schemas.microsoft.com/office/drawing/2014/main" id="{1DA49406-D12D-4026-9710-8A145A7BBB3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19" name="TextBox 1">
          <a:extLst>
            <a:ext uri="{FF2B5EF4-FFF2-40B4-BE49-F238E27FC236}">
              <a16:creationId xmlns="" xmlns:a16="http://schemas.microsoft.com/office/drawing/2014/main" id="{6B833DE0-8B04-430D-8ED0-128495AEB15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0" name="TextBox 1">
          <a:extLst>
            <a:ext uri="{FF2B5EF4-FFF2-40B4-BE49-F238E27FC236}">
              <a16:creationId xmlns="" xmlns:a16="http://schemas.microsoft.com/office/drawing/2014/main" id="{F46DFDA1-2B74-4640-A9C2-2B7EA1B930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1" name="TextBox 1">
          <a:extLst>
            <a:ext uri="{FF2B5EF4-FFF2-40B4-BE49-F238E27FC236}">
              <a16:creationId xmlns="" xmlns:a16="http://schemas.microsoft.com/office/drawing/2014/main" id="{B3EA9707-D3BE-43B7-A473-B9A57CF8120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2" name="TextBox 1">
          <a:extLst>
            <a:ext uri="{FF2B5EF4-FFF2-40B4-BE49-F238E27FC236}">
              <a16:creationId xmlns="" xmlns:a16="http://schemas.microsoft.com/office/drawing/2014/main" id="{FB5DFB2C-3DD4-469E-BAE3-365491DA209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3" name="TextBox 1">
          <a:extLst>
            <a:ext uri="{FF2B5EF4-FFF2-40B4-BE49-F238E27FC236}">
              <a16:creationId xmlns="" xmlns:a16="http://schemas.microsoft.com/office/drawing/2014/main" id="{96702DF4-B1F1-483E-BE78-9615AA9C9E3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4" name="TextBox 1">
          <a:extLst>
            <a:ext uri="{FF2B5EF4-FFF2-40B4-BE49-F238E27FC236}">
              <a16:creationId xmlns="" xmlns:a16="http://schemas.microsoft.com/office/drawing/2014/main" id="{D3E8651A-BBB4-42AD-A9C1-AF0B6BF9986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5" name="TextBox 1">
          <a:extLst>
            <a:ext uri="{FF2B5EF4-FFF2-40B4-BE49-F238E27FC236}">
              <a16:creationId xmlns="" xmlns:a16="http://schemas.microsoft.com/office/drawing/2014/main" id="{E4E596EF-1418-4BD3-BFCB-B598B9F439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6" name="TextBox 1">
          <a:extLst>
            <a:ext uri="{FF2B5EF4-FFF2-40B4-BE49-F238E27FC236}">
              <a16:creationId xmlns="" xmlns:a16="http://schemas.microsoft.com/office/drawing/2014/main" id="{C504DE25-24F2-4E29-A1F9-9CF271DA3A1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7" name="TextBox 1">
          <a:extLst>
            <a:ext uri="{FF2B5EF4-FFF2-40B4-BE49-F238E27FC236}">
              <a16:creationId xmlns="" xmlns:a16="http://schemas.microsoft.com/office/drawing/2014/main" id="{EF82478C-D3E1-4B20-997A-AC8CE027B7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8" name="TextBox 1">
          <a:extLst>
            <a:ext uri="{FF2B5EF4-FFF2-40B4-BE49-F238E27FC236}">
              <a16:creationId xmlns="" xmlns:a16="http://schemas.microsoft.com/office/drawing/2014/main" id="{1D053A24-17A1-422E-ABA7-E84CED6E3EC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29" name="TextBox 1">
          <a:extLst>
            <a:ext uri="{FF2B5EF4-FFF2-40B4-BE49-F238E27FC236}">
              <a16:creationId xmlns="" xmlns:a16="http://schemas.microsoft.com/office/drawing/2014/main" id="{69923324-B278-4A20-89E1-22DC91A07A2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0" name="TextBox 1">
          <a:extLst>
            <a:ext uri="{FF2B5EF4-FFF2-40B4-BE49-F238E27FC236}">
              <a16:creationId xmlns="" xmlns:a16="http://schemas.microsoft.com/office/drawing/2014/main" id="{154B8E41-B090-47A1-8BEA-29C3067D0DB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1" name="TextBox 1">
          <a:extLst>
            <a:ext uri="{FF2B5EF4-FFF2-40B4-BE49-F238E27FC236}">
              <a16:creationId xmlns="" xmlns:a16="http://schemas.microsoft.com/office/drawing/2014/main" id="{48F8C5B2-5881-49D5-96E4-44C89066A1D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2" name="TextBox 1">
          <a:extLst>
            <a:ext uri="{FF2B5EF4-FFF2-40B4-BE49-F238E27FC236}">
              <a16:creationId xmlns="" xmlns:a16="http://schemas.microsoft.com/office/drawing/2014/main" id="{8C883C78-28B1-4450-B864-9197D06DAA1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3" name="TextBox 1">
          <a:extLst>
            <a:ext uri="{FF2B5EF4-FFF2-40B4-BE49-F238E27FC236}">
              <a16:creationId xmlns="" xmlns:a16="http://schemas.microsoft.com/office/drawing/2014/main" id="{95797B3A-EFF3-4711-BAC5-F50506D6368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4" name="TextBox 1">
          <a:extLst>
            <a:ext uri="{FF2B5EF4-FFF2-40B4-BE49-F238E27FC236}">
              <a16:creationId xmlns="" xmlns:a16="http://schemas.microsoft.com/office/drawing/2014/main" id="{E3FC4CF1-5E33-4AB4-86BC-638E7245866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5" name="TextBox 1">
          <a:extLst>
            <a:ext uri="{FF2B5EF4-FFF2-40B4-BE49-F238E27FC236}">
              <a16:creationId xmlns="" xmlns:a16="http://schemas.microsoft.com/office/drawing/2014/main" id="{BAD91227-84BF-4B6C-9A91-118FD9672A7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6" name="TextBox 1">
          <a:extLst>
            <a:ext uri="{FF2B5EF4-FFF2-40B4-BE49-F238E27FC236}">
              <a16:creationId xmlns="" xmlns:a16="http://schemas.microsoft.com/office/drawing/2014/main" id="{A561D7F6-ABCE-4004-B4D0-A1F6120CADC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7" name="TextBox 1">
          <a:extLst>
            <a:ext uri="{FF2B5EF4-FFF2-40B4-BE49-F238E27FC236}">
              <a16:creationId xmlns="" xmlns:a16="http://schemas.microsoft.com/office/drawing/2014/main" id="{D3369EB8-BEE8-440B-B2A3-7585174E83D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8" name="TextBox 1">
          <a:extLst>
            <a:ext uri="{FF2B5EF4-FFF2-40B4-BE49-F238E27FC236}">
              <a16:creationId xmlns="" xmlns:a16="http://schemas.microsoft.com/office/drawing/2014/main" id="{0174E26B-9EC8-487E-BF2B-1F6A27C8556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39" name="TextBox 1">
          <a:extLst>
            <a:ext uri="{FF2B5EF4-FFF2-40B4-BE49-F238E27FC236}">
              <a16:creationId xmlns="" xmlns:a16="http://schemas.microsoft.com/office/drawing/2014/main" id="{215AFEDA-4642-4C90-B342-64DBCF72459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0" name="TextBox 1">
          <a:extLst>
            <a:ext uri="{FF2B5EF4-FFF2-40B4-BE49-F238E27FC236}">
              <a16:creationId xmlns="" xmlns:a16="http://schemas.microsoft.com/office/drawing/2014/main" id="{F08505FD-7E27-4979-9714-9317FA2E945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1" name="TextBox 1">
          <a:extLst>
            <a:ext uri="{FF2B5EF4-FFF2-40B4-BE49-F238E27FC236}">
              <a16:creationId xmlns="" xmlns:a16="http://schemas.microsoft.com/office/drawing/2014/main" id="{7077B0DC-04DB-4788-B0A4-89C84366D1D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2" name="TextBox 1">
          <a:extLst>
            <a:ext uri="{FF2B5EF4-FFF2-40B4-BE49-F238E27FC236}">
              <a16:creationId xmlns="" xmlns:a16="http://schemas.microsoft.com/office/drawing/2014/main" id="{9C8A2286-3672-42E9-9EC2-40C2255DFA5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3" name="TextBox 1">
          <a:extLst>
            <a:ext uri="{FF2B5EF4-FFF2-40B4-BE49-F238E27FC236}">
              <a16:creationId xmlns="" xmlns:a16="http://schemas.microsoft.com/office/drawing/2014/main" id="{9C573146-D7BF-4762-B14E-AE7DB9005AB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4" name="TextBox 1">
          <a:extLst>
            <a:ext uri="{FF2B5EF4-FFF2-40B4-BE49-F238E27FC236}">
              <a16:creationId xmlns="" xmlns:a16="http://schemas.microsoft.com/office/drawing/2014/main" id="{BB1A58BD-EFE7-44A6-9577-B3CC9ACC328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5" name="TextBox 1">
          <a:extLst>
            <a:ext uri="{FF2B5EF4-FFF2-40B4-BE49-F238E27FC236}">
              <a16:creationId xmlns="" xmlns:a16="http://schemas.microsoft.com/office/drawing/2014/main" id="{E39FEB74-CEFC-4532-86B9-6408A9306A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6" name="TextBox 1">
          <a:extLst>
            <a:ext uri="{FF2B5EF4-FFF2-40B4-BE49-F238E27FC236}">
              <a16:creationId xmlns="" xmlns:a16="http://schemas.microsoft.com/office/drawing/2014/main" id="{9D6CA2F0-54AB-4FDA-985C-0DF381BA731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7" name="TextBox 1">
          <a:extLst>
            <a:ext uri="{FF2B5EF4-FFF2-40B4-BE49-F238E27FC236}">
              <a16:creationId xmlns="" xmlns:a16="http://schemas.microsoft.com/office/drawing/2014/main" id="{4FCA9732-5F57-461F-9B28-2E23D91DFB1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8" name="TextBox 1">
          <a:extLst>
            <a:ext uri="{FF2B5EF4-FFF2-40B4-BE49-F238E27FC236}">
              <a16:creationId xmlns="" xmlns:a16="http://schemas.microsoft.com/office/drawing/2014/main" id="{97877A03-2669-450B-9691-1A398C6FD05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49" name="TextBox 1">
          <a:extLst>
            <a:ext uri="{FF2B5EF4-FFF2-40B4-BE49-F238E27FC236}">
              <a16:creationId xmlns="" xmlns:a16="http://schemas.microsoft.com/office/drawing/2014/main" id="{1F835E96-311A-4FBD-9332-0D7ECB260C5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0" name="TextBox 1">
          <a:extLst>
            <a:ext uri="{FF2B5EF4-FFF2-40B4-BE49-F238E27FC236}">
              <a16:creationId xmlns="" xmlns:a16="http://schemas.microsoft.com/office/drawing/2014/main" id="{65040A1C-1C1D-45D2-BE28-7256D250B2D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1" name="TextBox 1">
          <a:extLst>
            <a:ext uri="{FF2B5EF4-FFF2-40B4-BE49-F238E27FC236}">
              <a16:creationId xmlns="" xmlns:a16="http://schemas.microsoft.com/office/drawing/2014/main" id="{DC5FC2E1-8E34-47B4-B93B-07ACE2112C4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2" name="TextBox 1">
          <a:extLst>
            <a:ext uri="{FF2B5EF4-FFF2-40B4-BE49-F238E27FC236}">
              <a16:creationId xmlns="" xmlns:a16="http://schemas.microsoft.com/office/drawing/2014/main" id="{4BD8B260-14D5-4342-BF53-FDD8E372F80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3" name="TextBox 1">
          <a:extLst>
            <a:ext uri="{FF2B5EF4-FFF2-40B4-BE49-F238E27FC236}">
              <a16:creationId xmlns="" xmlns:a16="http://schemas.microsoft.com/office/drawing/2014/main" id="{CF0B814A-71FD-4257-BAC1-E240677A4C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4" name="TextBox 1">
          <a:extLst>
            <a:ext uri="{FF2B5EF4-FFF2-40B4-BE49-F238E27FC236}">
              <a16:creationId xmlns="" xmlns:a16="http://schemas.microsoft.com/office/drawing/2014/main" id="{0D074990-3B01-4541-83F4-D05C8B3289E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5" name="TextBox 1">
          <a:extLst>
            <a:ext uri="{FF2B5EF4-FFF2-40B4-BE49-F238E27FC236}">
              <a16:creationId xmlns="" xmlns:a16="http://schemas.microsoft.com/office/drawing/2014/main" id="{884611F1-8905-498D-A1D8-EF08E4797A8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6" name="TextBox 1">
          <a:extLst>
            <a:ext uri="{FF2B5EF4-FFF2-40B4-BE49-F238E27FC236}">
              <a16:creationId xmlns="" xmlns:a16="http://schemas.microsoft.com/office/drawing/2014/main" id="{00EAE8D6-D531-4E3C-98D7-14ACD2C8EBA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7" name="TextBox 1">
          <a:extLst>
            <a:ext uri="{FF2B5EF4-FFF2-40B4-BE49-F238E27FC236}">
              <a16:creationId xmlns="" xmlns:a16="http://schemas.microsoft.com/office/drawing/2014/main" id="{EB9EBC5E-E032-49F2-B77C-F59263B5499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8" name="TextBox 1">
          <a:extLst>
            <a:ext uri="{FF2B5EF4-FFF2-40B4-BE49-F238E27FC236}">
              <a16:creationId xmlns="" xmlns:a16="http://schemas.microsoft.com/office/drawing/2014/main" id="{10BC31FE-E2D1-4542-A803-FB8A782AAF3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59" name="TextBox 1">
          <a:extLst>
            <a:ext uri="{FF2B5EF4-FFF2-40B4-BE49-F238E27FC236}">
              <a16:creationId xmlns="" xmlns:a16="http://schemas.microsoft.com/office/drawing/2014/main" id="{7B0AEDCA-74AD-4B9C-929F-6D03599BD06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0" name="TextBox 1">
          <a:extLst>
            <a:ext uri="{FF2B5EF4-FFF2-40B4-BE49-F238E27FC236}">
              <a16:creationId xmlns="" xmlns:a16="http://schemas.microsoft.com/office/drawing/2014/main" id="{5EDA4219-427C-4745-AAAC-CEA1BA4DFA5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1" name="TextBox 1">
          <a:extLst>
            <a:ext uri="{FF2B5EF4-FFF2-40B4-BE49-F238E27FC236}">
              <a16:creationId xmlns="" xmlns:a16="http://schemas.microsoft.com/office/drawing/2014/main" id="{00BBA646-8172-4B74-848D-420E90D50A7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2" name="TextBox 1">
          <a:extLst>
            <a:ext uri="{FF2B5EF4-FFF2-40B4-BE49-F238E27FC236}">
              <a16:creationId xmlns="" xmlns:a16="http://schemas.microsoft.com/office/drawing/2014/main" id="{ED482CC0-8BAE-439D-99E2-9766D77CCFC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3" name="TextBox 1">
          <a:extLst>
            <a:ext uri="{FF2B5EF4-FFF2-40B4-BE49-F238E27FC236}">
              <a16:creationId xmlns="" xmlns:a16="http://schemas.microsoft.com/office/drawing/2014/main" id="{0D294739-6900-4F8D-8A51-75507682853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4" name="TextBox 1">
          <a:extLst>
            <a:ext uri="{FF2B5EF4-FFF2-40B4-BE49-F238E27FC236}">
              <a16:creationId xmlns="" xmlns:a16="http://schemas.microsoft.com/office/drawing/2014/main" id="{3AF1C211-858E-4DE2-99C0-A25984E3A0F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5" name="TextBox 1">
          <a:extLst>
            <a:ext uri="{FF2B5EF4-FFF2-40B4-BE49-F238E27FC236}">
              <a16:creationId xmlns="" xmlns:a16="http://schemas.microsoft.com/office/drawing/2014/main" id="{F1AE5C95-1397-4EA8-BEF6-CCA83C3C945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6" name="TextBox 1">
          <a:extLst>
            <a:ext uri="{FF2B5EF4-FFF2-40B4-BE49-F238E27FC236}">
              <a16:creationId xmlns="" xmlns:a16="http://schemas.microsoft.com/office/drawing/2014/main" id="{3AB1D00A-AF65-466A-BE11-A0D615DE7BA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7" name="TextBox 1">
          <a:extLst>
            <a:ext uri="{FF2B5EF4-FFF2-40B4-BE49-F238E27FC236}">
              <a16:creationId xmlns="" xmlns:a16="http://schemas.microsoft.com/office/drawing/2014/main" id="{1DF6B234-A5A5-4339-967C-671BC97E5F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8" name="TextBox 1">
          <a:extLst>
            <a:ext uri="{FF2B5EF4-FFF2-40B4-BE49-F238E27FC236}">
              <a16:creationId xmlns="" xmlns:a16="http://schemas.microsoft.com/office/drawing/2014/main" id="{B660698C-5E87-4D76-9EC9-26184D212DF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69" name="TextBox 1">
          <a:extLst>
            <a:ext uri="{FF2B5EF4-FFF2-40B4-BE49-F238E27FC236}">
              <a16:creationId xmlns="" xmlns:a16="http://schemas.microsoft.com/office/drawing/2014/main" id="{C1E240AA-1491-48C2-B293-887EC84C3E6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0" name="TextBox 1">
          <a:extLst>
            <a:ext uri="{FF2B5EF4-FFF2-40B4-BE49-F238E27FC236}">
              <a16:creationId xmlns="" xmlns:a16="http://schemas.microsoft.com/office/drawing/2014/main" id="{4E739E36-B717-4425-BFD3-94EAD7F73E9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1" name="TextBox 1">
          <a:extLst>
            <a:ext uri="{FF2B5EF4-FFF2-40B4-BE49-F238E27FC236}">
              <a16:creationId xmlns="" xmlns:a16="http://schemas.microsoft.com/office/drawing/2014/main" id="{6FC76CEF-5E11-4322-B10A-2F03F9B9277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2" name="TextBox 1">
          <a:extLst>
            <a:ext uri="{FF2B5EF4-FFF2-40B4-BE49-F238E27FC236}">
              <a16:creationId xmlns="" xmlns:a16="http://schemas.microsoft.com/office/drawing/2014/main" id="{533D14F6-FC3A-47DE-B061-947B11478F5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3" name="TextBox 1">
          <a:extLst>
            <a:ext uri="{FF2B5EF4-FFF2-40B4-BE49-F238E27FC236}">
              <a16:creationId xmlns="" xmlns:a16="http://schemas.microsoft.com/office/drawing/2014/main" id="{6D51D852-C5E1-4D9B-AF40-41EDD23E906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4" name="TextBox 1">
          <a:extLst>
            <a:ext uri="{FF2B5EF4-FFF2-40B4-BE49-F238E27FC236}">
              <a16:creationId xmlns="" xmlns:a16="http://schemas.microsoft.com/office/drawing/2014/main" id="{DBA60875-A227-4639-B5AE-7A1E6DD694F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5" name="TextBox 1">
          <a:extLst>
            <a:ext uri="{FF2B5EF4-FFF2-40B4-BE49-F238E27FC236}">
              <a16:creationId xmlns="" xmlns:a16="http://schemas.microsoft.com/office/drawing/2014/main" id="{4EF6E629-9179-4EA9-8C62-0C394FC687B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6" name="TextBox 1">
          <a:extLst>
            <a:ext uri="{FF2B5EF4-FFF2-40B4-BE49-F238E27FC236}">
              <a16:creationId xmlns="" xmlns:a16="http://schemas.microsoft.com/office/drawing/2014/main" id="{62397339-FCEE-40C3-A1B6-FCDB6F67959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7" name="TextBox 1">
          <a:extLst>
            <a:ext uri="{FF2B5EF4-FFF2-40B4-BE49-F238E27FC236}">
              <a16:creationId xmlns="" xmlns:a16="http://schemas.microsoft.com/office/drawing/2014/main" id="{C6A413DE-5D42-48DF-AE75-BCBD8B2B2D8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8" name="TextBox 1">
          <a:extLst>
            <a:ext uri="{FF2B5EF4-FFF2-40B4-BE49-F238E27FC236}">
              <a16:creationId xmlns="" xmlns:a16="http://schemas.microsoft.com/office/drawing/2014/main" id="{29D4A538-3113-4C5A-B085-522C8175CC5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79" name="TextBox 1">
          <a:extLst>
            <a:ext uri="{FF2B5EF4-FFF2-40B4-BE49-F238E27FC236}">
              <a16:creationId xmlns="" xmlns:a16="http://schemas.microsoft.com/office/drawing/2014/main" id="{0577753D-FD6F-4536-9556-2190640D70A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0" name="TextBox 1">
          <a:extLst>
            <a:ext uri="{FF2B5EF4-FFF2-40B4-BE49-F238E27FC236}">
              <a16:creationId xmlns="" xmlns:a16="http://schemas.microsoft.com/office/drawing/2014/main" id="{67EA6DA6-74FA-44EC-B552-4F311AD6896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1" name="TextBox 1">
          <a:extLst>
            <a:ext uri="{FF2B5EF4-FFF2-40B4-BE49-F238E27FC236}">
              <a16:creationId xmlns="" xmlns:a16="http://schemas.microsoft.com/office/drawing/2014/main" id="{EF740633-6E5D-4961-B385-1AC5B1674F6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2" name="TextBox 1">
          <a:extLst>
            <a:ext uri="{FF2B5EF4-FFF2-40B4-BE49-F238E27FC236}">
              <a16:creationId xmlns="" xmlns:a16="http://schemas.microsoft.com/office/drawing/2014/main" id="{173457BE-D317-44D0-BC16-17077F14CF5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3" name="TextBox 1">
          <a:extLst>
            <a:ext uri="{FF2B5EF4-FFF2-40B4-BE49-F238E27FC236}">
              <a16:creationId xmlns="" xmlns:a16="http://schemas.microsoft.com/office/drawing/2014/main" id="{9B96A268-E95F-4B39-AD34-3E422F8FBF8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4" name="TextBox 1">
          <a:extLst>
            <a:ext uri="{FF2B5EF4-FFF2-40B4-BE49-F238E27FC236}">
              <a16:creationId xmlns="" xmlns:a16="http://schemas.microsoft.com/office/drawing/2014/main" id="{BE3065FD-FA1F-4C95-8698-87DAF468798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5" name="TextBox 1">
          <a:extLst>
            <a:ext uri="{FF2B5EF4-FFF2-40B4-BE49-F238E27FC236}">
              <a16:creationId xmlns="" xmlns:a16="http://schemas.microsoft.com/office/drawing/2014/main" id="{E5CAA217-737E-4082-A075-F710813F091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6" name="TextBox 1">
          <a:extLst>
            <a:ext uri="{FF2B5EF4-FFF2-40B4-BE49-F238E27FC236}">
              <a16:creationId xmlns="" xmlns:a16="http://schemas.microsoft.com/office/drawing/2014/main" id="{CF073F3F-8C49-4BEB-B968-FEFB7339EF3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7" name="TextBox 1">
          <a:extLst>
            <a:ext uri="{FF2B5EF4-FFF2-40B4-BE49-F238E27FC236}">
              <a16:creationId xmlns="" xmlns:a16="http://schemas.microsoft.com/office/drawing/2014/main" id="{52F0A381-113C-4879-8B3E-EBE63DD1D69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8" name="TextBox 1">
          <a:extLst>
            <a:ext uri="{FF2B5EF4-FFF2-40B4-BE49-F238E27FC236}">
              <a16:creationId xmlns="" xmlns:a16="http://schemas.microsoft.com/office/drawing/2014/main" id="{34853A50-6500-4D38-ADB4-04CFACD2920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89" name="TextBox 1">
          <a:extLst>
            <a:ext uri="{FF2B5EF4-FFF2-40B4-BE49-F238E27FC236}">
              <a16:creationId xmlns="" xmlns:a16="http://schemas.microsoft.com/office/drawing/2014/main" id="{2C80A699-60D2-46CA-8BED-BE121CF27EA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0" name="TextBox 1">
          <a:extLst>
            <a:ext uri="{FF2B5EF4-FFF2-40B4-BE49-F238E27FC236}">
              <a16:creationId xmlns="" xmlns:a16="http://schemas.microsoft.com/office/drawing/2014/main" id="{CF7C8D53-4B05-4042-8101-F6789D4BD27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1" name="TextBox 1">
          <a:extLst>
            <a:ext uri="{FF2B5EF4-FFF2-40B4-BE49-F238E27FC236}">
              <a16:creationId xmlns="" xmlns:a16="http://schemas.microsoft.com/office/drawing/2014/main" id="{2E990E5D-6A22-490D-913E-7EEA787E0D2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2" name="TextBox 1">
          <a:extLst>
            <a:ext uri="{FF2B5EF4-FFF2-40B4-BE49-F238E27FC236}">
              <a16:creationId xmlns="" xmlns:a16="http://schemas.microsoft.com/office/drawing/2014/main" id="{4A9DA63A-7F4D-4D21-B862-3537A355635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3" name="TextBox 1">
          <a:extLst>
            <a:ext uri="{FF2B5EF4-FFF2-40B4-BE49-F238E27FC236}">
              <a16:creationId xmlns="" xmlns:a16="http://schemas.microsoft.com/office/drawing/2014/main" id="{E5863A9C-D03B-44CC-A1D3-48487AA1F4A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4" name="TextBox 1">
          <a:extLst>
            <a:ext uri="{FF2B5EF4-FFF2-40B4-BE49-F238E27FC236}">
              <a16:creationId xmlns="" xmlns:a16="http://schemas.microsoft.com/office/drawing/2014/main" id="{8AE553DC-F159-479B-93AF-177EEDA7746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5" name="TextBox 1">
          <a:extLst>
            <a:ext uri="{FF2B5EF4-FFF2-40B4-BE49-F238E27FC236}">
              <a16:creationId xmlns="" xmlns:a16="http://schemas.microsoft.com/office/drawing/2014/main" id="{27729F8E-8335-4D66-86D4-EFD6143AF92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6" name="TextBox 1">
          <a:extLst>
            <a:ext uri="{FF2B5EF4-FFF2-40B4-BE49-F238E27FC236}">
              <a16:creationId xmlns="" xmlns:a16="http://schemas.microsoft.com/office/drawing/2014/main" id="{E75ADE7E-3519-4328-8E37-D59B1CA1484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7" name="TextBox 1">
          <a:extLst>
            <a:ext uri="{FF2B5EF4-FFF2-40B4-BE49-F238E27FC236}">
              <a16:creationId xmlns="" xmlns:a16="http://schemas.microsoft.com/office/drawing/2014/main" id="{D7FAFF1B-0667-40C3-B226-4B213CA7574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8" name="TextBox 1">
          <a:extLst>
            <a:ext uri="{FF2B5EF4-FFF2-40B4-BE49-F238E27FC236}">
              <a16:creationId xmlns="" xmlns:a16="http://schemas.microsoft.com/office/drawing/2014/main" id="{4F70FD8A-8DAD-4CF5-8BAF-FB7B48C247B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1999" name="TextBox 1">
          <a:extLst>
            <a:ext uri="{FF2B5EF4-FFF2-40B4-BE49-F238E27FC236}">
              <a16:creationId xmlns="" xmlns:a16="http://schemas.microsoft.com/office/drawing/2014/main" id="{D9BE8052-7F73-496E-873D-D5C964E2D8D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0" name="TextBox 1">
          <a:extLst>
            <a:ext uri="{FF2B5EF4-FFF2-40B4-BE49-F238E27FC236}">
              <a16:creationId xmlns="" xmlns:a16="http://schemas.microsoft.com/office/drawing/2014/main" id="{9C51F39C-D4AF-4382-9548-E46DC651F43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1" name="TextBox 1">
          <a:extLst>
            <a:ext uri="{FF2B5EF4-FFF2-40B4-BE49-F238E27FC236}">
              <a16:creationId xmlns="" xmlns:a16="http://schemas.microsoft.com/office/drawing/2014/main" id="{F55F3352-B1BE-406B-9E2E-9083AEB64E9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2" name="TextBox 1">
          <a:extLst>
            <a:ext uri="{FF2B5EF4-FFF2-40B4-BE49-F238E27FC236}">
              <a16:creationId xmlns="" xmlns:a16="http://schemas.microsoft.com/office/drawing/2014/main" id="{0625D96D-492F-4E3E-A046-FBD714B26B8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3" name="TextBox 1">
          <a:extLst>
            <a:ext uri="{FF2B5EF4-FFF2-40B4-BE49-F238E27FC236}">
              <a16:creationId xmlns="" xmlns:a16="http://schemas.microsoft.com/office/drawing/2014/main" id="{62669C5A-307D-467B-A266-125DFA70AA1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4" name="TextBox 1">
          <a:extLst>
            <a:ext uri="{FF2B5EF4-FFF2-40B4-BE49-F238E27FC236}">
              <a16:creationId xmlns="" xmlns:a16="http://schemas.microsoft.com/office/drawing/2014/main" id="{120532B2-461D-4466-BD66-EC1BD227A5B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5" name="TextBox 1">
          <a:extLst>
            <a:ext uri="{FF2B5EF4-FFF2-40B4-BE49-F238E27FC236}">
              <a16:creationId xmlns="" xmlns:a16="http://schemas.microsoft.com/office/drawing/2014/main" id="{4361FE20-8D4A-4430-8FF7-EBAB97BA283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6" name="TextBox 1">
          <a:extLst>
            <a:ext uri="{FF2B5EF4-FFF2-40B4-BE49-F238E27FC236}">
              <a16:creationId xmlns="" xmlns:a16="http://schemas.microsoft.com/office/drawing/2014/main" id="{7B14D314-F25B-4C8A-B273-149EF249354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7" name="TextBox 1">
          <a:extLst>
            <a:ext uri="{FF2B5EF4-FFF2-40B4-BE49-F238E27FC236}">
              <a16:creationId xmlns="" xmlns:a16="http://schemas.microsoft.com/office/drawing/2014/main" id="{B53E0D71-E7B1-478B-8C8F-45579E87494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8" name="TextBox 1">
          <a:extLst>
            <a:ext uri="{FF2B5EF4-FFF2-40B4-BE49-F238E27FC236}">
              <a16:creationId xmlns="" xmlns:a16="http://schemas.microsoft.com/office/drawing/2014/main" id="{8738C6D5-E51D-4257-941C-2F1218970EF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09" name="TextBox 1">
          <a:extLst>
            <a:ext uri="{FF2B5EF4-FFF2-40B4-BE49-F238E27FC236}">
              <a16:creationId xmlns="" xmlns:a16="http://schemas.microsoft.com/office/drawing/2014/main" id="{123A9F5F-A8A6-4D03-B883-20E075E720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0" name="TextBox 1">
          <a:extLst>
            <a:ext uri="{FF2B5EF4-FFF2-40B4-BE49-F238E27FC236}">
              <a16:creationId xmlns="" xmlns:a16="http://schemas.microsoft.com/office/drawing/2014/main" id="{3FFE854C-C471-4CFC-A17A-2E091780EC6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1" name="TextBox 1">
          <a:extLst>
            <a:ext uri="{FF2B5EF4-FFF2-40B4-BE49-F238E27FC236}">
              <a16:creationId xmlns="" xmlns:a16="http://schemas.microsoft.com/office/drawing/2014/main" id="{A7CC1620-AE5D-437D-8FCB-4EF08D965D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2" name="TextBox 1">
          <a:extLst>
            <a:ext uri="{FF2B5EF4-FFF2-40B4-BE49-F238E27FC236}">
              <a16:creationId xmlns="" xmlns:a16="http://schemas.microsoft.com/office/drawing/2014/main" id="{43E331B1-3683-4A1B-83A7-FD89F8EA984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3" name="TextBox 1">
          <a:extLst>
            <a:ext uri="{FF2B5EF4-FFF2-40B4-BE49-F238E27FC236}">
              <a16:creationId xmlns="" xmlns:a16="http://schemas.microsoft.com/office/drawing/2014/main" id="{64674DD1-5AAE-4C0B-A704-1F3BBB5EB05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4" name="TextBox 1">
          <a:extLst>
            <a:ext uri="{FF2B5EF4-FFF2-40B4-BE49-F238E27FC236}">
              <a16:creationId xmlns="" xmlns:a16="http://schemas.microsoft.com/office/drawing/2014/main" id="{7C8CEE90-031B-4ED4-9F16-460F31E876C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5" name="TextBox 1">
          <a:extLst>
            <a:ext uri="{FF2B5EF4-FFF2-40B4-BE49-F238E27FC236}">
              <a16:creationId xmlns="" xmlns:a16="http://schemas.microsoft.com/office/drawing/2014/main" id="{DD6C32D1-C83A-40DF-BADF-FDB927FBA0B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6" name="TextBox 1">
          <a:extLst>
            <a:ext uri="{FF2B5EF4-FFF2-40B4-BE49-F238E27FC236}">
              <a16:creationId xmlns="" xmlns:a16="http://schemas.microsoft.com/office/drawing/2014/main" id="{40324744-6E50-4368-9035-BF04D3C76F7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7" name="TextBox 1">
          <a:extLst>
            <a:ext uri="{FF2B5EF4-FFF2-40B4-BE49-F238E27FC236}">
              <a16:creationId xmlns="" xmlns:a16="http://schemas.microsoft.com/office/drawing/2014/main" id="{11FBA0AD-0488-4C06-A2E9-EC076C98308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8" name="TextBox 1">
          <a:extLst>
            <a:ext uri="{FF2B5EF4-FFF2-40B4-BE49-F238E27FC236}">
              <a16:creationId xmlns="" xmlns:a16="http://schemas.microsoft.com/office/drawing/2014/main" id="{20EFCE31-7F9A-4B39-97A8-1A668DA9E64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19" name="TextBox 1">
          <a:extLst>
            <a:ext uri="{FF2B5EF4-FFF2-40B4-BE49-F238E27FC236}">
              <a16:creationId xmlns="" xmlns:a16="http://schemas.microsoft.com/office/drawing/2014/main" id="{E4AA2226-2182-4C95-8E64-6A6993D55B9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0" name="TextBox 1">
          <a:extLst>
            <a:ext uri="{FF2B5EF4-FFF2-40B4-BE49-F238E27FC236}">
              <a16:creationId xmlns="" xmlns:a16="http://schemas.microsoft.com/office/drawing/2014/main" id="{D98552D8-2490-4E92-9B67-A551E375E9F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1" name="TextBox 1">
          <a:extLst>
            <a:ext uri="{FF2B5EF4-FFF2-40B4-BE49-F238E27FC236}">
              <a16:creationId xmlns="" xmlns:a16="http://schemas.microsoft.com/office/drawing/2014/main" id="{D3CA4A08-9022-4206-8FB9-21F9F5B677D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2" name="TextBox 1">
          <a:extLst>
            <a:ext uri="{FF2B5EF4-FFF2-40B4-BE49-F238E27FC236}">
              <a16:creationId xmlns="" xmlns:a16="http://schemas.microsoft.com/office/drawing/2014/main" id="{C00ED562-CF25-45B0-9BED-32FB0E8C987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3" name="TextBox 1">
          <a:extLst>
            <a:ext uri="{FF2B5EF4-FFF2-40B4-BE49-F238E27FC236}">
              <a16:creationId xmlns="" xmlns:a16="http://schemas.microsoft.com/office/drawing/2014/main" id="{3457BCAD-02EE-4434-B0A0-0C040E1E18C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4" name="TextBox 1">
          <a:extLst>
            <a:ext uri="{FF2B5EF4-FFF2-40B4-BE49-F238E27FC236}">
              <a16:creationId xmlns="" xmlns:a16="http://schemas.microsoft.com/office/drawing/2014/main" id="{163E18E2-0AA4-48F3-9DE9-EE569C1BFAF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5" name="TextBox 1">
          <a:extLst>
            <a:ext uri="{FF2B5EF4-FFF2-40B4-BE49-F238E27FC236}">
              <a16:creationId xmlns="" xmlns:a16="http://schemas.microsoft.com/office/drawing/2014/main" id="{B82091CF-75C4-4F46-9591-F52B14FA273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6" name="TextBox 1">
          <a:extLst>
            <a:ext uri="{FF2B5EF4-FFF2-40B4-BE49-F238E27FC236}">
              <a16:creationId xmlns="" xmlns:a16="http://schemas.microsoft.com/office/drawing/2014/main" id="{9C6BF695-BD8B-4BDB-9943-45282757116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7" name="TextBox 1">
          <a:extLst>
            <a:ext uri="{FF2B5EF4-FFF2-40B4-BE49-F238E27FC236}">
              <a16:creationId xmlns="" xmlns:a16="http://schemas.microsoft.com/office/drawing/2014/main" id="{7FCDD51A-73D6-40B6-9749-3CBA50F754D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8" name="TextBox 1">
          <a:extLst>
            <a:ext uri="{FF2B5EF4-FFF2-40B4-BE49-F238E27FC236}">
              <a16:creationId xmlns="" xmlns:a16="http://schemas.microsoft.com/office/drawing/2014/main" id="{82912868-E99A-4387-9C54-75E5B4D1C9A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29" name="TextBox 1">
          <a:extLst>
            <a:ext uri="{FF2B5EF4-FFF2-40B4-BE49-F238E27FC236}">
              <a16:creationId xmlns="" xmlns:a16="http://schemas.microsoft.com/office/drawing/2014/main" id="{DF7FA197-241D-4893-99F5-1A203E8BDF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0" name="TextBox 1">
          <a:extLst>
            <a:ext uri="{FF2B5EF4-FFF2-40B4-BE49-F238E27FC236}">
              <a16:creationId xmlns="" xmlns:a16="http://schemas.microsoft.com/office/drawing/2014/main" id="{5BE57CB2-C184-4EAF-A69F-B4EFCBC2C64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1" name="TextBox 1">
          <a:extLst>
            <a:ext uri="{FF2B5EF4-FFF2-40B4-BE49-F238E27FC236}">
              <a16:creationId xmlns="" xmlns:a16="http://schemas.microsoft.com/office/drawing/2014/main" id="{531C85D8-D962-4814-AFFA-8F417E02760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2" name="TextBox 1">
          <a:extLst>
            <a:ext uri="{FF2B5EF4-FFF2-40B4-BE49-F238E27FC236}">
              <a16:creationId xmlns="" xmlns:a16="http://schemas.microsoft.com/office/drawing/2014/main" id="{62A1E468-D35C-4B79-A760-E68C6E876DF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3" name="TextBox 1">
          <a:extLst>
            <a:ext uri="{FF2B5EF4-FFF2-40B4-BE49-F238E27FC236}">
              <a16:creationId xmlns="" xmlns:a16="http://schemas.microsoft.com/office/drawing/2014/main" id="{4BC999D1-ECDD-40E0-A841-01E29A6E0F1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4" name="TextBox 1">
          <a:extLst>
            <a:ext uri="{FF2B5EF4-FFF2-40B4-BE49-F238E27FC236}">
              <a16:creationId xmlns="" xmlns:a16="http://schemas.microsoft.com/office/drawing/2014/main" id="{65608516-7461-4872-8882-E178E96B9B9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5" name="TextBox 1">
          <a:extLst>
            <a:ext uri="{FF2B5EF4-FFF2-40B4-BE49-F238E27FC236}">
              <a16:creationId xmlns="" xmlns:a16="http://schemas.microsoft.com/office/drawing/2014/main" id="{4C6D7C6D-87B0-4490-9E81-4E2D3D31E3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6" name="TextBox 1">
          <a:extLst>
            <a:ext uri="{FF2B5EF4-FFF2-40B4-BE49-F238E27FC236}">
              <a16:creationId xmlns="" xmlns:a16="http://schemas.microsoft.com/office/drawing/2014/main" id="{9BD1BB78-E780-4AA9-BDA2-A8683E8F54F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7" name="TextBox 1">
          <a:extLst>
            <a:ext uri="{FF2B5EF4-FFF2-40B4-BE49-F238E27FC236}">
              <a16:creationId xmlns="" xmlns:a16="http://schemas.microsoft.com/office/drawing/2014/main" id="{4706D2EC-9E1B-444B-A433-755BD5B7A3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8" name="TextBox 1">
          <a:extLst>
            <a:ext uri="{FF2B5EF4-FFF2-40B4-BE49-F238E27FC236}">
              <a16:creationId xmlns="" xmlns:a16="http://schemas.microsoft.com/office/drawing/2014/main" id="{FCC4D74C-5A0C-4B7F-ACBD-F76FF793B49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39" name="TextBox 1">
          <a:extLst>
            <a:ext uri="{FF2B5EF4-FFF2-40B4-BE49-F238E27FC236}">
              <a16:creationId xmlns="" xmlns:a16="http://schemas.microsoft.com/office/drawing/2014/main" id="{4BDD9A42-937E-41B1-9D63-5BD7FF05B60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0" name="TextBox 1">
          <a:extLst>
            <a:ext uri="{FF2B5EF4-FFF2-40B4-BE49-F238E27FC236}">
              <a16:creationId xmlns="" xmlns:a16="http://schemas.microsoft.com/office/drawing/2014/main" id="{80FD4B88-0352-4F69-81E2-18C264C46B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1" name="TextBox 1">
          <a:extLst>
            <a:ext uri="{FF2B5EF4-FFF2-40B4-BE49-F238E27FC236}">
              <a16:creationId xmlns="" xmlns:a16="http://schemas.microsoft.com/office/drawing/2014/main" id="{6AD88668-EE42-4612-8727-1FA739A218C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2" name="TextBox 1">
          <a:extLst>
            <a:ext uri="{FF2B5EF4-FFF2-40B4-BE49-F238E27FC236}">
              <a16:creationId xmlns="" xmlns:a16="http://schemas.microsoft.com/office/drawing/2014/main" id="{50B52F38-34E9-4D4A-8B17-C99D8F4E185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3" name="TextBox 1">
          <a:extLst>
            <a:ext uri="{FF2B5EF4-FFF2-40B4-BE49-F238E27FC236}">
              <a16:creationId xmlns="" xmlns:a16="http://schemas.microsoft.com/office/drawing/2014/main" id="{9331C65A-22E9-4505-907C-06E01DA0177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4" name="TextBox 1">
          <a:extLst>
            <a:ext uri="{FF2B5EF4-FFF2-40B4-BE49-F238E27FC236}">
              <a16:creationId xmlns="" xmlns:a16="http://schemas.microsoft.com/office/drawing/2014/main" id="{29AE0F53-1AC5-4787-95B0-8CEA99BE666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5" name="TextBox 1">
          <a:extLst>
            <a:ext uri="{FF2B5EF4-FFF2-40B4-BE49-F238E27FC236}">
              <a16:creationId xmlns="" xmlns:a16="http://schemas.microsoft.com/office/drawing/2014/main" id="{5625B1E3-6F52-4BC1-91A7-65DB33F4A45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6" name="TextBox 1">
          <a:extLst>
            <a:ext uri="{FF2B5EF4-FFF2-40B4-BE49-F238E27FC236}">
              <a16:creationId xmlns="" xmlns:a16="http://schemas.microsoft.com/office/drawing/2014/main" id="{A17F55B6-A1BC-4EF1-8F8C-E5FADCD1F54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7" name="TextBox 1">
          <a:extLst>
            <a:ext uri="{FF2B5EF4-FFF2-40B4-BE49-F238E27FC236}">
              <a16:creationId xmlns="" xmlns:a16="http://schemas.microsoft.com/office/drawing/2014/main" id="{20EEAF5F-34A8-4911-81A6-60308005B19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8" name="TextBox 1">
          <a:extLst>
            <a:ext uri="{FF2B5EF4-FFF2-40B4-BE49-F238E27FC236}">
              <a16:creationId xmlns="" xmlns:a16="http://schemas.microsoft.com/office/drawing/2014/main" id="{9E232929-2BDE-4FC8-8F1F-4A54F93BFA7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49" name="TextBox 1">
          <a:extLst>
            <a:ext uri="{FF2B5EF4-FFF2-40B4-BE49-F238E27FC236}">
              <a16:creationId xmlns="" xmlns:a16="http://schemas.microsoft.com/office/drawing/2014/main" id="{49FF589F-84A7-4DBF-9D4E-5ECA9AECA7B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0" name="TextBox 1">
          <a:extLst>
            <a:ext uri="{FF2B5EF4-FFF2-40B4-BE49-F238E27FC236}">
              <a16:creationId xmlns="" xmlns:a16="http://schemas.microsoft.com/office/drawing/2014/main" id="{46ED1E91-0C2D-4CC5-A307-E14A8EB8EB3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1" name="TextBox 1">
          <a:extLst>
            <a:ext uri="{FF2B5EF4-FFF2-40B4-BE49-F238E27FC236}">
              <a16:creationId xmlns="" xmlns:a16="http://schemas.microsoft.com/office/drawing/2014/main" id="{C9029863-9BAD-4670-8E59-3F1C29D3DF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2" name="TextBox 1">
          <a:extLst>
            <a:ext uri="{FF2B5EF4-FFF2-40B4-BE49-F238E27FC236}">
              <a16:creationId xmlns="" xmlns:a16="http://schemas.microsoft.com/office/drawing/2014/main" id="{D8AAC805-2010-42E6-B611-211E17F24B9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3" name="TextBox 1">
          <a:extLst>
            <a:ext uri="{FF2B5EF4-FFF2-40B4-BE49-F238E27FC236}">
              <a16:creationId xmlns="" xmlns:a16="http://schemas.microsoft.com/office/drawing/2014/main" id="{073E554E-16C6-43DB-AAC0-E67CC154A90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4" name="TextBox 1">
          <a:extLst>
            <a:ext uri="{FF2B5EF4-FFF2-40B4-BE49-F238E27FC236}">
              <a16:creationId xmlns="" xmlns:a16="http://schemas.microsoft.com/office/drawing/2014/main" id="{8888E283-B53F-4926-9E89-41C4D605487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5" name="TextBox 1">
          <a:extLst>
            <a:ext uri="{FF2B5EF4-FFF2-40B4-BE49-F238E27FC236}">
              <a16:creationId xmlns="" xmlns:a16="http://schemas.microsoft.com/office/drawing/2014/main" id="{A57D5358-C7DC-4003-B997-8968CB53F13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6" name="TextBox 1">
          <a:extLst>
            <a:ext uri="{FF2B5EF4-FFF2-40B4-BE49-F238E27FC236}">
              <a16:creationId xmlns="" xmlns:a16="http://schemas.microsoft.com/office/drawing/2014/main" id="{8CE0D8D4-2E35-4758-8AA5-03FDE36273A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7" name="TextBox 1">
          <a:extLst>
            <a:ext uri="{FF2B5EF4-FFF2-40B4-BE49-F238E27FC236}">
              <a16:creationId xmlns="" xmlns:a16="http://schemas.microsoft.com/office/drawing/2014/main" id="{EF074721-DC7F-466C-AE65-85486A06FFB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8" name="TextBox 1">
          <a:extLst>
            <a:ext uri="{FF2B5EF4-FFF2-40B4-BE49-F238E27FC236}">
              <a16:creationId xmlns="" xmlns:a16="http://schemas.microsoft.com/office/drawing/2014/main" id="{48D8B9A8-AA12-45D7-864B-4BA660AC702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59" name="TextBox 1">
          <a:extLst>
            <a:ext uri="{FF2B5EF4-FFF2-40B4-BE49-F238E27FC236}">
              <a16:creationId xmlns="" xmlns:a16="http://schemas.microsoft.com/office/drawing/2014/main" id="{E5BF7601-B8D1-4DA2-9B78-B46F713874F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0" name="TextBox 1">
          <a:extLst>
            <a:ext uri="{FF2B5EF4-FFF2-40B4-BE49-F238E27FC236}">
              <a16:creationId xmlns="" xmlns:a16="http://schemas.microsoft.com/office/drawing/2014/main" id="{6F01BB4A-7237-488D-B5C8-6E11E1E53C6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1" name="TextBox 1">
          <a:extLst>
            <a:ext uri="{FF2B5EF4-FFF2-40B4-BE49-F238E27FC236}">
              <a16:creationId xmlns="" xmlns:a16="http://schemas.microsoft.com/office/drawing/2014/main" id="{8210395F-68E1-4E2B-9AC7-FADAA8570AB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2" name="TextBox 1">
          <a:extLst>
            <a:ext uri="{FF2B5EF4-FFF2-40B4-BE49-F238E27FC236}">
              <a16:creationId xmlns="" xmlns:a16="http://schemas.microsoft.com/office/drawing/2014/main" id="{DC57B46E-E36D-4EFD-BB77-A80F6ECBFE8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3" name="TextBox 1">
          <a:extLst>
            <a:ext uri="{FF2B5EF4-FFF2-40B4-BE49-F238E27FC236}">
              <a16:creationId xmlns="" xmlns:a16="http://schemas.microsoft.com/office/drawing/2014/main" id="{D67317CE-CE10-47AD-B63C-6CF1F5ABD6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4" name="TextBox 1">
          <a:extLst>
            <a:ext uri="{FF2B5EF4-FFF2-40B4-BE49-F238E27FC236}">
              <a16:creationId xmlns="" xmlns:a16="http://schemas.microsoft.com/office/drawing/2014/main" id="{FE7CF938-A474-4B56-81FB-38426D79B88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5" name="TextBox 1">
          <a:extLst>
            <a:ext uri="{FF2B5EF4-FFF2-40B4-BE49-F238E27FC236}">
              <a16:creationId xmlns="" xmlns:a16="http://schemas.microsoft.com/office/drawing/2014/main" id="{85C4B240-2F7F-40C7-BA48-6A86AA4FE6E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6" name="TextBox 1">
          <a:extLst>
            <a:ext uri="{FF2B5EF4-FFF2-40B4-BE49-F238E27FC236}">
              <a16:creationId xmlns="" xmlns:a16="http://schemas.microsoft.com/office/drawing/2014/main" id="{8FB598B1-051F-4756-85F2-56C907797C0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7" name="TextBox 1">
          <a:extLst>
            <a:ext uri="{FF2B5EF4-FFF2-40B4-BE49-F238E27FC236}">
              <a16:creationId xmlns="" xmlns:a16="http://schemas.microsoft.com/office/drawing/2014/main" id="{F4FECC6D-A6BE-46EB-9F7B-D227D0F9986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8" name="TextBox 1">
          <a:extLst>
            <a:ext uri="{FF2B5EF4-FFF2-40B4-BE49-F238E27FC236}">
              <a16:creationId xmlns="" xmlns:a16="http://schemas.microsoft.com/office/drawing/2014/main" id="{C721A904-937D-4127-840D-438393B561C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69" name="TextBox 1">
          <a:extLst>
            <a:ext uri="{FF2B5EF4-FFF2-40B4-BE49-F238E27FC236}">
              <a16:creationId xmlns="" xmlns:a16="http://schemas.microsoft.com/office/drawing/2014/main" id="{EE10450F-E4A8-4034-8611-179CBA8E11C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0" name="TextBox 1">
          <a:extLst>
            <a:ext uri="{FF2B5EF4-FFF2-40B4-BE49-F238E27FC236}">
              <a16:creationId xmlns="" xmlns:a16="http://schemas.microsoft.com/office/drawing/2014/main" id="{D6352150-9C9B-46A5-A7A7-FE63F5CC23C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1" name="TextBox 1">
          <a:extLst>
            <a:ext uri="{FF2B5EF4-FFF2-40B4-BE49-F238E27FC236}">
              <a16:creationId xmlns="" xmlns:a16="http://schemas.microsoft.com/office/drawing/2014/main" id="{6BD272E6-171A-41A4-A10F-367F4501FE7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2" name="TextBox 1">
          <a:extLst>
            <a:ext uri="{FF2B5EF4-FFF2-40B4-BE49-F238E27FC236}">
              <a16:creationId xmlns="" xmlns:a16="http://schemas.microsoft.com/office/drawing/2014/main" id="{D5518809-27E5-4348-8CA3-C2B064A5AA5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3" name="TextBox 1">
          <a:extLst>
            <a:ext uri="{FF2B5EF4-FFF2-40B4-BE49-F238E27FC236}">
              <a16:creationId xmlns="" xmlns:a16="http://schemas.microsoft.com/office/drawing/2014/main" id="{24674087-A993-49B8-B727-D3E5AABEF47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4" name="TextBox 1">
          <a:extLst>
            <a:ext uri="{FF2B5EF4-FFF2-40B4-BE49-F238E27FC236}">
              <a16:creationId xmlns="" xmlns:a16="http://schemas.microsoft.com/office/drawing/2014/main" id="{A9535DBD-F2AC-4762-B6E6-0546446F518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5" name="TextBox 1">
          <a:extLst>
            <a:ext uri="{FF2B5EF4-FFF2-40B4-BE49-F238E27FC236}">
              <a16:creationId xmlns="" xmlns:a16="http://schemas.microsoft.com/office/drawing/2014/main" id="{FC11BFC9-2278-47D3-B42D-48CA7FF3073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6" name="TextBox 1">
          <a:extLst>
            <a:ext uri="{FF2B5EF4-FFF2-40B4-BE49-F238E27FC236}">
              <a16:creationId xmlns="" xmlns:a16="http://schemas.microsoft.com/office/drawing/2014/main" id="{BAA3955B-F4E1-4264-97A7-8786926F3D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7" name="TextBox 1">
          <a:extLst>
            <a:ext uri="{FF2B5EF4-FFF2-40B4-BE49-F238E27FC236}">
              <a16:creationId xmlns="" xmlns:a16="http://schemas.microsoft.com/office/drawing/2014/main" id="{977034A6-B46A-44F9-94C1-D2C0CB1D57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8" name="TextBox 1">
          <a:extLst>
            <a:ext uri="{FF2B5EF4-FFF2-40B4-BE49-F238E27FC236}">
              <a16:creationId xmlns="" xmlns:a16="http://schemas.microsoft.com/office/drawing/2014/main" id="{50E4048E-94F9-433A-B309-E76FB2EDE81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79" name="TextBox 1">
          <a:extLst>
            <a:ext uri="{FF2B5EF4-FFF2-40B4-BE49-F238E27FC236}">
              <a16:creationId xmlns="" xmlns:a16="http://schemas.microsoft.com/office/drawing/2014/main" id="{045EF4B5-9A66-49FB-B314-8840617FBD4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0" name="TextBox 1">
          <a:extLst>
            <a:ext uri="{FF2B5EF4-FFF2-40B4-BE49-F238E27FC236}">
              <a16:creationId xmlns="" xmlns:a16="http://schemas.microsoft.com/office/drawing/2014/main" id="{72287FE8-15CC-487D-9B26-993E6A7D960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1" name="TextBox 1">
          <a:extLst>
            <a:ext uri="{FF2B5EF4-FFF2-40B4-BE49-F238E27FC236}">
              <a16:creationId xmlns="" xmlns:a16="http://schemas.microsoft.com/office/drawing/2014/main" id="{B1251ECB-1766-40F3-AD10-1929A1F82D6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2" name="TextBox 1">
          <a:extLst>
            <a:ext uri="{FF2B5EF4-FFF2-40B4-BE49-F238E27FC236}">
              <a16:creationId xmlns="" xmlns:a16="http://schemas.microsoft.com/office/drawing/2014/main" id="{10692DAC-D7AE-4B14-8707-251BBD4915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3" name="TextBox 1">
          <a:extLst>
            <a:ext uri="{FF2B5EF4-FFF2-40B4-BE49-F238E27FC236}">
              <a16:creationId xmlns="" xmlns:a16="http://schemas.microsoft.com/office/drawing/2014/main" id="{C1B97FFE-633D-4A50-8069-DDD4D89ED97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4" name="TextBox 1">
          <a:extLst>
            <a:ext uri="{FF2B5EF4-FFF2-40B4-BE49-F238E27FC236}">
              <a16:creationId xmlns="" xmlns:a16="http://schemas.microsoft.com/office/drawing/2014/main" id="{C6151237-39E6-4AEB-AE17-1994F633AF2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5" name="TextBox 1">
          <a:extLst>
            <a:ext uri="{FF2B5EF4-FFF2-40B4-BE49-F238E27FC236}">
              <a16:creationId xmlns="" xmlns:a16="http://schemas.microsoft.com/office/drawing/2014/main" id="{D065F503-009A-4CC5-B276-C19677DD28B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6" name="TextBox 1">
          <a:extLst>
            <a:ext uri="{FF2B5EF4-FFF2-40B4-BE49-F238E27FC236}">
              <a16:creationId xmlns="" xmlns:a16="http://schemas.microsoft.com/office/drawing/2014/main" id="{E6C566D1-7699-4D83-8375-AD8E92AE87F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7" name="TextBox 1">
          <a:extLst>
            <a:ext uri="{FF2B5EF4-FFF2-40B4-BE49-F238E27FC236}">
              <a16:creationId xmlns="" xmlns:a16="http://schemas.microsoft.com/office/drawing/2014/main" id="{BA0BE984-B9E9-4DCA-94D0-9CC1E0D9E88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8" name="TextBox 1">
          <a:extLst>
            <a:ext uri="{FF2B5EF4-FFF2-40B4-BE49-F238E27FC236}">
              <a16:creationId xmlns="" xmlns:a16="http://schemas.microsoft.com/office/drawing/2014/main" id="{80885DFD-00D0-4321-9D4D-E6E9E4C08B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89" name="TextBox 1">
          <a:extLst>
            <a:ext uri="{FF2B5EF4-FFF2-40B4-BE49-F238E27FC236}">
              <a16:creationId xmlns="" xmlns:a16="http://schemas.microsoft.com/office/drawing/2014/main" id="{1B3926E9-1D7A-408B-ABD9-F8A54835BD7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0" name="TextBox 1">
          <a:extLst>
            <a:ext uri="{FF2B5EF4-FFF2-40B4-BE49-F238E27FC236}">
              <a16:creationId xmlns="" xmlns:a16="http://schemas.microsoft.com/office/drawing/2014/main" id="{7B2A2EBD-67AD-4442-9885-FA17938FCCB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1" name="TextBox 1">
          <a:extLst>
            <a:ext uri="{FF2B5EF4-FFF2-40B4-BE49-F238E27FC236}">
              <a16:creationId xmlns="" xmlns:a16="http://schemas.microsoft.com/office/drawing/2014/main" id="{DDC619FB-951B-4D6C-9D91-97646502AFD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2" name="TextBox 1">
          <a:extLst>
            <a:ext uri="{FF2B5EF4-FFF2-40B4-BE49-F238E27FC236}">
              <a16:creationId xmlns="" xmlns:a16="http://schemas.microsoft.com/office/drawing/2014/main" id="{B3995098-B847-414A-B6D2-5A733409108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3" name="TextBox 1">
          <a:extLst>
            <a:ext uri="{FF2B5EF4-FFF2-40B4-BE49-F238E27FC236}">
              <a16:creationId xmlns="" xmlns:a16="http://schemas.microsoft.com/office/drawing/2014/main" id="{64867D58-EBA9-44D0-BCE3-A7B0875BA57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4" name="TextBox 1">
          <a:extLst>
            <a:ext uri="{FF2B5EF4-FFF2-40B4-BE49-F238E27FC236}">
              <a16:creationId xmlns="" xmlns:a16="http://schemas.microsoft.com/office/drawing/2014/main" id="{BB4DEEFF-867A-47A8-A836-8012C2AB631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5" name="TextBox 1">
          <a:extLst>
            <a:ext uri="{FF2B5EF4-FFF2-40B4-BE49-F238E27FC236}">
              <a16:creationId xmlns="" xmlns:a16="http://schemas.microsoft.com/office/drawing/2014/main" id="{96E30F0D-19A2-4AC4-B82D-6722B96CE17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6" name="TextBox 1">
          <a:extLst>
            <a:ext uri="{FF2B5EF4-FFF2-40B4-BE49-F238E27FC236}">
              <a16:creationId xmlns="" xmlns:a16="http://schemas.microsoft.com/office/drawing/2014/main" id="{7FF898DB-048A-438D-87A6-08407F15F7D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7" name="TextBox 1">
          <a:extLst>
            <a:ext uri="{FF2B5EF4-FFF2-40B4-BE49-F238E27FC236}">
              <a16:creationId xmlns="" xmlns:a16="http://schemas.microsoft.com/office/drawing/2014/main" id="{D9F58856-3C9B-40FD-9159-C0AF2BABBB3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8" name="TextBox 1">
          <a:extLst>
            <a:ext uri="{FF2B5EF4-FFF2-40B4-BE49-F238E27FC236}">
              <a16:creationId xmlns="" xmlns:a16="http://schemas.microsoft.com/office/drawing/2014/main" id="{C0085E72-C09B-4966-A28E-875C18CDC48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099" name="TextBox 1">
          <a:extLst>
            <a:ext uri="{FF2B5EF4-FFF2-40B4-BE49-F238E27FC236}">
              <a16:creationId xmlns="" xmlns:a16="http://schemas.microsoft.com/office/drawing/2014/main" id="{F26E2628-95E2-44C2-A899-4FF09B53AC0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0" name="TextBox 1">
          <a:extLst>
            <a:ext uri="{FF2B5EF4-FFF2-40B4-BE49-F238E27FC236}">
              <a16:creationId xmlns="" xmlns:a16="http://schemas.microsoft.com/office/drawing/2014/main" id="{772E3657-0626-46FE-AA2F-77BD7AA2C6D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1" name="TextBox 1">
          <a:extLst>
            <a:ext uri="{FF2B5EF4-FFF2-40B4-BE49-F238E27FC236}">
              <a16:creationId xmlns="" xmlns:a16="http://schemas.microsoft.com/office/drawing/2014/main" id="{58FBC400-86B5-499B-BAE6-2DBC31D50F1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2" name="TextBox 1">
          <a:extLst>
            <a:ext uri="{FF2B5EF4-FFF2-40B4-BE49-F238E27FC236}">
              <a16:creationId xmlns="" xmlns:a16="http://schemas.microsoft.com/office/drawing/2014/main" id="{ABF0D0A9-9A38-496D-8954-B733EB2613D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3" name="TextBox 1">
          <a:extLst>
            <a:ext uri="{FF2B5EF4-FFF2-40B4-BE49-F238E27FC236}">
              <a16:creationId xmlns="" xmlns:a16="http://schemas.microsoft.com/office/drawing/2014/main" id="{D07B6BB5-C4CF-4BB8-95EC-39658F445B0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4" name="TextBox 1">
          <a:extLst>
            <a:ext uri="{FF2B5EF4-FFF2-40B4-BE49-F238E27FC236}">
              <a16:creationId xmlns="" xmlns:a16="http://schemas.microsoft.com/office/drawing/2014/main" id="{5BED4E05-DBC8-4934-90E2-B46C9DAB3BA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5" name="TextBox 1">
          <a:extLst>
            <a:ext uri="{FF2B5EF4-FFF2-40B4-BE49-F238E27FC236}">
              <a16:creationId xmlns="" xmlns:a16="http://schemas.microsoft.com/office/drawing/2014/main" id="{47FADC33-468E-40DA-A397-E7BE3FA596A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6" name="TextBox 1">
          <a:extLst>
            <a:ext uri="{FF2B5EF4-FFF2-40B4-BE49-F238E27FC236}">
              <a16:creationId xmlns="" xmlns:a16="http://schemas.microsoft.com/office/drawing/2014/main" id="{1094AB56-1DDF-492D-8B96-50889B7A146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7" name="TextBox 1">
          <a:extLst>
            <a:ext uri="{FF2B5EF4-FFF2-40B4-BE49-F238E27FC236}">
              <a16:creationId xmlns="" xmlns:a16="http://schemas.microsoft.com/office/drawing/2014/main" id="{8BFD28CA-2FFA-49B8-82F7-95F8DA224D7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8" name="TextBox 1">
          <a:extLst>
            <a:ext uri="{FF2B5EF4-FFF2-40B4-BE49-F238E27FC236}">
              <a16:creationId xmlns="" xmlns:a16="http://schemas.microsoft.com/office/drawing/2014/main" id="{E8848B70-4C6E-4D8A-B5CF-F03C5F7BD36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09" name="TextBox 1">
          <a:extLst>
            <a:ext uri="{FF2B5EF4-FFF2-40B4-BE49-F238E27FC236}">
              <a16:creationId xmlns="" xmlns:a16="http://schemas.microsoft.com/office/drawing/2014/main" id="{F6053AF6-9B4C-4425-AAA7-4B2F7C10400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0" name="TextBox 1">
          <a:extLst>
            <a:ext uri="{FF2B5EF4-FFF2-40B4-BE49-F238E27FC236}">
              <a16:creationId xmlns="" xmlns:a16="http://schemas.microsoft.com/office/drawing/2014/main" id="{66444DC2-EFDB-4D21-BDB4-D22178D0D7F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1" name="TextBox 1">
          <a:extLst>
            <a:ext uri="{FF2B5EF4-FFF2-40B4-BE49-F238E27FC236}">
              <a16:creationId xmlns="" xmlns:a16="http://schemas.microsoft.com/office/drawing/2014/main" id="{1EED0014-81FE-4CDD-A9EA-E830523B43F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2" name="TextBox 1">
          <a:extLst>
            <a:ext uri="{FF2B5EF4-FFF2-40B4-BE49-F238E27FC236}">
              <a16:creationId xmlns="" xmlns:a16="http://schemas.microsoft.com/office/drawing/2014/main" id="{D8C250BC-BDA1-479F-9683-471E1361070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3" name="TextBox 1">
          <a:extLst>
            <a:ext uri="{FF2B5EF4-FFF2-40B4-BE49-F238E27FC236}">
              <a16:creationId xmlns="" xmlns:a16="http://schemas.microsoft.com/office/drawing/2014/main" id="{8EC67E88-048C-4CD0-BBD2-41C25647FD3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4" name="TextBox 1">
          <a:extLst>
            <a:ext uri="{FF2B5EF4-FFF2-40B4-BE49-F238E27FC236}">
              <a16:creationId xmlns="" xmlns:a16="http://schemas.microsoft.com/office/drawing/2014/main" id="{597F034F-0774-4D7C-853F-166FAAA0FC2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5" name="TextBox 1">
          <a:extLst>
            <a:ext uri="{FF2B5EF4-FFF2-40B4-BE49-F238E27FC236}">
              <a16:creationId xmlns="" xmlns:a16="http://schemas.microsoft.com/office/drawing/2014/main" id="{623FCF42-A14B-43EF-93E1-8C7A132FAC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6" name="TextBox 1">
          <a:extLst>
            <a:ext uri="{FF2B5EF4-FFF2-40B4-BE49-F238E27FC236}">
              <a16:creationId xmlns="" xmlns:a16="http://schemas.microsoft.com/office/drawing/2014/main" id="{5CDD42D1-2639-496F-ADE2-D3617F1371D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7" name="TextBox 1">
          <a:extLst>
            <a:ext uri="{FF2B5EF4-FFF2-40B4-BE49-F238E27FC236}">
              <a16:creationId xmlns="" xmlns:a16="http://schemas.microsoft.com/office/drawing/2014/main" id="{64B388E9-C1D6-41F0-AEA5-26D7B21FD29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8" name="TextBox 1">
          <a:extLst>
            <a:ext uri="{FF2B5EF4-FFF2-40B4-BE49-F238E27FC236}">
              <a16:creationId xmlns="" xmlns:a16="http://schemas.microsoft.com/office/drawing/2014/main" id="{C6A297B4-01F4-409B-9ECF-31A7B78B566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19" name="TextBox 1">
          <a:extLst>
            <a:ext uri="{FF2B5EF4-FFF2-40B4-BE49-F238E27FC236}">
              <a16:creationId xmlns="" xmlns:a16="http://schemas.microsoft.com/office/drawing/2014/main" id="{B9F97E50-3077-4A0F-9944-90A4CCD5686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0" name="TextBox 1">
          <a:extLst>
            <a:ext uri="{FF2B5EF4-FFF2-40B4-BE49-F238E27FC236}">
              <a16:creationId xmlns="" xmlns:a16="http://schemas.microsoft.com/office/drawing/2014/main" id="{003604D8-56B8-4559-946F-9CBCE89AC9E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1" name="TextBox 1">
          <a:extLst>
            <a:ext uri="{FF2B5EF4-FFF2-40B4-BE49-F238E27FC236}">
              <a16:creationId xmlns="" xmlns:a16="http://schemas.microsoft.com/office/drawing/2014/main" id="{60E15EBA-4D39-4547-9543-C2A3A753B85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2" name="TextBox 1">
          <a:extLst>
            <a:ext uri="{FF2B5EF4-FFF2-40B4-BE49-F238E27FC236}">
              <a16:creationId xmlns="" xmlns:a16="http://schemas.microsoft.com/office/drawing/2014/main" id="{C79C2C9F-CC60-4EAE-B54C-F92D82F6670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3" name="TextBox 1">
          <a:extLst>
            <a:ext uri="{FF2B5EF4-FFF2-40B4-BE49-F238E27FC236}">
              <a16:creationId xmlns="" xmlns:a16="http://schemas.microsoft.com/office/drawing/2014/main" id="{7BE1B6CB-3364-4B15-92A7-A05E1EA0BDA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4" name="TextBox 1">
          <a:extLst>
            <a:ext uri="{FF2B5EF4-FFF2-40B4-BE49-F238E27FC236}">
              <a16:creationId xmlns="" xmlns:a16="http://schemas.microsoft.com/office/drawing/2014/main" id="{F2A00D83-DA7B-4CB2-B00F-05EA3277326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5" name="TextBox 1">
          <a:extLst>
            <a:ext uri="{FF2B5EF4-FFF2-40B4-BE49-F238E27FC236}">
              <a16:creationId xmlns="" xmlns:a16="http://schemas.microsoft.com/office/drawing/2014/main" id="{CB7FD2CA-F958-4F0D-8308-CD922715B4A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6" name="TextBox 1">
          <a:extLst>
            <a:ext uri="{FF2B5EF4-FFF2-40B4-BE49-F238E27FC236}">
              <a16:creationId xmlns="" xmlns:a16="http://schemas.microsoft.com/office/drawing/2014/main" id="{29057F1E-2C7F-4664-A343-9F191806EC0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7" name="TextBox 1">
          <a:extLst>
            <a:ext uri="{FF2B5EF4-FFF2-40B4-BE49-F238E27FC236}">
              <a16:creationId xmlns="" xmlns:a16="http://schemas.microsoft.com/office/drawing/2014/main" id="{D90E8B30-2670-4A59-9D28-2E00831AED5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8" name="TextBox 1">
          <a:extLst>
            <a:ext uri="{FF2B5EF4-FFF2-40B4-BE49-F238E27FC236}">
              <a16:creationId xmlns="" xmlns:a16="http://schemas.microsoft.com/office/drawing/2014/main" id="{ACF88EB3-FC16-4EDC-8ED4-9D06475869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29" name="TextBox 1">
          <a:extLst>
            <a:ext uri="{FF2B5EF4-FFF2-40B4-BE49-F238E27FC236}">
              <a16:creationId xmlns="" xmlns:a16="http://schemas.microsoft.com/office/drawing/2014/main" id="{1B92B0A3-4C4B-4952-9816-5894A8168D0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0" name="TextBox 1">
          <a:extLst>
            <a:ext uri="{FF2B5EF4-FFF2-40B4-BE49-F238E27FC236}">
              <a16:creationId xmlns="" xmlns:a16="http://schemas.microsoft.com/office/drawing/2014/main" id="{43393314-0847-465E-9140-BC7DF6E2095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1" name="TextBox 1">
          <a:extLst>
            <a:ext uri="{FF2B5EF4-FFF2-40B4-BE49-F238E27FC236}">
              <a16:creationId xmlns="" xmlns:a16="http://schemas.microsoft.com/office/drawing/2014/main" id="{610A4A60-24C6-49A1-A0C4-946A99EE8A9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2" name="TextBox 1">
          <a:extLst>
            <a:ext uri="{FF2B5EF4-FFF2-40B4-BE49-F238E27FC236}">
              <a16:creationId xmlns="" xmlns:a16="http://schemas.microsoft.com/office/drawing/2014/main" id="{B5B07AA2-F435-46B4-B370-B9F6335D9F5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3" name="TextBox 1">
          <a:extLst>
            <a:ext uri="{FF2B5EF4-FFF2-40B4-BE49-F238E27FC236}">
              <a16:creationId xmlns="" xmlns:a16="http://schemas.microsoft.com/office/drawing/2014/main" id="{F7ED965A-980C-4AF6-B3C6-600F8190FE3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4" name="TextBox 1">
          <a:extLst>
            <a:ext uri="{FF2B5EF4-FFF2-40B4-BE49-F238E27FC236}">
              <a16:creationId xmlns="" xmlns:a16="http://schemas.microsoft.com/office/drawing/2014/main" id="{E5A534E7-F76D-49D1-B326-5952DF67298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5" name="TextBox 1">
          <a:extLst>
            <a:ext uri="{FF2B5EF4-FFF2-40B4-BE49-F238E27FC236}">
              <a16:creationId xmlns="" xmlns:a16="http://schemas.microsoft.com/office/drawing/2014/main" id="{0C25A057-F881-4588-8FB7-F983A33EDAE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6" name="TextBox 1">
          <a:extLst>
            <a:ext uri="{FF2B5EF4-FFF2-40B4-BE49-F238E27FC236}">
              <a16:creationId xmlns="" xmlns:a16="http://schemas.microsoft.com/office/drawing/2014/main" id="{AF1F24C6-3E1D-41E2-9CE7-0FF2EB185A1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7" name="TextBox 1">
          <a:extLst>
            <a:ext uri="{FF2B5EF4-FFF2-40B4-BE49-F238E27FC236}">
              <a16:creationId xmlns="" xmlns:a16="http://schemas.microsoft.com/office/drawing/2014/main" id="{7B3F164C-456A-4F7A-A784-528EC85F587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8" name="TextBox 1">
          <a:extLst>
            <a:ext uri="{FF2B5EF4-FFF2-40B4-BE49-F238E27FC236}">
              <a16:creationId xmlns="" xmlns:a16="http://schemas.microsoft.com/office/drawing/2014/main" id="{94DECFB8-8D01-4AFF-9F1D-9D36ACC5DE6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39" name="TextBox 1">
          <a:extLst>
            <a:ext uri="{FF2B5EF4-FFF2-40B4-BE49-F238E27FC236}">
              <a16:creationId xmlns="" xmlns:a16="http://schemas.microsoft.com/office/drawing/2014/main" id="{036AB83F-FD82-43EB-B255-630D6F6FAAD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0" name="TextBox 1">
          <a:extLst>
            <a:ext uri="{FF2B5EF4-FFF2-40B4-BE49-F238E27FC236}">
              <a16:creationId xmlns="" xmlns:a16="http://schemas.microsoft.com/office/drawing/2014/main" id="{28126264-BAC7-48BA-93D7-1D322834A0A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1" name="TextBox 1">
          <a:extLst>
            <a:ext uri="{FF2B5EF4-FFF2-40B4-BE49-F238E27FC236}">
              <a16:creationId xmlns="" xmlns:a16="http://schemas.microsoft.com/office/drawing/2014/main" id="{969DD1F9-C6C0-4681-9EC9-E62FEB94453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2" name="TextBox 1">
          <a:extLst>
            <a:ext uri="{FF2B5EF4-FFF2-40B4-BE49-F238E27FC236}">
              <a16:creationId xmlns="" xmlns:a16="http://schemas.microsoft.com/office/drawing/2014/main" id="{C855B3DB-4D6B-4C92-AAEE-A48CDDC8654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3" name="TextBox 1">
          <a:extLst>
            <a:ext uri="{FF2B5EF4-FFF2-40B4-BE49-F238E27FC236}">
              <a16:creationId xmlns="" xmlns:a16="http://schemas.microsoft.com/office/drawing/2014/main" id="{89EDA664-D39A-4411-A5EC-403735417B7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4" name="TextBox 1">
          <a:extLst>
            <a:ext uri="{FF2B5EF4-FFF2-40B4-BE49-F238E27FC236}">
              <a16:creationId xmlns="" xmlns:a16="http://schemas.microsoft.com/office/drawing/2014/main" id="{9EE53794-E13D-4F09-A9CD-0B4A0C7EA8E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5" name="TextBox 1">
          <a:extLst>
            <a:ext uri="{FF2B5EF4-FFF2-40B4-BE49-F238E27FC236}">
              <a16:creationId xmlns="" xmlns:a16="http://schemas.microsoft.com/office/drawing/2014/main" id="{EB25F56E-F71F-49BA-9685-4A7B739F6A6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6" name="TextBox 1">
          <a:extLst>
            <a:ext uri="{FF2B5EF4-FFF2-40B4-BE49-F238E27FC236}">
              <a16:creationId xmlns="" xmlns:a16="http://schemas.microsoft.com/office/drawing/2014/main" id="{246E4CF2-1FAB-4BE3-A79E-E535EDFAC3C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7" name="TextBox 1">
          <a:extLst>
            <a:ext uri="{FF2B5EF4-FFF2-40B4-BE49-F238E27FC236}">
              <a16:creationId xmlns="" xmlns:a16="http://schemas.microsoft.com/office/drawing/2014/main" id="{0D74196D-90BC-4C6B-BBC9-E9B4B2AC244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8" name="TextBox 1">
          <a:extLst>
            <a:ext uri="{FF2B5EF4-FFF2-40B4-BE49-F238E27FC236}">
              <a16:creationId xmlns="" xmlns:a16="http://schemas.microsoft.com/office/drawing/2014/main" id="{150B67AB-85D2-45C7-8DDF-3732B2D86B5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49" name="TextBox 1">
          <a:extLst>
            <a:ext uri="{FF2B5EF4-FFF2-40B4-BE49-F238E27FC236}">
              <a16:creationId xmlns="" xmlns:a16="http://schemas.microsoft.com/office/drawing/2014/main" id="{21676881-34F7-4A1E-BBF3-B4DA546F3BE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0" name="TextBox 1">
          <a:extLst>
            <a:ext uri="{FF2B5EF4-FFF2-40B4-BE49-F238E27FC236}">
              <a16:creationId xmlns="" xmlns:a16="http://schemas.microsoft.com/office/drawing/2014/main" id="{032A5565-1507-439E-9CE7-0371EFC0E60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1" name="TextBox 1">
          <a:extLst>
            <a:ext uri="{FF2B5EF4-FFF2-40B4-BE49-F238E27FC236}">
              <a16:creationId xmlns="" xmlns:a16="http://schemas.microsoft.com/office/drawing/2014/main" id="{A0FD2716-2584-4CB4-9608-87815452B37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2" name="TextBox 1">
          <a:extLst>
            <a:ext uri="{FF2B5EF4-FFF2-40B4-BE49-F238E27FC236}">
              <a16:creationId xmlns="" xmlns:a16="http://schemas.microsoft.com/office/drawing/2014/main" id="{13659AD9-2876-4FB7-A183-60E616441BC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3" name="TextBox 1">
          <a:extLst>
            <a:ext uri="{FF2B5EF4-FFF2-40B4-BE49-F238E27FC236}">
              <a16:creationId xmlns="" xmlns:a16="http://schemas.microsoft.com/office/drawing/2014/main" id="{40354BB0-344F-42E0-A85D-D8AF0703DA7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4" name="TextBox 1">
          <a:extLst>
            <a:ext uri="{FF2B5EF4-FFF2-40B4-BE49-F238E27FC236}">
              <a16:creationId xmlns="" xmlns:a16="http://schemas.microsoft.com/office/drawing/2014/main" id="{B4256BE5-4125-46F6-8527-95E03BDE904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5" name="TextBox 1">
          <a:extLst>
            <a:ext uri="{FF2B5EF4-FFF2-40B4-BE49-F238E27FC236}">
              <a16:creationId xmlns="" xmlns:a16="http://schemas.microsoft.com/office/drawing/2014/main" id="{E36777A0-DF90-402B-915B-3A147F0AB56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6" name="TextBox 1">
          <a:extLst>
            <a:ext uri="{FF2B5EF4-FFF2-40B4-BE49-F238E27FC236}">
              <a16:creationId xmlns="" xmlns:a16="http://schemas.microsoft.com/office/drawing/2014/main" id="{2ABB827E-E3F1-4E42-8A10-3F5F00EB71B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7" name="TextBox 1">
          <a:extLst>
            <a:ext uri="{FF2B5EF4-FFF2-40B4-BE49-F238E27FC236}">
              <a16:creationId xmlns="" xmlns:a16="http://schemas.microsoft.com/office/drawing/2014/main" id="{6FCA0FDB-9A82-48CB-AF02-4463B0F11BA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8" name="TextBox 1">
          <a:extLst>
            <a:ext uri="{FF2B5EF4-FFF2-40B4-BE49-F238E27FC236}">
              <a16:creationId xmlns="" xmlns:a16="http://schemas.microsoft.com/office/drawing/2014/main" id="{68609570-FE25-4A7F-8976-34B770F8542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59" name="TextBox 1">
          <a:extLst>
            <a:ext uri="{FF2B5EF4-FFF2-40B4-BE49-F238E27FC236}">
              <a16:creationId xmlns="" xmlns:a16="http://schemas.microsoft.com/office/drawing/2014/main" id="{F99F0CA3-BB93-425D-B23E-426AF9AC320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0" name="TextBox 1">
          <a:extLst>
            <a:ext uri="{FF2B5EF4-FFF2-40B4-BE49-F238E27FC236}">
              <a16:creationId xmlns="" xmlns:a16="http://schemas.microsoft.com/office/drawing/2014/main" id="{83C52B0F-4635-4342-8329-4A19FD0DA8C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1" name="TextBox 1">
          <a:extLst>
            <a:ext uri="{FF2B5EF4-FFF2-40B4-BE49-F238E27FC236}">
              <a16:creationId xmlns="" xmlns:a16="http://schemas.microsoft.com/office/drawing/2014/main" id="{ED46487D-9EDB-494D-953B-FAE2032DD2F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2" name="TextBox 1">
          <a:extLst>
            <a:ext uri="{FF2B5EF4-FFF2-40B4-BE49-F238E27FC236}">
              <a16:creationId xmlns="" xmlns:a16="http://schemas.microsoft.com/office/drawing/2014/main" id="{CFC3BC05-8C2D-4386-9750-9FD2D6D8307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3" name="TextBox 1">
          <a:extLst>
            <a:ext uri="{FF2B5EF4-FFF2-40B4-BE49-F238E27FC236}">
              <a16:creationId xmlns="" xmlns:a16="http://schemas.microsoft.com/office/drawing/2014/main" id="{49F7A425-573F-416E-9D2F-FAB1EF5CF33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4" name="TextBox 1">
          <a:extLst>
            <a:ext uri="{FF2B5EF4-FFF2-40B4-BE49-F238E27FC236}">
              <a16:creationId xmlns="" xmlns:a16="http://schemas.microsoft.com/office/drawing/2014/main" id="{1409BC0A-30A1-402C-843D-9BE30725BA7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5" name="TextBox 1">
          <a:extLst>
            <a:ext uri="{FF2B5EF4-FFF2-40B4-BE49-F238E27FC236}">
              <a16:creationId xmlns="" xmlns:a16="http://schemas.microsoft.com/office/drawing/2014/main" id="{36C553A8-298D-4CB3-8C38-50D6EAA4F39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6" name="TextBox 1">
          <a:extLst>
            <a:ext uri="{FF2B5EF4-FFF2-40B4-BE49-F238E27FC236}">
              <a16:creationId xmlns="" xmlns:a16="http://schemas.microsoft.com/office/drawing/2014/main" id="{24C99B6E-A7E2-452F-8799-C4A607A808C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7" name="TextBox 1">
          <a:extLst>
            <a:ext uri="{FF2B5EF4-FFF2-40B4-BE49-F238E27FC236}">
              <a16:creationId xmlns="" xmlns:a16="http://schemas.microsoft.com/office/drawing/2014/main" id="{F4FAB555-D3FE-468D-BDE1-7402976E869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8" name="TextBox 1">
          <a:extLst>
            <a:ext uri="{FF2B5EF4-FFF2-40B4-BE49-F238E27FC236}">
              <a16:creationId xmlns="" xmlns:a16="http://schemas.microsoft.com/office/drawing/2014/main" id="{F3CECB1E-3BB7-4202-B7EC-1D6A6E294FA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69" name="TextBox 1">
          <a:extLst>
            <a:ext uri="{FF2B5EF4-FFF2-40B4-BE49-F238E27FC236}">
              <a16:creationId xmlns="" xmlns:a16="http://schemas.microsoft.com/office/drawing/2014/main" id="{A1817A15-AA66-486B-B410-D275D1D18E2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0" name="TextBox 1">
          <a:extLst>
            <a:ext uri="{FF2B5EF4-FFF2-40B4-BE49-F238E27FC236}">
              <a16:creationId xmlns="" xmlns:a16="http://schemas.microsoft.com/office/drawing/2014/main" id="{4ADF7E90-6EB2-4050-B117-2AD42169181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1" name="TextBox 1">
          <a:extLst>
            <a:ext uri="{FF2B5EF4-FFF2-40B4-BE49-F238E27FC236}">
              <a16:creationId xmlns="" xmlns:a16="http://schemas.microsoft.com/office/drawing/2014/main" id="{FD818534-EEEE-4A3E-AC46-B946523719E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2" name="TextBox 1">
          <a:extLst>
            <a:ext uri="{FF2B5EF4-FFF2-40B4-BE49-F238E27FC236}">
              <a16:creationId xmlns="" xmlns:a16="http://schemas.microsoft.com/office/drawing/2014/main" id="{9FA34283-8EC7-47B6-B8FA-B3F6CB65160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3" name="TextBox 1">
          <a:extLst>
            <a:ext uri="{FF2B5EF4-FFF2-40B4-BE49-F238E27FC236}">
              <a16:creationId xmlns="" xmlns:a16="http://schemas.microsoft.com/office/drawing/2014/main" id="{D40AD03D-37B2-4F72-BA61-25078FC9D1F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4" name="TextBox 1">
          <a:extLst>
            <a:ext uri="{FF2B5EF4-FFF2-40B4-BE49-F238E27FC236}">
              <a16:creationId xmlns="" xmlns:a16="http://schemas.microsoft.com/office/drawing/2014/main" id="{31051745-4714-450D-B673-CDDC49037B7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5" name="TextBox 1">
          <a:extLst>
            <a:ext uri="{FF2B5EF4-FFF2-40B4-BE49-F238E27FC236}">
              <a16:creationId xmlns="" xmlns:a16="http://schemas.microsoft.com/office/drawing/2014/main" id="{82BBCB32-6878-4BAD-9715-4BF0C5080CA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6" name="TextBox 1">
          <a:extLst>
            <a:ext uri="{FF2B5EF4-FFF2-40B4-BE49-F238E27FC236}">
              <a16:creationId xmlns="" xmlns:a16="http://schemas.microsoft.com/office/drawing/2014/main" id="{9FA9ECE7-1D90-4ED9-95E9-F35D42BD17F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7" name="TextBox 1">
          <a:extLst>
            <a:ext uri="{FF2B5EF4-FFF2-40B4-BE49-F238E27FC236}">
              <a16:creationId xmlns="" xmlns:a16="http://schemas.microsoft.com/office/drawing/2014/main" id="{84FE0A12-4416-48B8-B5E0-89FE6353324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8" name="TextBox 1">
          <a:extLst>
            <a:ext uri="{FF2B5EF4-FFF2-40B4-BE49-F238E27FC236}">
              <a16:creationId xmlns="" xmlns:a16="http://schemas.microsoft.com/office/drawing/2014/main" id="{1A4E0BD7-6808-4B8F-8609-F99D46BFD08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79" name="TextBox 1">
          <a:extLst>
            <a:ext uri="{FF2B5EF4-FFF2-40B4-BE49-F238E27FC236}">
              <a16:creationId xmlns="" xmlns:a16="http://schemas.microsoft.com/office/drawing/2014/main" id="{F23E0C52-967B-4479-BE13-2368681B6E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0" name="TextBox 1">
          <a:extLst>
            <a:ext uri="{FF2B5EF4-FFF2-40B4-BE49-F238E27FC236}">
              <a16:creationId xmlns="" xmlns:a16="http://schemas.microsoft.com/office/drawing/2014/main" id="{3976AD80-A382-4060-9168-9A0BF19739A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1" name="TextBox 1">
          <a:extLst>
            <a:ext uri="{FF2B5EF4-FFF2-40B4-BE49-F238E27FC236}">
              <a16:creationId xmlns="" xmlns:a16="http://schemas.microsoft.com/office/drawing/2014/main" id="{D05B0BAA-AF69-4EC7-B15A-E249E27E5F0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2" name="TextBox 1">
          <a:extLst>
            <a:ext uri="{FF2B5EF4-FFF2-40B4-BE49-F238E27FC236}">
              <a16:creationId xmlns="" xmlns:a16="http://schemas.microsoft.com/office/drawing/2014/main" id="{A4DB61AD-087B-498B-AF25-9F8DA568B17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3" name="TextBox 1">
          <a:extLst>
            <a:ext uri="{FF2B5EF4-FFF2-40B4-BE49-F238E27FC236}">
              <a16:creationId xmlns="" xmlns:a16="http://schemas.microsoft.com/office/drawing/2014/main" id="{37184F8D-FA60-4970-8956-4CC73E8B61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4" name="TextBox 1">
          <a:extLst>
            <a:ext uri="{FF2B5EF4-FFF2-40B4-BE49-F238E27FC236}">
              <a16:creationId xmlns="" xmlns:a16="http://schemas.microsoft.com/office/drawing/2014/main" id="{B53ED071-6899-4EDD-BB36-6D77E4AE440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5" name="TextBox 1">
          <a:extLst>
            <a:ext uri="{FF2B5EF4-FFF2-40B4-BE49-F238E27FC236}">
              <a16:creationId xmlns="" xmlns:a16="http://schemas.microsoft.com/office/drawing/2014/main" id="{6FF69A42-809A-4D3F-813C-8299BCA37F1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6" name="TextBox 1">
          <a:extLst>
            <a:ext uri="{FF2B5EF4-FFF2-40B4-BE49-F238E27FC236}">
              <a16:creationId xmlns="" xmlns:a16="http://schemas.microsoft.com/office/drawing/2014/main" id="{73377CBC-6940-4F49-9263-4B5E9262C71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7" name="TextBox 1">
          <a:extLst>
            <a:ext uri="{FF2B5EF4-FFF2-40B4-BE49-F238E27FC236}">
              <a16:creationId xmlns="" xmlns:a16="http://schemas.microsoft.com/office/drawing/2014/main" id="{640F65A3-617C-48CB-9418-FF4A7F99F9D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8" name="TextBox 1">
          <a:extLst>
            <a:ext uri="{FF2B5EF4-FFF2-40B4-BE49-F238E27FC236}">
              <a16:creationId xmlns="" xmlns:a16="http://schemas.microsoft.com/office/drawing/2014/main" id="{0D3B040F-BFE7-49CF-95CA-B1D6376B60A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89" name="TextBox 1">
          <a:extLst>
            <a:ext uri="{FF2B5EF4-FFF2-40B4-BE49-F238E27FC236}">
              <a16:creationId xmlns="" xmlns:a16="http://schemas.microsoft.com/office/drawing/2014/main" id="{59DAC46E-5F21-4540-A53A-2922B9AAFBE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0" name="TextBox 1">
          <a:extLst>
            <a:ext uri="{FF2B5EF4-FFF2-40B4-BE49-F238E27FC236}">
              <a16:creationId xmlns="" xmlns:a16="http://schemas.microsoft.com/office/drawing/2014/main" id="{E1C9B461-CB87-491B-A964-7C0F6E69395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1" name="TextBox 1">
          <a:extLst>
            <a:ext uri="{FF2B5EF4-FFF2-40B4-BE49-F238E27FC236}">
              <a16:creationId xmlns="" xmlns:a16="http://schemas.microsoft.com/office/drawing/2014/main" id="{ECECE18B-2FEC-467C-A709-A3D3960FDF2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2" name="TextBox 1">
          <a:extLst>
            <a:ext uri="{FF2B5EF4-FFF2-40B4-BE49-F238E27FC236}">
              <a16:creationId xmlns="" xmlns:a16="http://schemas.microsoft.com/office/drawing/2014/main" id="{C64761EF-41B4-4EED-A507-EDDAB4B8BC3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3" name="TextBox 1">
          <a:extLst>
            <a:ext uri="{FF2B5EF4-FFF2-40B4-BE49-F238E27FC236}">
              <a16:creationId xmlns="" xmlns:a16="http://schemas.microsoft.com/office/drawing/2014/main" id="{8ECACCD3-D203-4666-9F69-943D8260947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4" name="TextBox 1">
          <a:extLst>
            <a:ext uri="{FF2B5EF4-FFF2-40B4-BE49-F238E27FC236}">
              <a16:creationId xmlns="" xmlns:a16="http://schemas.microsoft.com/office/drawing/2014/main" id="{61262C92-06AA-411D-AAA1-3F51B05531A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5" name="TextBox 1">
          <a:extLst>
            <a:ext uri="{FF2B5EF4-FFF2-40B4-BE49-F238E27FC236}">
              <a16:creationId xmlns="" xmlns:a16="http://schemas.microsoft.com/office/drawing/2014/main" id="{5B7AE8BE-7B2E-4676-8566-E2E331170E6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6" name="TextBox 1">
          <a:extLst>
            <a:ext uri="{FF2B5EF4-FFF2-40B4-BE49-F238E27FC236}">
              <a16:creationId xmlns="" xmlns:a16="http://schemas.microsoft.com/office/drawing/2014/main" id="{4D25AA60-849C-494C-919B-A8AB0C0A607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7" name="TextBox 1">
          <a:extLst>
            <a:ext uri="{FF2B5EF4-FFF2-40B4-BE49-F238E27FC236}">
              <a16:creationId xmlns="" xmlns:a16="http://schemas.microsoft.com/office/drawing/2014/main" id="{BB755BE4-4612-46CA-B3B2-39358C8638C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8" name="TextBox 1">
          <a:extLst>
            <a:ext uri="{FF2B5EF4-FFF2-40B4-BE49-F238E27FC236}">
              <a16:creationId xmlns="" xmlns:a16="http://schemas.microsoft.com/office/drawing/2014/main" id="{47E885F5-86EF-410F-92D4-531C9236CA7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199" name="TextBox 1">
          <a:extLst>
            <a:ext uri="{FF2B5EF4-FFF2-40B4-BE49-F238E27FC236}">
              <a16:creationId xmlns="" xmlns:a16="http://schemas.microsoft.com/office/drawing/2014/main" id="{866217CF-956D-4B6B-98C2-536627ADC7E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0" name="TextBox 1">
          <a:extLst>
            <a:ext uri="{FF2B5EF4-FFF2-40B4-BE49-F238E27FC236}">
              <a16:creationId xmlns="" xmlns:a16="http://schemas.microsoft.com/office/drawing/2014/main" id="{CB10AB6D-356C-48FF-8766-981D970B7F2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1" name="TextBox 1">
          <a:extLst>
            <a:ext uri="{FF2B5EF4-FFF2-40B4-BE49-F238E27FC236}">
              <a16:creationId xmlns="" xmlns:a16="http://schemas.microsoft.com/office/drawing/2014/main" id="{38F7A540-50A5-4C4C-8ED6-99BA7D7C361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2" name="TextBox 1">
          <a:extLst>
            <a:ext uri="{FF2B5EF4-FFF2-40B4-BE49-F238E27FC236}">
              <a16:creationId xmlns="" xmlns:a16="http://schemas.microsoft.com/office/drawing/2014/main" id="{3417ACBC-D6FC-4969-9000-6F8044581C8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3" name="TextBox 1">
          <a:extLst>
            <a:ext uri="{FF2B5EF4-FFF2-40B4-BE49-F238E27FC236}">
              <a16:creationId xmlns="" xmlns:a16="http://schemas.microsoft.com/office/drawing/2014/main" id="{E38673C0-9219-4F2B-ABD0-518AA27530C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4" name="TextBox 1">
          <a:extLst>
            <a:ext uri="{FF2B5EF4-FFF2-40B4-BE49-F238E27FC236}">
              <a16:creationId xmlns="" xmlns:a16="http://schemas.microsoft.com/office/drawing/2014/main" id="{A469D24B-80AD-461C-A49D-05FD49A29F0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5" name="TextBox 1">
          <a:extLst>
            <a:ext uri="{FF2B5EF4-FFF2-40B4-BE49-F238E27FC236}">
              <a16:creationId xmlns="" xmlns:a16="http://schemas.microsoft.com/office/drawing/2014/main" id="{5410AA8C-54BD-4D88-BBCF-E5CE6B18070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6" name="TextBox 1">
          <a:extLst>
            <a:ext uri="{FF2B5EF4-FFF2-40B4-BE49-F238E27FC236}">
              <a16:creationId xmlns="" xmlns:a16="http://schemas.microsoft.com/office/drawing/2014/main" id="{23490BC2-36AE-499B-9E64-FDEFAFF9C12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7" name="TextBox 1">
          <a:extLst>
            <a:ext uri="{FF2B5EF4-FFF2-40B4-BE49-F238E27FC236}">
              <a16:creationId xmlns="" xmlns:a16="http://schemas.microsoft.com/office/drawing/2014/main" id="{A7A3B398-74D0-4F1C-95F9-BAFDDB7FBBF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8" name="TextBox 1">
          <a:extLst>
            <a:ext uri="{FF2B5EF4-FFF2-40B4-BE49-F238E27FC236}">
              <a16:creationId xmlns="" xmlns:a16="http://schemas.microsoft.com/office/drawing/2014/main" id="{D99BB6FE-BA8F-4290-B010-2A7B78BFE44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09" name="TextBox 1">
          <a:extLst>
            <a:ext uri="{FF2B5EF4-FFF2-40B4-BE49-F238E27FC236}">
              <a16:creationId xmlns="" xmlns:a16="http://schemas.microsoft.com/office/drawing/2014/main" id="{BD27B3C0-32E3-4DB5-B754-FDA07B0DF52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0" name="TextBox 1">
          <a:extLst>
            <a:ext uri="{FF2B5EF4-FFF2-40B4-BE49-F238E27FC236}">
              <a16:creationId xmlns="" xmlns:a16="http://schemas.microsoft.com/office/drawing/2014/main" id="{C5D313C5-BB04-4734-BE1A-AF51DE77D8E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1" name="TextBox 1">
          <a:extLst>
            <a:ext uri="{FF2B5EF4-FFF2-40B4-BE49-F238E27FC236}">
              <a16:creationId xmlns="" xmlns:a16="http://schemas.microsoft.com/office/drawing/2014/main" id="{EAA084D2-D995-486C-9C54-132DA5E76DF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2" name="TextBox 1">
          <a:extLst>
            <a:ext uri="{FF2B5EF4-FFF2-40B4-BE49-F238E27FC236}">
              <a16:creationId xmlns="" xmlns:a16="http://schemas.microsoft.com/office/drawing/2014/main" id="{1823ADC0-9750-41A2-9222-91AC9587C72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3" name="TextBox 1">
          <a:extLst>
            <a:ext uri="{FF2B5EF4-FFF2-40B4-BE49-F238E27FC236}">
              <a16:creationId xmlns="" xmlns:a16="http://schemas.microsoft.com/office/drawing/2014/main" id="{82E7DE1C-BA4D-4643-9C44-EEA054D3793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4" name="TextBox 1">
          <a:extLst>
            <a:ext uri="{FF2B5EF4-FFF2-40B4-BE49-F238E27FC236}">
              <a16:creationId xmlns="" xmlns:a16="http://schemas.microsoft.com/office/drawing/2014/main" id="{DA2A1FA8-A061-449B-99B7-398C935DF57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5" name="TextBox 1">
          <a:extLst>
            <a:ext uri="{FF2B5EF4-FFF2-40B4-BE49-F238E27FC236}">
              <a16:creationId xmlns="" xmlns:a16="http://schemas.microsoft.com/office/drawing/2014/main" id="{ADB04B40-CB1E-4269-B634-41C2951D9C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6" name="TextBox 1">
          <a:extLst>
            <a:ext uri="{FF2B5EF4-FFF2-40B4-BE49-F238E27FC236}">
              <a16:creationId xmlns="" xmlns:a16="http://schemas.microsoft.com/office/drawing/2014/main" id="{751EAD33-ED60-4984-8E35-4E3786014EC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7" name="TextBox 1">
          <a:extLst>
            <a:ext uri="{FF2B5EF4-FFF2-40B4-BE49-F238E27FC236}">
              <a16:creationId xmlns="" xmlns:a16="http://schemas.microsoft.com/office/drawing/2014/main" id="{DD7D20C2-284C-49B3-ACA7-A9ED3DFA56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8" name="TextBox 1">
          <a:extLst>
            <a:ext uri="{FF2B5EF4-FFF2-40B4-BE49-F238E27FC236}">
              <a16:creationId xmlns="" xmlns:a16="http://schemas.microsoft.com/office/drawing/2014/main" id="{6558CF0F-E30C-478B-A767-A92F46845D2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19" name="TextBox 1">
          <a:extLst>
            <a:ext uri="{FF2B5EF4-FFF2-40B4-BE49-F238E27FC236}">
              <a16:creationId xmlns="" xmlns:a16="http://schemas.microsoft.com/office/drawing/2014/main" id="{D3A6324B-0425-4805-81F3-1C7C6CDEEDE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0" name="TextBox 1">
          <a:extLst>
            <a:ext uri="{FF2B5EF4-FFF2-40B4-BE49-F238E27FC236}">
              <a16:creationId xmlns="" xmlns:a16="http://schemas.microsoft.com/office/drawing/2014/main" id="{DD45A9E0-DD08-4191-947C-6BF003C0C7D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1" name="TextBox 1">
          <a:extLst>
            <a:ext uri="{FF2B5EF4-FFF2-40B4-BE49-F238E27FC236}">
              <a16:creationId xmlns="" xmlns:a16="http://schemas.microsoft.com/office/drawing/2014/main" id="{46CB3DEA-1E7B-4E20-968C-85D821C868E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2" name="TextBox 1">
          <a:extLst>
            <a:ext uri="{FF2B5EF4-FFF2-40B4-BE49-F238E27FC236}">
              <a16:creationId xmlns="" xmlns:a16="http://schemas.microsoft.com/office/drawing/2014/main" id="{8BE54B0C-270E-42D3-8A8A-2C072C249D8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3" name="TextBox 1">
          <a:extLst>
            <a:ext uri="{FF2B5EF4-FFF2-40B4-BE49-F238E27FC236}">
              <a16:creationId xmlns="" xmlns:a16="http://schemas.microsoft.com/office/drawing/2014/main" id="{687E011E-B1BB-41AB-9B24-9173A2F66BD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4" name="TextBox 1">
          <a:extLst>
            <a:ext uri="{FF2B5EF4-FFF2-40B4-BE49-F238E27FC236}">
              <a16:creationId xmlns="" xmlns:a16="http://schemas.microsoft.com/office/drawing/2014/main" id="{D66281C3-C263-4425-8235-D010C48E149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5" name="TextBox 1">
          <a:extLst>
            <a:ext uri="{FF2B5EF4-FFF2-40B4-BE49-F238E27FC236}">
              <a16:creationId xmlns="" xmlns:a16="http://schemas.microsoft.com/office/drawing/2014/main" id="{FD8382E2-9136-400E-95FD-5BC4F4CA272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6" name="TextBox 1">
          <a:extLst>
            <a:ext uri="{FF2B5EF4-FFF2-40B4-BE49-F238E27FC236}">
              <a16:creationId xmlns="" xmlns:a16="http://schemas.microsoft.com/office/drawing/2014/main" id="{46937966-F1F5-491D-B088-1C2776315AF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7" name="TextBox 1">
          <a:extLst>
            <a:ext uri="{FF2B5EF4-FFF2-40B4-BE49-F238E27FC236}">
              <a16:creationId xmlns="" xmlns:a16="http://schemas.microsoft.com/office/drawing/2014/main" id="{A581B19F-C226-421F-90B6-37D8FD367F6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8" name="TextBox 1">
          <a:extLst>
            <a:ext uri="{FF2B5EF4-FFF2-40B4-BE49-F238E27FC236}">
              <a16:creationId xmlns="" xmlns:a16="http://schemas.microsoft.com/office/drawing/2014/main" id="{F96205B0-1804-4C75-94BB-8FB248B8B8F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29" name="TextBox 1">
          <a:extLst>
            <a:ext uri="{FF2B5EF4-FFF2-40B4-BE49-F238E27FC236}">
              <a16:creationId xmlns="" xmlns:a16="http://schemas.microsoft.com/office/drawing/2014/main" id="{F353F869-60FF-4D2D-BAAC-6E57DA2CE7F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0" name="TextBox 1">
          <a:extLst>
            <a:ext uri="{FF2B5EF4-FFF2-40B4-BE49-F238E27FC236}">
              <a16:creationId xmlns="" xmlns:a16="http://schemas.microsoft.com/office/drawing/2014/main" id="{96445C24-56BA-4BC1-A6A3-79147E6F6A2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1" name="TextBox 1">
          <a:extLst>
            <a:ext uri="{FF2B5EF4-FFF2-40B4-BE49-F238E27FC236}">
              <a16:creationId xmlns="" xmlns:a16="http://schemas.microsoft.com/office/drawing/2014/main" id="{57FA772C-97C3-49FE-A3B3-0F772ACBBB4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2" name="TextBox 1">
          <a:extLst>
            <a:ext uri="{FF2B5EF4-FFF2-40B4-BE49-F238E27FC236}">
              <a16:creationId xmlns="" xmlns:a16="http://schemas.microsoft.com/office/drawing/2014/main" id="{5176A1AF-16CF-4901-A5FE-42929120A70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3" name="TextBox 1">
          <a:extLst>
            <a:ext uri="{FF2B5EF4-FFF2-40B4-BE49-F238E27FC236}">
              <a16:creationId xmlns="" xmlns:a16="http://schemas.microsoft.com/office/drawing/2014/main" id="{A5600B37-F333-4776-97E6-262F3042D9C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4" name="TextBox 1">
          <a:extLst>
            <a:ext uri="{FF2B5EF4-FFF2-40B4-BE49-F238E27FC236}">
              <a16:creationId xmlns="" xmlns:a16="http://schemas.microsoft.com/office/drawing/2014/main" id="{5183A024-7DF8-4498-AD10-077A451572E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5" name="TextBox 1">
          <a:extLst>
            <a:ext uri="{FF2B5EF4-FFF2-40B4-BE49-F238E27FC236}">
              <a16:creationId xmlns="" xmlns:a16="http://schemas.microsoft.com/office/drawing/2014/main" id="{AB33CD29-2752-4484-A969-FB3781776CA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6" name="TextBox 1">
          <a:extLst>
            <a:ext uri="{FF2B5EF4-FFF2-40B4-BE49-F238E27FC236}">
              <a16:creationId xmlns="" xmlns:a16="http://schemas.microsoft.com/office/drawing/2014/main" id="{1457EBAC-9F8C-4367-A71F-3B3F2BE1ED8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7" name="TextBox 1">
          <a:extLst>
            <a:ext uri="{FF2B5EF4-FFF2-40B4-BE49-F238E27FC236}">
              <a16:creationId xmlns="" xmlns:a16="http://schemas.microsoft.com/office/drawing/2014/main" id="{6B0E9FB4-66EF-4264-92F6-882ACBD4EF5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8" name="TextBox 1">
          <a:extLst>
            <a:ext uri="{FF2B5EF4-FFF2-40B4-BE49-F238E27FC236}">
              <a16:creationId xmlns="" xmlns:a16="http://schemas.microsoft.com/office/drawing/2014/main" id="{A45047D3-B724-4F08-868C-017DBE19034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39" name="TextBox 1">
          <a:extLst>
            <a:ext uri="{FF2B5EF4-FFF2-40B4-BE49-F238E27FC236}">
              <a16:creationId xmlns="" xmlns:a16="http://schemas.microsoft.com/office/drawing/2014/main" id="{7033CA0F-5A91-4432-8EF1-445905FF471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0" name="TextBox 1">
          <a:extLst>
            <a:ext uri="{FF2B5EF4-FFF2-40B4-BE49-F238E27FC236}">
              <a16:creationId xmlns="" xmlns:a16="http://schemas.microsoft.com/office/drawing/2014/main" id="{3DC9FD13-509B-44ED-A6B1-CCC68F6BEDE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1" name="TextBox 1">
          <a:extLst>
            <a:ext uri="{FF2B5EF4-FFF2-40B4-BE49-F238E27FC236}">
              <a16:creationId xmlns="" xmlns:a16="http://schemas.microsoft.com/office/drawing/2014/main" id="{9239EB98-CD8E-4282-83D9-B1A40B530C4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2" name="TextBox 1">
          <a:extLst>
            <a:ext uri="{FF2B5EF4-FFF2-40B4-BE49-F238E27FC236}">
              <a16:creationId xmlns="" xmlns:a16="http://schemas.microsoft.com/office/drawing/2014/main" id="{9FBD0691-0E81-4504-812C-7254551B5FB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3" name="TextBox 1">
          <a:extLst>
            <a:ext uri="{FF2B5EF4-FFF2-40B4-BE49-F238E27FC236}">
              <a16:creationId xmlns="" xmlns:a16="http://schemas.microsoft.com/office/drawing/2014/main" id="{61D92867-B7A6-472B-9BC6-6606E901277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4" name="TextBox 1">
          <a:extLst>
            <a:ext uri="{FF2B5EF4-FFF2-40B4-BE49-F238E27FC236}">
              <a16:creationId xmlns="" xmlns:a16="http://schemas.microsoft.com/office/drawing/2014/main" id="{D2AB21FF-548E-401E-8F09-A0D3B69566B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5" name="TextBox 1">
          <a:extLst>
            <a:ext uri="{FF2B5EF4-FFF2-40B4-BE49-F238E27FC236}">
              <a16:creationId xmlns="" xmlns:a16="http://schemas.microsoft.com/office/drawing/2014/main" id="{4084EA03-3EF9-4140-BE59-B3789EFD643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6" name="TextBox 1">
          <a:extLst>
            <a:ext uri="{FF2B5EF4-FFF2-40B4-BE49-F238E27FC236}">
              <a16:creationId xmlns="" xmlns:a16="http://schemas.microsoft.com/office/drawing/2014/main" id="{7BE8D6C5-768F-460A-8C6F-7D61F207C6D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7" name="TextBox 1">
          <a:extLst>
            <a:ext uri="{FF2B5EF4-FFF2-40B4-BE49-F238E27FC236}">
              <a16:creationId xmlns="" xmlns:a16="http://schemas.microsoft.com/office/drawing/2014/main" id="{D6E5797D-7A3A-4CCC-8048-0E168253FAC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8" name="TextBox 1">
          <a:extLst>
            <a:ext uri="{FF2B5EF4-FFF2-40B4-BE49-F238E27FC236}">
              <a16:creationId xmlns="" xmlns:a16="http://schemas.microsoft.com/office/drawing/2014/main" id="{5A8EBD5C-0EB7-4678-A879-22E49B5E809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49" name="TextBox 1">
          <a:extLst>
            <a:ext uri="{FF2B5EF4-FFF2-40B4-BE49-F238E27FC236}">
              <a16:creationId xmlns="" xmlns:a16="http://schemas.microsoft.com/office/drawing/2014/main" id="{A7885EE6-A73D-4490-BC50-A3DCC49C654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0" name="TextBox 1">
          <a:extLst>
            <a:ext uri="{FF2B5EF4-FFF2-40B4-BE49-F238E27FC236}">
              <a16:creationId xmlns="" xmlns:a16="http://schemas.microsoft.com/office/drawing/2014/main" id="{9B944D7F-8A15-42DC-AF78-B666CBC1234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1" name="TextBox 1">
          <a:extLst>
            <a:ext uri="{FF2B5EF4-FFF2-40B4-BE49-F238E27FC236}">
              <a16:creationId xmlns="" xmlns:a16="http://schemas.microsoft.com/office/drawing/2014/main" id="{44D61960-6BD8-403A-9E27-B771BA763AF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2" name="TextBox 1">
          <a:extLst>
            <a:ext uri="{FF2B5EF4-FFF2-40B4-BE49-F238E27FC236}">
              <a16:creationId xmlns="" xmlns:a16="http://schemas.microsoft.com/office/drawing/2014/main" id="{C39FE57D-859C-4433-AE33-159AED89FA1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3" name="TextBox 1">
          <a:extLst>
            <a:ext uri="{FF2B5EF4-FFF2-40B4-BE49-F238E27FC236}">
              <a16:creationId xmlns="" xmlns:a16="http://schemas.microsoft.com/office/drawing/2014/main" id="{11BE929C-DF1D-4D98-8A2D-EEF37A5B42E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4" name="TextBox 1">
          <a:extLst>
            <a:ext uri="{FF2B5EF4-FFF2-40B4-BE49-F238E27FC236}">
              <a16:creationId xmlns="" xmlns:a16="http://schemas.microsoft.com/office/drawing/2014/main" id="{16538188-353C-4F5D-B634-C51E08A496B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5" name="TextBox 1">
          <a:extLst>
            <a:ext uri="{FF2B5EF4-FFF2-40B4-BE49-F238E27FC236}">
              <a16:creationId xmlns="" xmlns:a16="http://schemas.microsoft.com/office/drawing/2014/main" id="{B347BC12-5CED-4B7A-9285-9D564D2514C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6" name="TextBox 1">
          <a:extLst>
            <a:ext uri="{FF2B5EF4-FFF2-40B4-BE49-F238E27FC236}">
              <a16:creationId xmlns="" xmlns:a16="http://schemas.microsoft.com/office/drawing/2014/main" id="{BE9CEF09-F193-4F0D-B149-85B5F2D6491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7" name="TextBox 1">
          <a:extLst>
            <a:ext uri="{FF2B5EF4-FFF2-40B4-BE49-F238E27FC236}">
              <a16:creationId xmlns="" xmlns:a16="http://schemas.microsoft.com/office/drawing/2014/main" id="{6F8D60EB-02AB-4EB2-8AEC-007307F04BE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8" name="TextBox 1">
          <a:extLst>
            <a:ext uri="{FF2B5EF4-FFF2-40B4-BE49-F238E27FC236}">
              <a16:creationId xmlns="" xmlns:a16="http://schemas.microsoft.com/office/drawing/2014/main" id="{16D6CA12-07F7-4F8D-92B8-B590D41F448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59" name="TextBox 1">
          <a:extLst>
            <a:ext uri="{FF2B5EF4-FFF2-40B4-BE49-F238E27FC236}">
              <a16:creationId xmlns="" xmlns:a16="http://schemas.microsoft.com/office/drawing/2014/main" id="{B736A2E1-39DA-4C88-A65B-343B9A8BBF2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0" name="TextBox 1">
          <a:extLst>
            <a:ext uri="{FF2B5EF4-FFF2-40B4-BE49-F238E27FC236}">
              <a16:creationId xmlns="" xmlns:a16="http://schemas.microsoft.com/office/drawing/2014/main" id="{19E996CD-A92E-4A52-98A0-2582AF33F52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1" name="TextBox 1">
          <a:extLst>
            <a:ext uri="{FF2B5EF4-FFF2-40B4-BE49-F238E27FC236}">
              <a16:creationId xmlns="" xmlns:a16="http://schemas.microsoft.com/office/drawing/2014/main" id="{6A34FA13-1C30-4EF0-97D4-45BCFDE3FAF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2" name="TextBox 1">
          <a:extLst>
            <a:ext uri="{FF2B5EF4-FFF2-40B4-BE49-F238E27FC236}">
              <a16:creationId xmlns="" xmlns:a16="http://schemas.microsoft.com/office/drawing/2014/main" id="{1389CE77-7838-43C3-921D-5778091BA9F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3" name="TextBox 1">
          <a:extLst>
            <a:ext uri="{FF2B5EF4-FFF2-40B4-BE49-F238E27FC236}">
              <a16:creationId xmlns="" xmlns:a16="http://schemas.microsoft.com/office/drawing/2014/main" id="{48416692-154E-4342-B673-0F8450168E8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4" name="TextBox 1">
          <a:extLst>
            <a:ext uri="{FF2B5EF4-FFF2-40B4-BE49-F238E27FC236}">
              <a16:creationId xmlns="" xmlns:a16="http://schemas.microsoft.com/office/drawing/2014/main" id="{65F4855F-0A20-4A23-8639-682E9FBF31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5" name="TextBox 1">
          <a:extLst>
            <a:ext uri="{FF2B5EF4-FFF2-40B4-BE49-F238E27FC236}">
              <a16:creationId xmlns="" xmlns:a16="http://schemas.microsoft.com/office/drawing/2014/main" id="{663A09B0-6EFA-47ED-BE25-CC4F7F1EBF2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6" name="TextBox 1">
          <a:extLst>
            <a:ext uri="{FF2B5EF4-FFF2-40B4-BE49-F238E27FC236}">
              <a16:creationId xmlns="" xmlns:a16="http://schemas.microsoft.com/office/drawing/2014/main" id="{55913E82-4B3D-46CE-B9B9-55F24A8DAAC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7" name="TextBox 1">
          <a:extLst>
            <a:ext uri="{FF2B5EF4-FFF2-40B4-BE49-F238E27FC236}">
              <a16:creationId xmlns="" xmlns:a16="http://schemas.microsoft.com/office/drawing/2014/main" id="{5AAF9B03-F15D-4B66-83A7-433F8EDF325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8" name="TextBox 1">
          <a:extLst>
            <a:ext uri="{FF2B5EF4-FFF2-40B4-BE49-F238E27FC236}">
              <a16:creationId xmlns="" xmlns:a16="http://schemas.microsoft.com/office/drawing/2014/main" id="{2F106810-80E0-438C-B76A-13141DC8193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69" name="TextBox 1">
          <a:extLst>
            <a:ext uri="{FF2B5EF4-FFF2-40B4-BE49-F238E27FC236}">
              <a16:creationId xmlns="" xmlns:a16="http://schemas.microsoft.com/office/drawing/2014/main" id="{F769B14E-A5EA-499E-8D2F-40BAA80886D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0" name="TextBox 1">
          <a:extLst>
            <a:ext uri="{FF2B5EF4-FFF2-40B4-BE49-F238E27FC236}">
              <a16:creationId xmlns="" xmlns:a16="http://schemas.microsoft.com/office/drawing/2014/main" id="{6F3284E2-895C-4EF1-9F5F-36B31AD8B3F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1" name="TextBox 1">
          <a:extLst>
            <a:ext uri="{FF2B5EF4-FFF2-40B4-BE49-F238E27FC236}">
              <a16:creationId xmlns="" xmlns:a16="http://schemas.microsoft.com/office/drawing/2014/main" id="{DF5894A7-2588-4901-9CCD-7E44DBF97A2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2" name="TextBox 1">
          <a:extLst>
            <a:ext uri="{FF2B5EF4-FFF2-40B4-BE49-F238E27FC236}">
              <a16:creationId xmlns="" xmlns:a16="http://schemas.microsoft.com/office/drawing/2014/main" id="{2E5762A3-25F8-4088-BCE9-A9F6103A32E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3" name="TextBox 1">
          <a:extLst>
            <a:ext uri="{FF2B5EF4-FFF2-40B4-BE49-F238E27FC236}">
              <a16:creationId xmlns="" xmlns:a16="http://schemas.microsoft.com/office/drawing/2014/main" id="{849BECCD-2D8F-403B-9433-217FD988D2C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4" name="TextBox 1">
          <a:extLst>
            <a:ext uri="{FF2B5EF4-FFF2-40B4-BE49-F238E27FC236}">
              <a16:creationId xmlns="" xmlns:a16="http://schemas.microsoft.com/office/drawing/2014/main" id="{E4C8B892-5A3E-4EB5-B046-84D77781B0B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5" name="TextBox 1">
          <a:extLst>
            <a:ext uri="{FF2B5EF4-FFF2-40B4-BE49-F238E27FC236}">
              <a16:creationId xmlns="" xmlns:a16="http://schemas.microsoft.com/office/drawing/2014/main" id="{2C7DB6B0-617B-43DE-BFCF-C52BFA0725B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6" name="TextBox 1">
          <a:extLst>
            <a:ext uri="{FF2B5EF4-FFF2-40B4-BE49-F238E27FC236}">
              <a16:creationId xmlns="" xmlns:a16="http://schemas.microsoft.com/office/drawing/2014/main" id="{FF7663DA-527A-4E57-9C32-E035E9950B0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7" name="TextBox 1">
          <a:extLst>
            <a:ext uri="{FF2B5EF4-FFF2-40B4-BE49-F238E27FC236}">
              <a16:creationId xmlns="" xmlns:a16="http://schemas.microsoft.com/office/drawing/2014/main" id="{0872956A-6DDE-4156-BD50-5098D658F7C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8" name="TextBox 1">
          <a:extLst>
            <a:ext uri="{FF2B5EF4-FFF2-40B4-BE49-F238E27FC236}">
              <a16:creationId xmlns="" xmlns:a16="http://schemas.microsoft.com/office/drawing/2014/main" id="{7561412D-5E18-414F-96EC-CCC50F19596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79" name="TextBox 1">
          <a:extLst>
            <a:ext uri="{FF2B5EF4-FFF2-40B4-BE49-F238E27FC236}">
              <a16:creationId xmlns="" xmlns:a16="http://schemas.microsoft.com/office/drawing/2014/main" id="{11579775-7ACA-40FE-983D-3E723090EEA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0" name="TextBox 1">
          <a:extLst>
            <a:ext uri="{FF2B5EF4-FFF2-40B4-BE49-F238E27FC236}">
              <a16:creationId xmlns="" xmlns:a16="http://schemas.microsoft.com/office/drawing/2014/main" id="{8E20E89B-77F9-4B23-9F6A-BEA2B31A539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1" name="TextBox 1">
          <a:extLst>
            <a:ext uri="{FF2B5EF4-FFF2-40B4-BE49-F238E27FC236}">
              <a16:creationId xmlns="" xmlns:a16="http://schemas.microsoft.com/office/drawing/2014/main" id="{0B79065F-95CF-4D4D-A129-44500F5A89B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2" name="TextBox 1">
          <a:extLst>
            <a:ext uri="{FF2B5EF4-FFF2-40B4-BE49-F238E27FC236}">
              <a16:creationId xmlns="" xmlns:a16="http://schemas.microsoft.com/office/drawing/2014/main" id="{6C39FE76-589C-437C-8C3C-5E8BC6056A1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3" name="TextBox 1">
          <a:extLst>
            <a:ext uri="{FF2B5EF4-FFF2-40B4-BE49-F238E27FC236}">
              <a16:creationId xmlns="" xmlns:a16="http://schemas.microsoft.com/office/drawing/2014/main" id="{641E8DBF-C329-4CD4-A361-6B3C890AC28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4" name="TextBox 1">
          <a:extLst>
            <a:ext uri="{FF2B5EF4-FFF2-40B4-BE49-F238E27FC236}">
              <a16:creationId xmlns="" xmlns:a16="http://schemas.microsoft.com/office/drawing/2014/main" id="{D330AEFC-EA76-4341-8B4D-0757CFBF799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5" name="TextBox 1">
          <a:extLst>
            <a:ext uri="{FF2B5EF4-FFF2-40B4-BE49-F238E27FC236}">
              <a16:creationId xmlns="" xmlns:a16="http://schemas.microsoft.com/office/drawing/2014/main" id="{4F3DE90F-455D-4643-AE36-BCC9292536A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6" name="TextBox 1">
          <a:extLst>
            <a:ext uri="{FF2B5EF4-FFF2-40B4-BE49-F238E27FC236}">
              <a16:creationId xmlns="" xmlns:a16="http://schemas.microsoft.com/office/drawing/2014/main" id="{617C5203-395B-4797-B6C6-2AA3794D564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7" name="TextBox 1">
          <a:extLst>
            <a:ext uri="{FF2B5EF4-FFF2-40B4-BE49-F238E27FC236}">
              <a16:creationId xmlns="" xmlns:a16="http://schemas.microsoft.com/office/drawing/2014/main" id="{5AD5ACC9-D4B7-4542-8712-996E7DABD62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8" name="TextBox 1">
          <a:extLst>
            <a:ext uri="{FF2B5EF4-FFF2-40B4-BE49-F238E27FC236}">
              <a16:creationId xmlns="" xmlns:a16="http://schemas.microsoft.com/office/drawing/2014/main" id="{C175D431-BFC1-406A-9A65-408346FD72D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89" name="TextBox 1">
          <a:extLst>
            <a:ext uri="{FF2B5EF4-FFF2-40B4-BE49-F238E27FC236}">
              <a16:creationId xmlns="" xmlns:a16="http://schemas.microsoft.com/office/drawing/2014/main" id="{E361F3B9-4816-4C3B-AB05-4F9D4508B66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0" name="TextBox 1">
          <a:extLst>
            <a:ext uri="{FF2B5EF4-FFF2-40B4-BE49-F238E27FC236}">
              <a16:creationId xmlns="" xmlns:a16="http://schemas.microsoft.com/office/drawing/2014/main" id="{0ECB0296-D355-48E4-9CD6-8ACE27C7A5E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1" name="TextBox 1">
          <a:extLst>
            <a:ext uri="{FF2B5EF4-FFF2-40B4-BE49-F238E27FC236}">
              <a16:creationId xmlns="" xmlns:a16="http://schemas.microsoft.com/office/drawing/2014/main" id="{7026D0DB-8874-4AB8-946D-BA035D10931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2" name="TextBox 1">
          <a:extLst>
            <a:ext uri="{FF2B5EF4-FFF2-40B4-BE49-F238E27FC236}">
              <a16:creationId xmlns="" xmlns:a16="http://schemas.microsoft.com/office/drawing/2014/main" id="{CFD9B32F-9CEB-4F6C-A174-8832D5E8BED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3" name="TextBox 1">
          <a:extLst>
            <a:ext uri="{FF2B5EF4-FFF2-40B4-BE49-F238E27FC236}">
              <a16:creationId xmlns="" xmlns:a16="http://schemas.microsoft.com/office/drawing/2014/main" id="{8287E70F-20D7-4F0C-94AB-3F327A6C2C9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4" name="TextBox 1">
          <a:extLst>
            <a:ext uri="{FF2B5EF4-FFF2-40B4-BE49-F238E27FC236}">
              <a16:creationId xmlns="" xmlns:a16="http://schemas.microsoft.com/office/drawing/2014/main" id="{330C00F0-4876-40B3-BAFB-C7C80311E12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5" name="TextBox 1">
          <a:extLst>
            <a:ext uri="{FF2B5EF4-FFF2-40B4-BE49-F238E27FC236}">
              <a16:creationId xmlns="" xmlns:a16="http://schemas.microsoft.com/office/drawing/2014/main" id="{BBD23FA0-2228-4DD2-9E5F-A8687E6FEF8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6" name="TextBox 1">
          <a:extLst>
            <a:ext uri="{FF2B5EF4-FFF2-40B4-BE49-F238E27FC236}">
              <a16:creationId xmlns="" xmlns:a16="http://schemas.microsoft.com/office/drawing/2014/main" id="{B4AB387B-7BDC-4F64-A756-08C1A089FC8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7" name="TextBox 1">
          <a:extLst>
            <a:ext uri="{FF2B5EF4-FFF2-40B4-BE49-F238E27FC236}">
              <a16:creationId xmlns="" xmlns:a16="http://schemas.microsoft.com/office/drawing/2014/main" id="{AB47D478-63CF-4C73-B579-B1EB739E8CF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8" name="TextBox 1">
          <a:extLst>
            <a:ext uri="{FF2B5EF4-FFF2-40B4-BE49-F238E27FC236}">
              <a16:creationId xmlns="" xmlns:a16="http://schemas.microsoft.com/office/drawing/2014/main" id="{43112C14-F234-42AA-9DA8-B10F877A18F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299" name="TextBox 1">
          <a:extLst>
            <a:ext uri="{FF2B5EF4-FFF2-40B4-BE49-F238E27FC236}">
              <a16:creationId xmlns="" xmlns:a16="http://schemas.microsoft.com/office/drawing/2014/main" id="{812C00AA-C035-45C0-BA20-AA7299C4137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0" name="TextBox 1">
          <a:extLst>
            <a:ext uri="{FF2B5EF4-FFF2-40B4-BE49-F238E27FC236}">
              <a16:creationId xmlns="" xmlns:a16="http://schemas.microsoft.com/office/drawing/2014/main" id="{B520FDF8-3DC5-4D34-8E5D-D2D81841304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1" name="TextBox 1">
          <a:extLst>
            <a:ext uri="{FF2B5EF4-FFF2-40B4-BE49-F238E27FC236}">
              <a16:creationId xmlns="" xmlns:a16="http://schemas.microsoft.com/office/drawing/2014/main" id="{ACEE3A2D-C547-4575-8F43-1E811E09D81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2" name="TextBox 1">
          <a:extLst>
            <a:ext uri="{FF2B5EF4-FFF2-40B4-BE49-F238E27FC236}">
              <a16:creationId xmlns="" xmlns:a16="http://schemas.microsoft.com/office/drawing/2014/main" id="{4D4026E5-ECBF-4291-9127-1F199488C2C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3" name="TextBox 1">
          <a:extLst>
            <a:ext uri="{FF2B5EF4-FFF2-40B4-BE49-F238E27FC236}">
              <a16:creationId xmlns="" xmlns:a16="http://schemas.microsoft.com/office/drawing/2014/main" id="{0A31492D-3111-494B-9A6C-5D5D572AC0F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4" name="TextBox 1">
          <a:extLst>
            <a:ext uri="{FF2B5EF4-FFF2-40B4-BE49-F238E27FC236}">
              <a16:creationId xmlns="" xmlns:a16="http://schemas.microsoft.com/office/drawing/2014/main" id="{5D61A452-6BA6-48F9-8B8C-A0E924ACA78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5" name="TextBox 1">
          <a:extLst>
            <a:ext uri="{FF2B5EF4-FFF2-40B4-BE49-F238E27FC236}">
              <a16:creationId xmlns="" xmlns:a16="http://schemas.microsoft.com/office/drawing/2014/main" id="{46D1A884-3CB3-4D54-B90B-55E5D7CF2B4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6" name="TextBox 1">
          <a:extLst>
            <a:ext uri="{FF2B5EF4-FFF2-40B4-BE49-F238E27FC236}">
              <a16:creationId xmlns="" xmlns:a16="http://schemas.microsoft.com/office/drawing/2014/main" id="{1379DC1E-B02C-40F1-8300-6EB0E7BA99E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7" name="TextBox 1">
          <a:extLst>
            <a:ext uri="{FF2B5EF4-FFF2-40B4-BE49-F238E27FC236}">
              <a16:creationId xmlns="" xmlns:a16="http://schemas.microsoft.com/office/drawing/2014/main" id="{30FEC719-9496-4D79-8762-0B4E6853AA3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8" name="TextBox 1">
          <a:extLst>
            <a:ext uri="{FF2B5EF4-FFF2-40B4-BE49-F238E27FC236}">
              <a16:creationId xmlns="" xmlns:a16="http://schemas.microsoft.com/office/drawing/2014/main" id="{0A2F4B97-81D8-4A42-A02F-CD5E943D118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09" name="TextBox 1">
          <a:extLst>
            <a:ext uri="{FF2B5EF4-FFF2-40B4-BE49-F238E27FC236}">
              <a16:creationId xmlns="" xmlns:a16="http://schemas.microsoft.com/office/drawing/2014/main" id="{F32EB957-CE6F-426E-BB82-126BEF39988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0" name="TextBox 1">
          <a:extLst>
            <a:ext uri="{FF2B5EF4-FFF2-40B4-BE49-F238E27FC236}">
              <a16:creationId xmlns="" xmlns:a16="http://schemas.microsoft.com/office/drawing/2014/main" id="{1637615A-E672-437E-A63E-1D19ACD758B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1" name="TextBox 1">
          <a:extLst>
            <a:ext uri="{FF2B5EF4-FFF2-40B4-BE49-F238E27FC236}">
              <a16:creationId xmlns="" xmlns:a16="http://schemas.microsoft.com/office/drawing/2014/main" id="{74DFF4F9-0C09-497B-8F10-3CE0B93FEAB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2" name="TextBox 1">
          <a:extLst>
            <a:ext uri="{FF2B5EF4-FFF2-40B4-BE49-F238E27FC236}">
              <a16:creationId xmlns="" xmlns:a16="http://schemas.microsoft.com/office/drawing/2014/main" id="{9B78471A-F9EE-479E-B8C5-8ABDE4BFE93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3" name="TextBox 1">
          <a:extLst>
            <a:ext uri="{FF2B5EF4-FFF2-40B4-BE49-F238E27FC236}">
              <a16:creationId xmlns="" xmlns:a16="http://schemas.microsoft.com/office/drawing/2014/main" id="{83EB0FEA-D22A-4E54-B741-DF943ECDCC2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4" name="TextBox 1">
          <a:extLst>
            <a:ext uri="{FF2B5EF4-FFF2-40B4-BE49-F238E27FC236}">
              <a16:creationId xmlns="" xmlns:a16="http://schemas.microsoft.com/office/drawing/2014/main" id="{6C3584C1-FEE2-4C0D-9AFE-D49037A2BD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5" name="TextBox 1">
          <a:extLst>
            <a:ext uri="{FF2B5EF4-FFF2-40B4-BE49-F238E27FC236}">
              <a16:creationId xmlns="" xmlns:a16="http://schemas.microsoft.com/office/drawing/2014/main" id="{03C76E36-8A52-443D-8737-3C687C6F987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6" name="TextBox 1">
          <a:extLst>
            <a:ext uri="{FF2B5EF4-FFF2-40B4-BE49-F238E27FC236}">
              <a16:creationId xmlns="" xmlns:a16="http://schemas.microsoft.com/office/drawing/2014/main" id="{3D689256-A867-453B-812F-BA1541F5EAF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7" name="TextBox 1">
          <a:extLst>
            <a:ext uri="{FF2B5EF4-FFF2-40B4-BE49-F238E27FC236}">
              <a16:creationId xmlns="" xmlns:a16="http://schemas.microsoft.com/office/drawing/2014/main" id="{94A648C3-388B-4942-BAB4-C215945B291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8" name="TextBox 1">
          <a:extLst>
            <a:ext uri="{FF2B5EF4-FFF2-40B4-BE49-F238E27FC236}">
              <a16:creationId xmlns="" xmlns:a16="http://schemas.microsoft.com/office/drawing/2014/main" id="{A0373F0A-499B-4AE2-9598-5F9D38078E7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19" name="TextBox 1">
          <a:extLst>
            <a:ext uri="{FF2B5EF4-FFF2-40B4-BE49-F238E27FC236}">
              <a16:creationId xmlns="" xmlns:a16="http://schemas.microsoft.com/office/drawing/2014/main" id="{FF2AB2C9-1D44-4320-B24E-AF216898E7B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0" name="TextBox 1">
          <a:extLst>
            <a:ext uri="{FF2B5EF4-FFF2-40B4-BE49-F238E27FC236}">
              <a16:creationId xmlns="" xmlns:a16="http://schemas.microsoft.com/office/drawing/2014/main" id="{542DB3A2-FA6B-431E-BAE0-4DCA4D64B66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1" name="TextBox 1">
          <a:extLst>
            <a:ext uri="{FF2B5EF4-FFF2-40B4-BE49-F238E27FC236}">
              <a16:creationId xmlns="" xmlns:a16="http://schemas.microsoft.com/office/drawing/2014/main" id="{81C54C4C-784A-442D-AD7C-CB47F60AAE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2" name="TextBox 1">
          <a:extLst>
            <a:ext uri="{FF2B5EF4-FFF2-40B4-BE49-F238E27FC236}">
              <a16:creationId xmlns="" xmlns:a16="http://schemas.microsoft.com/office/drawing/2014/main" id="{E9B9CDA1-2EC7-41C4-9B41-9423984CDBA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3" name="TextBox 1">
          <a:extLst>
            <a:ext uri="{FF2B5EF4-FFF2-40B4-BE49-F238E27FC236}">
              <a16:creationId xmlns="" xmlns:a16="http://schemas.microsoft.com/office/drawing/2014/main" id="{6B53081F-3D7C-439B-AB13-FBE2BACB7DA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4" name="TextBox 1">
          <a:extLst>
            <a:ext uri="{FF2B5EF4-FFF2-40B4-BE49-F238E27FC236}">
              <a16:creationId xmlns="" xmlns:a16="http://schemas.microsoft.com/office/drawing/2014/main" id="{E500DF58-985F-4C9D-99A4-A70B67CBE63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5" name="TextBox 1">
          <a:extLst>
            <a:ext uri="{FF2B5EF4-FFF2-40B4-BE49-F238E27FC236}">
              <a16:creationId xmlns="" xmlns:a16="http://schemas.microsoft.com/office/drawing/2014/main" id="{809D5452-AB4D-4DFA-9D9C-B431C92F395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6" name="TextBox 1">
          <a:extLst>
            <a:ext uri="{FF2B5EF4-FFF2-40B4-BE49-F238E27FC236}">
              <a16:creationId xmlns="" xmlns:a16="http://schemas.microsoft.com/office/drawing/2014/main" id="{F5B7916A-2371-4EBC-9EF5-63BC743D0AB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7" name="TextBox 1">
          <a:extLst>
            <a:ext uri="{FF2B5EF4-FFF2-40B4-BE49-F238E27FC236}">
              <a16:creationId xmlns="" xmlns:a16="http://schemas.microsoft.com/office/drawing/2014/main" id="{E561F90A-073A-4701-8970-65EE0EA6D93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8" name="TextBox 1">
          <a:extLst>
            <a:ext uri="{FF2B5EF4-FFF2-40B4-BE49-F238E27FC236}">
              <a16:creationId xmlns="" xmlns:a16="http://schemas.microsoft.com/office/drawing/2014/main" id="{9056D220-20EE-4A00-B7CA-72A151ABCE0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29" name="TextBox 1">
          <a:extLst>
            <a:ext uri="{FF2B5EF4-FFF2-40B4-BE49-F238E27FC236}">
              <a16:creationId xmlns="" xmlns:a16="http://schemas.microsoft.com/office/drawing/2014/main" id="{C48A0AFE-770F-415A-B046-308524A30F0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0" name="TextBox 1">
          <a:extLst>
            <a:ext uri="{FF2B5EF4-FFF2-40B4-BE49-F238E27FC236}">
              <a16:creationId xmlns="" xmlns:a16="http://schemas.microsoft.com/office/drawing/2014/main" id="{44B02CD1-7A5B-49E4-82E5-C8964FA987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1" name="TextBox 1">
          <a:extLst>
            <a:ext uri="{FF2B5EF4-FFF2-40B4-BE49-F238E27FC236}">
              <a16:creationId xmlns="" xmlns:a16="http://schemas.microsoft.com/office/drawing/2014/main" id="{4E069787-D9EC-47C3-98C7-D44A1B5E14E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2" name="TextBox 1">
          <a:extLst>
            <a:ext uri="{FF2B5EF4-FFF2-40B4-BE49-F238E27FC236}">
              <a16:creationId xmlns="" xmlns:a16="http://schemas.microsoft.com/office/drawing/2014/main" id="{734248EB-8CF8-4EBD-8BCE-2A013D0D703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3" name="TextBox 1">
          <a:extLst>
            <a:ext uri="{FF2B5EF4-FFF2-40B4-BE49-F238E27FC236}">
              <a16:creationId xmlns="" xmlns:a16="http://schemas.microsoft.com/office/drawing/2014/main" id="{2365DDDD-ADEC-4BC1-8F22-23D4C307D7D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4" name="TextBox 1">
          <a:extLst>
            <a:ext uri="{FF2B5EF4-FFF2-40B4-BE49-F238E27FC236}">
              <a16:creationId xmlns="" xmlns:a16="http://schemas.microsoft.com/office/drawing/2014/main" id="{23E8062E-4A82-408F-9734-96DC292CA8B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5" name="TextBox 1">
          <a:extLst>
            <a:ext uri="{FF2B5EF4-FFF2-40B4-BE49-F238E27FC236}">
              <a16:creationId xmlns="" xmlns:a16="http://schemas.microsoft.com/office/drawing/2014/main" id="{DADD6176-32CE-4F43-823E-5CB6AFE16B3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6" name="TextBox 1">
          <a:extLst>
            <a:ext uri="{FF2B5EF4-FFF2-40B4-BE49-F238E27FC236}">
              <a16:creationId xmlns="" xmlns:a16="http://schemas.microsoft.com/office/drawing/2014/main" id="{5A686C12-E869-4539-9BD6-09294A8006D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7" name="TextBox 1">
          <a:extLst>
            <a:ext uri="{FF2B5EF4-FFF2-40B4-BE49-F238E27FC236}">
              <a16:creationId xmlns="" xmlns:a16="http://schemas.microsoft.com/office/drawing/2014/main" id="{A2BF5008-9669-4D0D-BD33-F3B193BFC78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8" name="TextBox 1">
          <a:extLst>
            <a:ext uri="{FF2B5EF4-FFF2-40B4-BE49-F238E27FC236}">
              <a16:creationId xmlns="" xmlns:a16="http://schemas.microsoft.com/office/drawing/2014/main" id="{F4718468-131F-4134-864A-D3069081EF2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39" name="TextBox 1">
          <a:extLst>
            <a:ext uri="{FF2B5EF4-FFF2-40B4-BE49-F238E27FC236}">
              <a16:creationId xmlns="" xmlns:a16="http://schemas.microsoft.com/office/drawing/2014/main" id="{13110888-D8A9-4882-9774-F45784721B9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0" name="TextBox 1">
          <a:extLst>
            <a:ext uri="{FF2B5EF4-FFF2-40B4-BE49-F238E27FC236}">
              <a16:creationId xmlns="" xmlns:a16="http://schemas.microsoft.com/office/drawing/2014/main" id="{9507E8A6-FB5C-4F55-B842-A3E2F22BD27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1" name="TextBox 1">
          <a:extLst>
            <a:ext uri="{FF2B5EF4-FFF2-40B4-BE49-F238E27FC236}">
              <a16:creationId xmlns="" xmlns:a16="http://schemas.microsoft.com/office/drawing/2014/main" id="{1505E29C-BA47-4D56-A5FF-40D17F9A4E3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2" name="TextBox 1">
          <a:extLst>
            <a:ext uri="{FF2B5EF4-FFF2-40B4-BE49-F238E27FC236}">
              <a16:creationId xmlns="" xmlns:a16="http://schemas.microsoft.com/office/drawing/2014/main" id="{D34A1B0F-B992-4390-B9B5-4C1FEBAE203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3" name="TextBox 1">
          <a:extLst>
            <a:ext uri="{FF2B5EF4-FFF2-40B4-BE49-F238E27FC236}">
              <a16:creationId xmlns="" xmlns:a16="http://schemas.microsoft.com/office/drawing/2014/main" id="{0C401CBA-056E-453A-8E1A-99F09A261F5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4" name="TextBox 1">
          <a:extLst>
            <a:ext uri="{FF2B5EF4-FFF2-40B4-BE49-F238E27FC236}">
              <a16:creationId xmlns="" xmlns:a16="http://schemas.microsoft.com/office/drawing/2014/main" id="{18468DD0-CEE6-4B6C-BD40-02E4C7A05F2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5" name="TextBox 1">
          <a:extLst>
            <a:ext uri="{FF2B5EF4-FFF2-40B4-BE49-F238E27FC236}">
              <a16:creationId xmlns="" xmlns:a16="http://schemas.microsoft.com/office/drawing/2014/main" id="{788D1D8F-8812-4F99-999B-09688132C22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6" name="TextBox 1">
          <a:extLst>
            <a:ext uri="{FF2B5EF4-FFF2-40B4-BE49-F238E27FC236}">
              <a16:creationId xmlns="" xmlns:a16="http://schemas.microsoft.com/office/drawing/2014/main" id="{BA9E26A9-7F18-4BD4-8C51-2FFC7819C04E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7" name="TextBox 1">
          <a:extLst>
            <a:ext uri="{FF2B5EF4-FFF2-40B4-BE49-F238E27FC236}">
              <a16:creationId xmlns="" xmlns:a16="http://schemas.microsoft.com/office/drawing/2014/main" id="{B125C698-274E-4E45-808C-31929261956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8" name="TextBox 1">
          <a:extLst>
            <a:ext uri="{FF2B5EF4-FFF2-40B4-BE49-F238E27FC236}">
              <a16:creationId xmlns="" xmlns:a16="http://schemas.microsoft.com/office/drawing/2014/main" id="{B27D4391-6418-46B0-B588-886F9AAE1CC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49" name="TextBox 1">
          <a:extLst>
            <a:ext uri="{FF2B5EF4-FFF2-40B4-BE49-F238E27FC236}">
              <a16:creationId xmlns="" xmlns:a16="http://schemas.microsoft.com/office/drawing/2014/main" id="{734D6F66-0103-420C-80C0-C45419BE499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0" name="TextBox 1">
          <a:extLst>
            <a:ext uri="{FF2B5EF4-FFF2-40B4-BE49-F238E27FC236}">
              <a16:creationId xmlns="" xmlns:a16="http://schemas.microsoft.com/office/drawing/2014/main" id="{15F1135A-98B6-4838-BAD1-BE259BBDCA8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1" name="TextBox 1">
          <a:extLst>
            <a:ext uri="{FF2B5EF4-FFF2-40B4-BE49-F238E27FC236}">
              <a16:creationId xmlns="" xmlns:a16="http://schemas.microsoft.com/office/drawing/2014/main" id="{71E78B98-DE56-41BE-B58D-4DED934D9CC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2" name="TextBox 1">
          <a:extLst>
            <a:ext uri="{FF2B5EF4-FFF2-40B4-BE49-F238E27FC236}">
              <a16:creationId xmlns="" xmlns:a16="http://schemas.microsoft.com/office/drawing/2014/main" id="{F7EA5132-A65A-4D43-8EF9-04F4A11D979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3" name="TextBox 1">
          <a:extLst>
            <a:ext uri="{FF2B5EF4-FFF2-40B4-BE49-F238E27FC236}">
              <a16:creationId xmlns="" xmlns:a16="http://schemas.microsoft.com/office/drawing/2014/main" id="{293194E9-651D-4950-9AFB-1F263EBDA27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4" name="TextBox 1">
          <a:extLst>
            <a:ext uri="{FF2B5EF4-FFF2-40B4-BE49-F238E27FC236}">
              <a16:creationId xmlns="" xmlns:a16="http://schemas.microsoft.com/office/drawing/2014/main" id="{362F37E4-3F3A-4AD3-BE95-CC71462BBD4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5" name="TextBox 1">
          <a:extLst>
            <a:ext uri="{FF2B5EF4-FFF2-40B4-BE49-F238E27FC236}">
              <a16:creationId xmlns="" xmlns:a16="http://schemas.microsoft.com/office/drawing/2014/main" id="{7A1C57B2-FB64-4B29-A7FB-A1B12ACDCFC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6" name="TextBox 1">
          <a:extLst>
            <a:ext uri="{FF2B5EF4-FFF2-40B4-BE49-F238E27FC236}">
              <a16:creationId xmlns="" xmlns:a16="http://schemas.microsoft.com/office/drawing/2014/main" id="{2B76AFD3-8A46-4B52-90A5-AC3A36C9935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7" name="TextBox 1">
          <a:extLst>
            <a:ext uri="{FF2B5EF4-FFF2-40B4-BE49-F238E27FC236}">
              <a16:creationId xmlns="" xmlns:a16="http://schemas.microsoft.com/office/drawing/2014/main" id="{A99957CB-39DE-4CA7-BF50-54BF54B1119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8" name="TextBox 1">
          <a:extLst>
            <a:ext uri="{FF2B5EF4-FFF2-40B4-BE49-F238E27FC236}">
              <a16:creationId xmlns="" xmlns:a16="http://schemas.microsoft.com/office/drawing/2014/main" id="{4FD4041A-C75C-4C12-8567-62AEFFCBEC1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59" name="TextBox 1">
          <a:extLst>
            <a:ext uri="{FF2B5EF4-FFF2-40B4-BE49-F238E27FC236}">
              <a16:creationId xmlns="" xmlns:a16="http://schemas.microsoft.com/office/drawing/2014/main" id="{A49CF83D-C909-4C19-8C4E-3D896E53829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0" name="TextBox 1">
          <a:extLst>
            <a:ext uri="{FF2B5EF4-FFF2-40B4-BE49-F238E27FC236}">
              <a16:creationId xmlns="" xmlns:a16="http://schemas.microsoft.com/office/drawing/2014/main" id="{2EECD5AF-00A4-4200-BBEA-B323D873FBA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1" name="TextBox 1">
          <a:extLst>
            <a:ext uri="{FF2B5EF4-FFF2-40B4-BE49-F238E27FC236}">
              <a16:creationId xmlns="" xmlns:a16="http://schemas.microsoft.com/office/drawing/2014/main" id="{D39FB00E-66A2-4F0F-947A-E533A812377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2" name="TextBox 1">
          <a:extLst>
            <a:ext uri="{FF2B5EF4-FFF2-40B4-BE49-F238E27FC236}">
              <a16:creationId xmlns="" xmlns:a16="http://schemas.microsoft.com/office/drawing/2014/main" id="{1157BBCB-AB5A-4D62-8A90-2E892B5EF1E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3" name="TextBox 1">
          <a:extLst>
            <a:ext uri="{FF2B5EF4-FFF2-40B4-BE49-F238E27FC236}">
              <a16:creationId xmlns="" xmlns:a16="http://schemas.microsoft.com/office/drawing/2014/main" id="{B50205E5-89C0-4297-9AF9-0F68AACFA6E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4" name="TextBox 1">
          <a:extLst>
            <a:ext uri="{FF2B5EF4-FFF2-40B4-BE49-F238E27FC236}">
              <a16:creationId xmlns="" xmlns:a16="http://schemas.microsoft.com/office/drawing/2014/main" id="{FD986F0B-C719-4AAB-BCB5-FE9738C6128F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5" name="TextBox 1">
          <a:extLst>
            <a:ext uri="{FF2B5EF4-FFF2-40B4-BE49-F238E27FC236}">
              <a16:creationId xmlns="" xmlns:a16="http://schemas.microsoft.com/office/drawing/2014/main" id="{0F91EEF6-724C-456D-BD7A-00A36FD47FE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6" name="TextBox 1">
          <a:extLst>
            <a:ext uri="{FF2B5EF4-FFF2-40B4-BE49-F238E27FC236}">
              <a16:creationId xmlns="" xmlns:a16="http://schemas.microsoft.com/office/drawing/2014/main" id="{F431B35E-6E5F-4A52-855A-64793F4129A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7" name="TextBox 1">
          <a:extLst>
            <a:ext uri="{FF2B5EF4-FFF2-40B4-BE49-F238E27FC236}">
              <a16:creationId xmlns="" xmlns:a16="http://schemas.microsoft.com/office/drawing/2014/main" id="{0089161A-DE6F-404E-AEE5-ADA961EB773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8" name="TextBox 1">
          <a:extLst>
            <a:ext uri="{FF2B5EF4-FFF2-40B4-BE49-F238E27FC236}">
              <a16:creationId xmlns="" xmlns:a16="http://schemas.microsoft.com/office/drawing/2014/main" id="{3C99691F-5A8E-4636-9B28-D0D02D428FCB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69" name="TextBox 1">
          <a:extLst>
            <a:ext uri="{FF2B5EF4-FFF2-40B4-BE49-F238E27FC236}">
              <a16:creationId xmlns="" xmlns:a16="http://schemas.microsoft.com/office/drawing/2014/main" id="{43E21CAF-AE63-42E9-A1C4-AB9733D9EF7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0" name="TextBox 1">
          <a:extLst>
            <a:ext uri="{FF2B5EF4-FFF2-40B4-BE49-F238E27FC236}">
              <a16:creationId xmlns="" xmlns:a16="http://schemas.microsoft.com/office/drawing/2014/main" id="{FDB15E47-BB7D-438B-8B2F-7D196AC23D1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1" name="TextBox 1">
          <a:extLst>
            <a:ext uri="{FF2B5EF4-FFF2-40B4-BE49-F238E27FC236}">
              <a16:creationId xmlns="" xmlns:a16="http://schemas.microsoft.com/office/drawing/2014/main" id="{E4CA57C4-4181-4B1F-9ED8-3BB673CAAAF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2" name="TextBox 1">
          <a:extLst>
            <a:ext uri="{FF2B5EF4-FFF2-40B4-BE49-F238E27FC236}">
              <a16:creationId xmlns="" xmlns:a16="http://schemas.microsoft.com/office/drawing/2014/main" id="{C12FBC92-2FB8-4C0A-9B98-A55D5996D58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3" name="TextBox 1">
          <a:extLst>
            <a:ext uri="{FF2B5EF4-FFF2-40B4-BE49-F238E27FC236}">
              <a16:creationId xmlns="" xmlns:a16="http://schemas.microsoft.com/office/drawing/2014/main" id="{C0BD0933-42E6-43E2-AAC1-82083F3B74C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4" name="TextBox 1">
          <a:extLst>
            <a:ext uri="{FF2B5EF4-FFF2-40B4-BE49-F238E27FC236}">
              <a16:creationId xmlns="" xmlns:a16="http://schemas.microsoft.com/office/drawing/2014/main" id="{0185E61B-6F3A-40D7-B8D2-6C56AA2C78F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5" name="TextBox 1">
          <a:extLst>
            <a:ext uri="{FF2B5EF4-FFF2-40B4-BE49-F238E27FC236}">
              <a16:creationId xmlns="" xmlns:a16="http://schemas.microsoft.com/office/drawing/2014/main" id="{DA229CB5-D16A-419F-950F-48DC8C38962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6" name="TextBox 1">
          <a:extLst>
            <a:ext uri="{FF2B5EF4-FFF2-40B4-BE49-F238E27FC236}">
              <a16:creationId xmlns="" xmlns:a16="http://schemas.microsoft.com/office/drawing/2014/main" id="{4F9FFB08-9AD3-49E7-B984-6B776782E2A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7" name="TextBox 1">
          <a:extLst>
            <a:ext uri="{FF2B5EF4-FFF2-40B4-BE49-F238E27FC236}">
              <a16:creationId xmlns="" xmlns:a16="http://schemas.microsoft.com/office/drawing/2014/main" id="{94F88846-A8C5-4D0C-9D29-05E0252D590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8" name="TextBox 1">
          <a:extLst>
            <a:ext uri="{FF2B5EF4-FFF2-40B4-BE49-F238E27FC236}">
              <a16:creationId xmlns="" xmlns:a16="http://schemas.microsoft.com/office/drawing/2014/main" id="{F68E490F-168B-4D9B-99C6-0C2B8992402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79" name="TextBox 1">
          <a:extLst>
            <a:ext uri="{FF2B5EF4-FFF2-40B4-BE49-F238E27FC236}">
              <a16:creationId xmlns="" xmlns:a16="http://schemas.microsoft.com/office/drawing/2014/main" id="{6DD417C1-570B-491B-9A17-A7941292C71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0" name="TextBox 1">
          <a:extLst>
            <a:ext uri="{FF2B5EF4-FFF2-40B4-BE49-F238E27FC236}">
              <a16:creationId xmlns="" xmlns:a16="http://schemas.microsoft.com/office/drawing/2014/main" id="{8E83746C-44F4-4C36-B88C-293B13BBDF4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1" name="TextBox 1">
          <a:extLst>
            <a:ext uri="{FF2B5EF4-FFF2-40B4-BE49-F238E27FC236}">
              <a16:creationId xmlns="" xmlns:a16="http://schemas.microsoft.com/office/drawing/2014/main" id="{BD34AB5B-3413-4FA2-9AD3-3977C908948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2" name="TextBox 1">
          <a:extLst>
            <a:ext uri="{FF2B5EF4-FFF2-40B4-BE49-F238E27FC236}">
              <a16:creationId xmlns="" xmlns:a16="http://schemas.microsoft.com/office/drawing/2014/main" id="{E231EF0B-5AF8-4FD6-8751-8C4E870FE21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3" name="TextBox 1">
          <a:extLst>
            <a:ext uri="{FF2B5EF4-FFF2-40B4-BE49-F238E27FC236}">
              <a16:creationId xmlns="" xmlns:a16="http://schemas.microsoft.com/office/drawing/2014/main" id="{2D1D5D9D-B629-472C-844A-BA73A3B29487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4" name="TextBox 1">
          <a:extLst>
            <a:ext uri="{FF2B5EF4-FFF2-40B4-BE49-F238E27FC236}">
              <a16:creationId xmlns="" xmlns:a16="http://schemas.microsoft.com/office/drawing/2014/main" id="{86B91C2F-64A3-416F-A261-E9B1B516B1ED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5" name="TextBox 1">
          <a:extLst>
            <a:ext uri="{FF2B5EF4-FFF2-40B4-BE49-F238E27FC236}">
              <a16:creationId xmlns="" xmlns:a16="http://schemas.microsoft.com/office/drawing/2014/main" id="{F3110B0B-FE26-4127-9FAF-191B9CFF185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6" name="TextBox 1">
          <a:extLst>
            <a:ext uri="{FF2B5EF4-FFF2-40B4-BE49-F238E27FC236}">
              <a16:creationId xmlns="" xmlns:a16="http://schemas.microsoft.com/office/drawing/2014/main" id="{C92B3AF9-03EE-4A8E-BD6D-AAEAD40326E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7" name="TextBox 1">
          <a:extLst>
            <a:ext uri="{FF2B5EF4-FFF2-40B4-BE49-F238E27FC236}">
              <a16:creationId xmlns="" xmlns:a16="http://schemas.microsoft.com/office/drawing/2014/main" id="{D4D5540B-7E0D-4498-9E20-72773FAC147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8" name="TextBox 1">
          <a:extLst>
            <a:ext uri="{FF2B5EF4-FFF2-40B4-BE49-F238E27FC236}">
              <a16:creationId xmlns="" xmlns:a16="http://schemas.microsoft.com/office/drawing/2014/main" id="{1502281D-50AE-4C76-8305-A47A8EDD7A33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89" name="TextBox 1">
          <a:extLst>
            <a:ext uri="{FF2B5EF4-FFF2-40B4-BE49-F238E27FC236}">
              <a16:creationId xmlns="" xmlns:a16="http://schemas.microsoft.com/office/drawing/2014/main" id="{CC483D0F-0336-4E39-8C58-DF091A1AF04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0" name="TextBox 1">
          <a:extLst>
            <a:ext uri="{FF2B5EF4-FFF2-40B4-BE49-F238E27FC236}">
              <a16:creationId xmlns="" xmlns:a16="http://schemas.microsoft.com/office/drawing/2014/main" id="{63DA3C55-9F49-46F0-A4ED-1DF8BBDA3AC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1" name="TextBox 1">
          <a:extLst>
            <a:ext uri="{FF2B5EF4-FFF2-40B4-BE49-F238E27FC236}">
              <a16:creationId xmlns="" xmlns:a16="http://schemas.microsoft.com/office/drawing/2014/main" id="{27D9F621-DE3F-468E-B856-E733F06120E4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2" name="TextBox 1">
          <a:extLst>
            <a:ext uri="{FF2B5EF4-FFF2-40B4-BE49-F238E27FC236}">
              <a16:creationId xmlns="" xmlns:a16="http://schemas.microsoft.com/office/drawing/2014/main" id="{CBF87FAF-CED4-4F5C-9679-CA19006FB2D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3" name="TextBox 1">
          <a:extLst>
            <a:ext uri="{FF2B5EF4-FFF2-40B4-BE49-F238E27FC236}">
              <a16:creationId xmlns="" xmlns:a16="http://schemas.microsoft.com/office/drawing/2014/main" id="{0D262AA0-D21E-48DE-B4E5-A134593AAB9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4" name="TextBox 1">
          <a:extLst>
            <a:ext uri="{FF2B5EF4-FFF2-40B4-BE49-F238E27FC236}">
              <a16:creationId xmlns="" xmlns:a16="http://schemas.microsoft.com/office/drawing/2014/main" id="{A07168F4-2A6B-41B9-AD02-443B67A77FBA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5" name="TextBox 1">
          <a:extLst>
            <a:ext uri="{FF2B5EF4-FFF2-40B4-BE49-F238E27FC236}">
              <a16:creationId xmlns="" xmlns:a16="http://schemas.microsoft.com/office/drawing/2014/main" id="{8A900BE7-7D97-4BC2-A024-D0092216B26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6" name="TextBox 1">
          <a:extLst>
            <a:ext uri="{FF2B5EF4-FFF2-40B4-BE49-F238E27FC236}">
              <a16:creationId xmlns="" xmlns:a16="http://schemas.microsoft.com/office/drawing/2014/main" id="{020D42F0-E85F-4490-BBAF-70491C43966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7" name="TextBox 1">
          <a:extLst>
            <a:ext uri="{FF2B5EF4-FFF2-40B4-BE49-F238E27FC236}">
              <a16:creationId xmlns="" xmlns:a16="http://schemas.microsoft.com/office/drawing/2014/main" id="{5338F77D-9679-495E-B0D3-125E5EAF1B2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8" name="TextBox 1">
          <a:extLst>
            <a:ext uri="{FF2B5EF4-FFF2-40B4-BE49-F238E27FC236}">
              <a16:creationId xmlns="" xmlns:a16="http://schemas.microsoft.com/office/drawing/2014/main" id="{48F35B00-7BB6-46CA-A45F-ABD2DEC63B3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399" name="TextBox 1">
          <a:extLst>
            <a:ext uri="{FF2B5EF4-FFF2-40B4-BE49-F238E27FC236}">
              <a16:creationId xmlns="" xmlns:a16="http://schemas.microsoft.com/office/drawing/2014/main" id="{20B2F724-DA2C-4E96-8E19-48AD997F0C0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0" name="TextBox 1">
          <a:extLst>
            <a:ext uri="{FF2B5EF4-FFF2-40B4-BE49-F238E27FC236}">
              <a16:creationId xmlns="" xmlns:a16="http://schemas.microsoft.com/office/drawing/2014/main" id="{3799EA3E-2836-4F08-AC58-C644A60E0CF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1" name="TextBox 1">
          <a:extLst>
            <a:ext uri="{FF2B5EF4-FFF2-40B4-BE49-F238E27FC236}">
              <a16:creationId xmlns="" xmlns:a16="http://schemas.microsoft.com/office/drawing/2014/main" id="{7C3E6968-CA69-4B64-8555-DB71C438B30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2" name="TextBox 1">
          <a:extLst>
            <a:ext uri="{FF2B5EF4-FFF2-40B4-BE49-F238E27FC236}">
              <a16:creationId xmlns="" xmlns:a16="http://schemas.microsoft.com/office/drawing/2014/main" id="{1BAA0BF4-00E1-4ACE-AE11-1B3D7609BC0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3" name="TextBox 1">
          <a:extLst>
            <a:ext uri="{FF2B5EF4-FFF2-40B4-BE49-F238E27FC236}">
              <a16:creationId xmlns="" xmlns:a16="http://schemas.microsoft.com/office/drawing/2014/main" id="{6AEE54BC-7529-4FEA-AC82-282D86B344B2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4" name="TextBox 1">
          <a:extLst>
            <a:ext uri="{FF2B5EF4-FFF2-40B4-BE49-F238E27FC236}">
              <a16:creationId xmlns="" xmlns:a16="http://schemas.microsoft.com/office/drawing/2014/main" id="{FD1205FB-0CEE-4A4B-9D40-2E2A1AA14129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5" name="TextBox 1">
          <a:extLst>
            <a:ext uri="{FF2B5EF4-FFF2-40B4-BE49-F238E27FC236}">
              <a16:creationId xmlns="" xmlns:a16="http://schemas.microsoft.com/office/drawing/2014/main" id="{96652B34-78DF-4F51-B2DD-D52A49F8498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6" name="TextBox 1">
          <a:extLst>
            <a:ext uri="{FF2B5EF4-FFF2-40B4-BE49-F238E27FC236}">
              <a16:creationId xmlns="" xmlns:a16="http://schemas.microsoft.com/office/drawing/2014/main" id="{3E6BD00A-F459-4ED8-AF41-3460328449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7" name="TextBox 1">
          <a:extLst>
            <a:ext uri="{FF2B5EF4-FFF2-40B4-BE49-F238E27FC236}">
              <a16:creationId xmlns="" xmlns:a16="http://schemas.microsoft.com/office/drawing/2014/main" id="{C87B6090-8EF5-4DB4-9963-0FECF10D4C0C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8" name="TextBox 1">
          <a:extLst>
            <a:ext uri="{FF2B5EF4-FFF2-40B4-BE49-F238E27FC236}">
              <a16:creationId xmlns="" xmlns:a16="http://schemas.microsoft.com/office/drawing/2014/main" id="{6F816C51-3002-4758-A9DB-325B123FA62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09" name="TextBox 1">
          <a:extLst>
            <a:ext uri="{FF2B5EF4-FFF2-40B4-BE49-F238E27FC236}">
              <a16:creationId xmlns="" xmlns:a16="http://schemas.microsoft.com/office/drawing/2014/main" id="{20863531-D4AD-487F-B133-CCEE18964656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10" name="TextBox 1">
          <a:extLst>
            <a:ext uri="{FF2B5EF4-FFF2-40B4-BE49-F238E27FC236}">
              <a16:creationId xmlns="" xmlns:a16="http://schemas.microsoft.com/office/drawing/2014/main" id="{1828C46E-CAA6-4578-8F62-BF32283E1F58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11" name="TextBox 1">
          <a:extLst>
            <a:ext uri="{FF2B5EF4-FFF2-40B4-BE49-F238E27FC236}">
              <a16:creationId xmlns="" xmlns:a16="http://schemas.microsoft.com/office/drawing/2014/main" id="{34AB7510-40AF-4AE9-852F-00AED03DCC25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12" name="TextBox 1">
          <a:extLst>
            <a:ext uri="{FF2B5EF4-FFF2-40B4-BE49-F238E27FC236}">
              <a16:creationId xmlns="" xmlns:a16="http://schemas.microsoft.com/office/drawing/2014/main" id="{E1B411F1-00C5-444F-8904-E1A7B545A1E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13" name="TextBox 1">
          <a:extLst>
            <a:ext uri="{FF2B5EF4-FFF2-40B4-BE49-F238E27FC236}">
              <a16:creationId xmlns="" xmlns:a16="http://schemas.microsoft.com/office/drawing/2014/main" id="{286E4D58-3979-4050-914C-4BF635B59C40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857250</xdr:colOff>
      <xdr:row>452</xdr:row>
      <xdr:rowOff>0</xdr:rowOff>
    </xdr:from>
    <xdr:ext cx="184731" cy="264560"/>
    <xdr:sp macro="" textlink="">
      <xdr:nvSpPr>
        <xdr:cNvPr id="2414" name="TextBox 1">
          <a:extLst>
            <a:ext uri="{FF2B5EF4-FFF2-40B4-BE49-F238E27FC236}">
              <a16:creationId xmlns="" xmlns:a16="http://schemas.microsoft.com/office/drawing/2014/main" id="{6D9AF2EA-4B0E-49A4-AC39-4B1B390ABE51}"/>
            </a:ext>
          </a:extLst>
        </xdr:cNvPr>
        <xdr:cNvSpPr txBox="1"/>
      </xdr:nvSpPr>
      <xdr:spPr>
        <a:xfrm>
          <a:off x="2352675" y="11370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Users\yanel\Documents\PERSONALTRABAJOS\YANEL%200IS0E\YANEL%20FERNANDEZ\ITECO\edf.%20administrativo\PRESUPUESTO%20edificio%20administrativo%20ITE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errera\AppData\Local\Microsoft\Windows\Temporary%20Internet%20Files\Low\Content.IE5\T33SC9AO\Copia%20de%20presupuesto%20reparacion%20general%20hospital%20antonio%20musa,%20sp%20macoris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\Desktop\ruth\Documents%20and%20Settings\Benjamin\My%20Documents\BPB2\Club%20de%20playa\Piscina%20y%20club%20de%20playa0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Luis\Desktop\ruth\Documents%20and%20Settings\Benjamin\My%20Documents\BPB2\Club%20de%20playa\Piscina%20y%20club%20de%20playa0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sis%20de%20costos%20Departamento%20de%20Ingenieria%20MSP%202013%20(1)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Documents%20and%20Settings\Administrador\Escritorio\DIC-2010%20presupuesto%20hato%20mayor\REGION%20ESTE\LA%20ROMANA\Presupuesto%20OISOE%20Roma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Users/yanel/Documents/PERSONALTRABAJOS/YANEL%200IS0E/YANEL%20FERNANDEZ/ITECO/edf.%20administrativo/PRESUPUESTO%20edificio%20administrativo%20ITECO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Documents%20and%20Settings/Administrador/Escritorio/DIC-2010%20presupuesto%20hato%20mayor/REGION%20ESTE/LA%20ROMANA/Presupuesto%20OISOE%20Romana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PROYECTOS\TORRE%20KEYANI\PRESUPTORRE%20KEVA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IE5\VC5SDLR4\PRESUPUESTO_MONTE_PLATA(1)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CARPETAS%20DEPTO.%20PRESUPUESTOS\TANIA%20CASTILLO\MEDIO%20AMBIENTE\Adicional%20No.%201%20Terminacion%20Construccion%20Edificio%20SEDE%20Secretaria%20de%20Medio%20Ambiente%20y%20Recursos%20Naturales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Users\yanel\Documents\PERSONALTRABAJOS\YANEL%200IS0E\YANEL%20FERNANDEZ\ITECO\edf.%20administrativo\Presupuesto%20Construccion%20edificio%20administrativo%20iteco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%20l.s\Users\fcastillo\Downloads\Puente%20Arroyo%20Alonso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l.s/Users/fcastillo/Downloads/Puente%20Arroyo%20Alonso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odoExcel\Productos\Gestion%20empresa\Simpler3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C\base\Documents%20and%20Settings\JAJAJAJA\Desktop\PROYECTOS\colina%20definitivo2\G.A.1(07junio2005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ITC/base/Documents%20and%20Settings/JAJAJAJA/Desktop/PROYECTOS/colina%20definitivo2/G.A.1(07junio2005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sing-001\sps-sing-001\SPS-SING-001\2006\Santo%20Domingo1\Subcentro%2030%20cams%20Los%20Girasoles%2001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Alex\UCLAS-final%20anterior%20(version%202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ORAL\CARO\VARIOS\Base%20de%20Datos%20de%20Precios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go%20Rodriguez\DOCUCUB\EST.%207%20LUPERON\ACEROS%20DE%20LA%20CRUZ\CTO%2001-217-2011\CUB%204-FINAL\CUB%204-FINAL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go%20Rodriguez\DOCUCUB\EST.%207%20LUPERON\ACEROS%20DE%20LA%20CRUZ\CTO%2001-217-2011\CUB%204-FINAL\CUB%204-FIN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&#225;lisis%201,%202,%203\Copia%20de%20Analisis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gperez\AppData\Local\Temp\Rar$DIa0.761\4._Orden_de_Cambio_No._1_-A._NCLSEA(1)%20modificado%20veruska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orenzo\AppData\Local\Microsoft\Windows\Temporary%20Internet%20Files\Content.Outlook\NKTWV3DL\Copia%20de%20presupuesto%20reparacion%20general%20hospital%20antonio%20musa,%20sp%20macoris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rminacion%20Hospital%20Arturo%20Grullon,%20Provincia%20Santiago%20final%20base%20sin%20UCI1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(1).%20TERMINACION%20LAS%20AMERICAS-TUNEL-PASARELAS-OISOE-03-AG0-07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S%20DEPTO.%20PRESUPUESTOS\INDIRA%20VASQUEZ\2016\presupuesto%20hospitales%20tania,indira%20y%20keyllin\PRESUPUESTO%20DE%20TERMINACION%20MATAS%20DE%20SANTA%20CRUZ%20(salud)actualizado.xlsx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S%20DEPTO.%20PRESUPUESTOS\INDIRA%20VASQUEZ\2016\presupuesto%20hospitales%20tania,indira%20y%20keyllin\PRESUPUESTO%20DE%20TERMINACION%20MATAS%20DE%20SANTA%20CRUZ%20(salud)actualizado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PC-02\AppData\Local\Temp\Rar$DIa0.201\4._Orden_de_Cambio_No._1_-A._NCLSEA(1)%20modificado%20veruska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XCEL\FOLLETOS\2012\2012%20Nueva%20Edicion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FOLLETOS\2012\2012%20Nueva%20Edic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Users\User\AppData\Roaming\Microsoft\Excel\CUB._No.5_TRAMO_I(3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pena\LOCALS~1\Temp\Users\YANEL\Documents\PERSONALTRABAJOS\elizabeth%20concepcion\Presupuesto_proyecto_johanna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tecosys\sup\E06\DOCUCUB\OISOE\LUPERON-PUERTO%20PLATA\CUBICACIONES\CUBICACION%20NO.%202\Cub%2002%20%20Cto.%20%20OB-OISOE-MP-1282013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BC%20-%20GIO\Analisis%20Adicionales%20Viviendas%20-%20Nov%2004+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Analisis%20Adicionales%20Viviendas%20-%20Nov%2004+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enjamin\My%20Documents\BPB2\Club%20de%20playa\Piscina%20y%20club%20de%20playa2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2\Remodelacion%20Oficina%20Programa%20Protegido,%20MSP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Users\User\AppData\Roaming\Microsoft\Excel\Ingenieri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ollado\Escritorio\Mio%20solo%20mio\Analisis%20CLINICA%20RURAL%20SANTANA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Users\JOSE%20CONSTANZO\Documents\PROYECTOS%20DIPRECALT\PRESUPUESTO%20DE%20LAS%20CALLES%20DEL%20PLAN%20DE%20ASFALTADO\Linares\Pueblo%20de%20Galvan.xlsx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TORRE%20AZAR%20MILTON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ASD\ALEX%20AGOSTO\universidad%20UCLA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MIS%20DOCUMENTOS\PROYECTO%20TERMINACION%20SOFTBALL%20COJPD\PRESUPUESTO%20MODIFICADO\PRESUPUESTO_FEDOSA_14NOV2005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%20l.s\Users\fcastillo\Downloads\presupuesto%20puente%20arroyo%20alonso%20%20prov%20Elias%20pi&#241;a%20el%20llano%20en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go%20Rodriguez\presupuesto\Users\yanel\Documents\PERSONALTRABAJOS\YANEL%200IS0E\YANEL%20FERNANDEZ\ITECO\edf.%20administrativo\PRESUPUESTO%20edificio%20administrativo%20ITECO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RPETAS%20DEPTO.%20PRESUPUESTOS\FREDDY%20CASTILLO\2014\2014%2001Ene%2018%20txt%2013va%20Edic,%20CUADRILLAS.xlsx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Terraza%20Cumbre%20II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2013\Proyectos%202013\Presupuestos%20Firmados\LOTE%20%233\Pres.%20Hosp.%20Cabral,%20barahona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tecosys\DOCUCUB\EST.%207%20LUPERON\CCS\CONTRATO%2001-111-2009\CUB%203%20FINAL\Cubicacion%203FINA;%20y%20Soporte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LICITACION%20VILLAS%20TIPO%20PRESIDENCIAL%20BISONO\Villa%20%20Presidencial4,5,6%20BISONO-ultimo%20DEFINITIVO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.peguero\AppData\Local\Microsoft\Windows\Temporary%20Internet%20Files\Content.Outlook\0NCJ15BG\CCPPS%20LOS%20COCOS\CCPPS%20LOS%20COCOS\PRESUPUESTO%20LOS%20COCOS,%20BARAHONA.xlsx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Documents%20and%20Settings\yfernandez\Escritorio\PRESUPUESTO%20PM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C\base\Users\Jose%20Luis\Desktop\Documentos%20Jose%20Luis\UNIVERSIDAD%20ITECO,%20COTUI\Presupuesto%20areas%20exteriores%20verja%20y%20parqueos%20Universidad%20ITECO(1)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\Desktop\ruth\Documents%20and%20Settings\Benjamin\My%20Documents\BPB2\BPB2Last\Cubicaciones\Cubicacion%20No.%203\Cubicacion%20Villa%20BPB%2024%20Hab2%20Villas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Luis\Desktop\ruth\Documents%20and%20Settings\Benjamin\My%20Documents\BPB2\BPB2Last\Cubicaciones\Cubicacion%20No.%203\Cubicacion%20Villa%20BPB%2024%20Hab2%20Villas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S%20DEPTO.%20PRESUPUESTOS\FREDDY%20CASTILLO\2014\Presupueston%20Construccion%20%20Iglesia%20Bautista,%20Santo%20Domingo%20Este,%20Prov.%20Santo%20Domingo,%20R.D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S%20DEPTO.%20PRESUPUESTOS\FREDDY%20CASTILLO\2014\Presupueston%20Construccion%20%20Iglesia%20Bautista,%20Santo%20Domingo%20Este,%20Prov.%20Santo%20Domingo,%20R.D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tecn-020\d\SPS-SING-001\CRISTIAN\2007\PROYECTOS\Remodelacion%20y%20Reparacion%20Hosp.%20Municipal%20Villa%20Altagracia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\Desktop\ruth\My%20Documents\PRESUPUbahia%20principe%20modificado2xls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Luis\Desktop\ruth\My%20Documents\PRESUPUbahia%20principe%20modificado2xls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onzalez\AppData\Local\Microsoft\Windows\Temporary%20Internet%20Files\Content.Outlook\927AZI9J\Presupuesto%20Construcci&#243;n%20Hospital%20Villa%20Hermosa%20Prov.%20La%20Romana%20Lista%20Cantidad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go%20Rodriguez\presupuesto\CARPETAS%20DEPTO.%20PRESUPUESTOS\TANIA%20CASTILLO\COLEGIO%20UNIVERSITARIO\Presup.%20CU-UAS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go%20Rodriguez\presupuesto\CARPETAS%20DEPTO.%20PRESUPUESTOS\TANIA%20CASTILLO\COLEGIO%20UNIVERSITARIO\Presup.%20CU-UAS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paredes\Desktop\YO\Trabajo\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go%20Rodriguez\Colegio%20Universitario\Presupuesto\Presup.%20CU-UAS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go%20Rodriguez\Colegio%20Universitario\Presupuesto\Presup.%20CU-UAS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CARPETAS%20DEPTO.%20PRESUPUESTOS\TANIA%20CASTILLO\COLEGIO%20UNIVERSITARIO\Presup.%20CU-UAS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go%20Rodriguez\presupuesto\CARPETAS%20DEPTO.%20PRESUPUESTOS\TANIA%20CASTILLO\CTC\LA%20VEGA\COLEGIO%20UNIVERSITARIO\Presup.%20CU-UAS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go%20Rodriguez\presupuesto\CARPETAS%20DEPTO.%20PRESUPUESTOS\TANIA%20CASTILLO\CTC\LA%20VEGA\COLEGIO%20UNIVERSITARIO\Presup.%20CU-UAS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Maquina\Desktop\PROYECTO%20INGENIERIA%20E.%20SUAREZ%20&amp;%20ASOC.%20SA\Residencial%20Laurel%202da%20Etapa\Presupuesto%20de%20Construccion\Presupuesto%20Laurel%202%20CD%20(1)%20Terminacion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tecn-020\D\SPS-SING-001\CRISTIAN\2008\Proyectos\Zona%20Norte\Reparacion%20Hosp.%20Municipal%20Adriano%20Villalona,%20Loma%20de%20Cabrera%20Dajab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\d\2013\Analisis%20De%20Costos\Analisis%20de%20costos%20Departamento%20de%20Ingenieria%20MSP%20201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Acero%20Estrella/Cotizacion/2010/Proyectos%20Tipo%20A/REMODELACION%20AILA%202010/Licitaci&#243;n%20AILA%20(Remodelaci&#243;n%20terminal%20-%20MAyo%202010)%20(20-agosto-2010)%2022%2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\Desktop\ruth\Documents%20and%20Settings\Benjamin\My%20Documents\BPB2\BPB2Last\Presupuesto%20y%20medicion%20final2\Villa%20BPB%2024%20hab%20modiF.%20sistema%20fontaneria4%20separado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IEMAR%20SUR%20(%20ORIGINAL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ropbox\SUPERVISION%20DE%20OBRAS\PROYECTO%20DE%20LOS%2056%20HOSPITALES\DOCUMENTOS%20ENTREGADOS%20MISPAS\PRESUPUESTOS\LOTE%20%232\Analisis%20De%20Costos\Analisis%20de%20costos%20Departamento%20de%20Ingenieria%20MSP%20201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ing-000\ING.%20LIGIA%20ESTRELLA\2013\Analisis%20De%20Costos\Analisis%20de%20costos%20Cotui%201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UCLAS-COMENC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Documents%20and%20Settings\valentinj\Escritorio\PRES.%20RECONSTRUCCION%20CARR.%20SFM-NAGUA%20DIC%20200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Documents%20and%20Settings\Eva%20L.%20JImenez%20Pagan\My%20Documents\Banco%20Central\BC%20-%20GIO\AQUINO\Presupuesto%20Aquino%20Carvajal%20-%20Jul%2004%20CODI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HORMIGON%20PROYECTO%20ATABEY%20II%20DEF%20REFORM%20MIGUEL%20Y%20MILT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\universidad%20UCL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go%20Rodriguez\TUNEL\LOPE-GASSET\TUNEL%20MINERO,%20TRAMO%201\06-011-2010%20(ROCA)\CUB%203%20FINAL\Cubicacion%20y%20Soporte%203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go%20Rodriguez\TUNEL\LOPE-GASSET\TUNEL%20MINERO,%20TRAMO%201\06-011-2010%20(ROCA)\CUB%203%20FINAL\Cubicacion%20y%20Soporte%203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%20Wash%20Santiago%20(con%20analisis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isco%20D\Disco%20D\Users\joaquin%20alcantara\AppData\Local\Temp\Temp1_cub.%20arreglo.zip\Analisis%20de%20costos%20Departamento%20de%20Ingenieria%20MSP%202014%20arreglo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-ing-018\Disco%20D\D\Analisis%20de%20Costos%202012%20Direccion%20de%20Ingenieria%20Septiembre%20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-FP\Users\gperez\AppData\Local\Temp\Rar$DIa0.928\4._Orden_de_Cambio_No._1_-A._NCLSEA(1)%20modificado%20veruska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S%20DEPTO.%20PRESUPUESTOS\FREDDY%20CASTILLO\2013\Presupuesto%20Remodelacion%20Hospital%20Jose%20Maria%20Cabral%20y%20Baez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aredes\Desktop\YO\Trabajo\DOCUME~1\FPena\LOCALS~1\Temp\d.lotus.notes.data\2004%2011%20Nov%20Text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\Construccion%20Hospital%20Dos%20Niveles%20en%20Pedernales%20(Nuevo).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ONY\Desktop\LICITACION%20CALVENTI\PNUD%20007\LIC\PRINT\2014%2001Ene%2018%20txt%2013va%20Edic,%20CUADRILLAS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PRE-SUPE\TEMPORAL\Presu-Falt-hacer\Presupuesto%20Sanitario%20CURSO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Documents%20and%20Settings\Juan\Desktop\UASD\analisis\Modelo%20Presup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Users\Elsamex\Desktop\copia2\DIC-2010%20presupuesto%20hato%20mayor\PRESUPUESTOS%20HATO%20MAYOR(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EVA\Banco%20Central\Ferpa-Bloque%20I\Presupuesto%20Ferpa%20-%20Jul04%20-%20CODI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PROYECTO%20PIEDRA%20BLANCA\JOEL\APC\InaconsaACT\Volumenes%20del%20Presupuesto\bPrimer%20Nivel\CIAceros%201erN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OYECTO%20PIEDRA%20BLANCA/JOEL/APC/InaconsaACT/Volumenes%20del%20Presupuesto/bPrimer%20Nivel/CIAceros%201erN.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Documents%20and%20Settings\JOEL\APC\InaconsaACT\Soportes%20Analisis,Presupuestos,Controles\BPreliminar\Soportes%20Grales.Controles%20de%20Obr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Documents%20and%20Settings/JOEL/APC/InaconsaACT/Soportes%20Analisis,Presupuestos,Controles/BPreliminar/Soportes%20Grales.Controles%20de%20Obra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\Documents%20and%20Settings\Ray\Escritorio\Presupuesto%20Habitacional%20Piedra%20BlancaX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Documents%20and%20Settings/Ray/Escritorio/Presupuesto%20Habitacional%20Piedra%20BlancaX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uelurbaez\COMPARTIDO\Documents%20and%20Settings\Eva%20L.%20JImenez%20Pagan\My%20Documents\Banco%20Central\ISA-Alcantarillado\Presupuesto%20Modificado%20I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Users/Elsamex/Desktop/copia2/DIC-2010%20presupuesto%20hato%20mayor/PRESUPUESTOS%20HATO%20MAYOR(1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IE5\CVRJQ4KQ\PRESUPUESTO_MONTE_PLATA(1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ONY\Desktop\LICITACION%20CALVENTI\PNUD%20007\LIC\PRINT\PRESUPUESTO%2007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6\docu06\disco%20rec\PRES.%20GUILLERMO\PRES.%20ADICIONAL%20ESTACION%2027%20DE%20FEBRERO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6\docu06\macm\ESTACION%20NICOLAS%20DE%20OVANDO\PRESUPUESTO%20EST.%20OVANDO\PRESU%20ESTACION%20NICOLAS%20DE%20OVANDO%20Central%20Mov.%20Tierra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vivienda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  <sheetName val="Insumos materiales"/>
      <sheetName val="Costos Mano de Obra"/>
      <sheetName val="Ana. Horm mexc mort"/>
      <sheetName val="Analisis Unit. "/>
    </sheetNames>
    <sheetDataSet>
      <sheetData sheetId="0"/>
      <sheetData sheetId="1"/>
      <sheetData sheetId="2">
        <row r="11">
          <cell r="F11">
            <v>1047.07</v>
          </cell>
        </row>
        <row r="22">
          <cell r="F22">
            <v>4833.63</v>
          </cell>
        </row>
        <row r="36">
          <cell r="F36">
            <v>4418.18</v>
          </cell>
        </row>
        <row r="44">
          <cell r="F44">
            <v>7531.56</v>
          </cell>
        </row>
        <row r="58">
          <cell r="F58">
            <v>3361.68</v>
          </cell>
        </row>
        <row r="120">
          <cell r="F120">
            <v>176.86</v>
          </cell>
        </row>
        <row r="156">
          <cell r="E156">
            <v>300</v>
          </cell>
        </row>
        <row r="157">
          <cell r="E157">
            <v>350</v>
          </cell>
        </row>
        <row r="161">
          <cell r="E161">
            <v>240</v>
          </cell>
        </row>
        <row r="166">
          <cell r="E166">
            <v>885</v>
          </cell>
        </row>
        <row r="385">
          <cell r="F385">
            <v>5541.47</v>
          </cell>
        </row>
        <row r="408">
          <cell r="F408">
            <v>13466.71</v>
          </cell>
        </row>
        <row r="636">
          <cell r="F636">
            <v>7072.57</v>
          </cell>
        </row>
        <row r="830">
          <cell r="E830">
            <v>2300</v>
          </cell>
        </row>
        <row r="1033">
          <cell r="F1033">
            <v>3965.32</v>
          </cell>
        </row>
        <row r="1057">
          <cell r="F1057">
            <v>4644.07</v>
          </cell>
        </row>
        <row r="1196">
          <cell r="F1196">
            <v>1436.859048</v>
          </cell>
        </row>
        <row r="1552">
          <cell r="E1552">
            <v>150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  <sheetName val="Ana.precios un"/>
      <sheetName val="Analisis"/>
      <sheetName val="Insumos materiales"/>
      <sheetName val="Costos Mano de Obra"/>
      <sheetName val="Ana. Horm mexc mort"/>
      <sheetName val="Análisis"/>
      <sheetName val="Resumen Precio Equipos"/>
      <sheetName val="Factura (813)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4">
          <cell r="L34">
            <v>0.52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  <sheetName val="INS"/>
      <sheetName val="HORM. Y MORTEROS."/>
      <sheetName val="SALARIOS"/>
      <sheetName val="Listado Equipos a utilizar"/>
      <sheetName val="Desembolso de Caja"/>
      <sheetName val="Materiales"/>
      <sheetName val="Analisis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  <sheetName val="In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"/>
      <sheetName val="Resumen"/>
      <sheetName val="Materiales"/>
      <sheetName val="M.O."/>
      <sheetName val="MANO DE OBRA"/>
      <sheetName val="Estructurales SALON"/>
      <sheetName val="EST. ALM"/>
      <sheetName val="Estructura Metalica"/>
      <sheetName val="peso"/>
      <sheetName val="ADDENDA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Mano de  Obra"/>
    </sheetNames>
    <sheetDataSet>
      <sheetData sheetId="0"/>
      <sheetData sheetId="1"/>
      <sheetData sheetId="2"/>
      <sheetData sheetId="3"/>
      <sheetData sheetId="4">
        <row r="557">
          <cell r="C557">
            <v>36.06</v>
          </cell>
        </row>
        <row r="570">
          <cell r="C570">
            <v>7.19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  <sheetName val="M.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  <sheetName val="M.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  <sheetName val="Villa Hermosa"/>
      <sheetName val="In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  <sheetName val="presupuesto no ejecutable"/>
      <sheetName val="M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  <sheetName val="GONZALO"/>
      <sheetName val="MOV"/>
      <sheetName val="Presu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ANALISIS STO DGO"/>
      <sheetName val="Incremento Precios"/>
      <sheetName val="PARTIDAS NUEVAS"/>
      <sheetName val="LISTA PRECIO"/>
      <sheetName val="caseta transformador"/>
      <sheetName val="Ins 2"/>
      <sheetName val="mov. tierra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Ac. M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med.mov.de tierras2"/>
      <sheetName val="analisis1"/>
      <sheetName val="Incremento Precios"/>
      <sheetName val="PARTIDAS NUE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1.4</v>
          </cell>
        </row>
        <row r="16">
          <cell r="D16">
            <v>0.3</v>
          </cell>
        </row>
      </sheetData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  <sheetName val="MATERIALES LISTADO"/>
      <sheetName val="V.Tierras A"/>
      <sheetName val="Cubicación"/>
      <sheetName val="Analisis"/>
      <sheetName val="INS"/>
    </sheetNames>
    <sheetDataSet>
      <sheetData sheetId="0"/>
      <sheetData sheetId="1"/>
      <sheetData sheetId="2">
        <row r="15">
          <cell r="C15" t="str">
            <v>Alambre No.12</v>
          </cell>
        </row>
      </sheetData>
      <sheetData sheetId="3">
        <row r="5">
          <cell r="Q5">
            <v>1</v>
          </cell>
        </row>
        <row r="116">
          <cell r="H116">
            <v>7.5876842105263149</v>
          </cell>
        </row>
        <row r="126">
          <cell r="H126" t="e">
            <v>#REF!</v>
          </cell>
        </row>
        <row r="139">
          <cell r="H139">
            <v>3124.1050000112532</v>
          </cell>
        </row>
        <row r="151">
          <cell r="H151">
            <v>49.12</v>
          </cell>
        </row>
        <row r="164">
          <cell r="H164">
            <v>2.4586812352499998</v>
          </cell>
        </row>
        <row r="226">
          <cell r="C226" t="str">
            <v>Obra:  Puente Sobre Rio Licey, carretera La Vega-Moca</v>
          </cell>
        </row>
        <row r="431">
          <cell r="D431" t="str">
            <v>Fecha:  Octubre 2005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  <sheetName val="MATERIALES LISTADO"/>
      <sheetName val="V.Tierras A"/>
      <sheetName val="Cubicación"/>
      <sheetName val="Analisis"/>
      <sheetName val="INS"/>
    </sheetNames>
    <sheetDataSet>
      <sheetData sheetId="0"/>
      <sheetData sheetId="1"/>
      <sheetData sheetId="2">
        <row r="15">
          <cell r="C15" t="str">
            <v>Alambre No.12</v>
          </cell>
        </row>
      </sheetData>
      <sheetData sheetId="3">
        <row r="5">
          <cell r="Q5">
            <v>1</v>
          </cell>
        </row>
        <row r="116">
          <cell r="H116">
            <v>7.5876842105263149</v>
          </cell>
        </row>
        <row r="126">
          <cell r="H126" t="e">
            <v>#REF!</v>
          </cell>
        </row>
        <row r="139">
          <cell r="H139">
            <v>3124.1050000112532</v>
          </cell>
        </row>
        <row r="151">
          <cell r="H151">
            <v>49.12</v>
          </cell>
        </row>
        <row r="164">
          <cell r="H164">
            <v>2.4586812352499998</v>
          </cell>
        </row>
        <row r="226">
          <cell r="C226" t="str">
            <v>Obra:  Puente Sobre Rio Licey, carretera La Vega-Moca</v>
          </cell>
        </row>
        <row r="431">
          <cell r="D431" t="str">
            <v>Fecha:  Octubre 2005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  <sheetName val="Análisis"/>
      <sheetName val="V.Tierras A"/>
      <sheetName val="Incremento Precios"/>
      <sheetName val="PARTIDAS NUEVAS"/>
    </sheetNames>
    <sheetDataSet>
      <sheetData sheetId="0">
        <row r="26">
          <cell r="L26">
            <v>40282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</sheetData>
      <sheetData sheetId="1"/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Configuración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Configuración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(2)"/>
      <sheetName val="Cronograma"/>
      <sheetName val="Pres. Term."/>
      <sheetName val="Cub.#1"/>
      <sheetName val="Cub. #2"/>
      <sheetName val="Cub. #3"/>
      <sheetName val="Cub. #sanchez elect"/>
      <sheetName val="Cub. #4"/>
      <sheetName val="Analisis"/>
      <sheetName val="Pres. Adic.Y"/>
      <sheetName val="Cronograma (3)"/>
      <sheetName val="IN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E26">
            <v>714.20529999999997</v>
          </cell>
        </row>
        <row r="33">
          <cell r="E33">
            <v>424.74</v>
          </cell>
        </row>
        <row r="43">
          <cell r="E43">
            <v>1067.5</v>
          </cell>
        </row>
        <row r="44">
          <cell r="E44">
            <v>2509.8000000000002</v>
          </cell>
        </row>
        <row r="76">
          <cell r="E76">
            <v>150</v>
          </cell>
        </row>
        <row r="79">
          <cell r="E79">
            <v>225</v>
          </cell>
        </row>
        <row r="202">
          <cell r="E202">
            <v>607.82475230769228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  <sheetName val="Analisis"/>
      <sheetName val="Pres. Adic.Y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plan para cubicar por mes"/>
      <sheetName val="MEMO CUB-2VOL. FRESADO"/>
      <sheetName val="MEMO CUB-2 AREA FRESADA"/>
      <sheetName val="CUBICACION No 2"/>
      <sheetName val="Codigo de Colores"/>
      <sheetName val="ESTABIL. CON CEMENTO"/>
      <sheetName val="Ext. Cemento"/>
      <sheetName val="IMPRIMACION"/>
      <sheetName val="ESTABILIZADO CAL"/>
      <sheetName val="Ext. Cal"/>
      <sheetName val="TER-SUP. ADIC. 3 "/>
      <sheetName val="LIMP-DESM-DEST"/>
      <sheetName val="Cortes con Equipos subdrenes"/>
      <sheetName val="Relleno Subdrenes"/>
      <sheetName val="Excav. con Equipo Sub-dren "/>
      <sheetName val="Excav. Magueyal"/>
      <sheetName val="Relleno Ampliación Magueyal"/>
      <sheetName val="Extraccion de piedras"/>
      <sheetName val="Comp. fundacion paseo SJM"/>
      <sheetName val="Relleno paseos San Juan"/>
      <sheetName val="Acarreo Relleno Paseos San Juan"/>
      <sheetName val="C y R Paseos San Juan Contenes"/>
      <sheetName val="Acarreo Relleno Paseos SJ Conte"/>
      <sheetName val="Cortes paseos SJM Equipos"/>
      <sheetName val="TER-Sub-Rasante adic. 3"/>
      <sheetName val="R-POSTES ADIC.1"/>
      <sheetName val="R-POSTES ADIC.2"/>
      <sheetName val="Relleno p-Cemento Var 1"/>
      <sheetName val="Acarreo Relleno p-Cemento Var 1"/>
      <sheetName val="Empuje y Carguio Mat Depositos"/>
      <sheetName val="EXC-ZANJA"/>
      <sheetName val="EXC-ZANJA ROCA"/>
      <sheetName val="Relleno Paseos"/>
      <sheetName val="Acarreo Relleno Paseos"/>
      <sheetName val="Demolicion Alc."/>
      <sheetName val="Exc. Cuneta con Martillo"/>
      <sheetName val="Exc. Cuneta con Compresores"/>
      <sheetName val="Corte de Rampas"/>
      <sheetName val="ESCARIF ADIC.3"/>
      <sheetName val="ACARR-M-INSERV-5KMS ORIG."/>
      <sheetName val="ACOND-BOTE ADIC. 1"/>
      <sheetName val="Asiento Arena sifones"/>
      <sheetName val="Relleno  Arena sifones"/>
      <sheetName val="Relleno de sifones"/>
      <sheetName val="SUMN. Y Col tubos  sifones"/>
      <sheetName val="SUMN. Y Col tubos  sifones 16&quot;"/>
      <sheetName val="Piezas especiales y cemento"/>
      <sheetName val="SUM. COL. TUB. AGUA P."/>
      <sheetName val="Acueducto"/>
      <sheetName val="Sifones"/>
      <sheetName val="ANALISIS STO DGO"/>
      <sheetName val="PRES. BOCA NUEVA"/>
      <sheetName val="M.O."/>
      <sheetName val="Materiales"/>
      <sheetName val="Analisis"/>
      <sheetName val="o.c.  zapata "/>
      <sheetName val="adicional de zapata "/>
      <sheetName val="pres. def.con zapata"/>
      <sheetName val="pres. def.con platea ADICIONAL"/>
      <sheetName val="pres. def.con platea O.C."/>
      <sheetName val="pres. def.con platea"/>
      <sheetName val="pres. def.con platea (2)"/>
      <sheetName val="pres. limpio con planos ult "/>
      <sheetName val="Mano de obra"/>
      <sheetName val="Mezcla"/>
      <sheetName val="volumetria muros,terminacion"/>
      <sheetName val="VOLUMEN PORTICOS Y COLUMNAS"/>
      <sheetName val="volumetria muros,terminacio (2"/>
      <sheetName val="Hoja1"/>
      <sheetName val="analisis de costos"/>
      <sheetName val="ANALISIS DE BOVEDILLA"/>
      <sheetName val="Presupuesto gartin"/>
      <sheetName val="Obra 1904-07 (2)"/>
      <sheetName val="cant y peso 1904-07 "/>
      <sheetName val="peso 1837"/>
      <sheetName val="peso 1904-07"/>
      <sheetName val="ANALISIS "/>
      <sheetName val="Obra 1837-07"/>
      <sheetName val="Obra 1904-07"/>
      <sheetName val="Propuesta en KG RD$"/>
      <sheetName val="Propuesta en KG US$"/>
      <sheetName val="Peso Maritza-Dilenia"/>
      <sheetName val="Pres.No.02 New pintura-anclaje"/>
      <sheetName val="Analisis Cortinas"/>
      <sheetName val="Peso Revision"/>
      <sheetName val="Placas Empot. y Adheridas"/>
      <sheetName val=" Materiales Maritza-2"/>
      <sheetName val=" Materiales Tubos +Placas"/>
      <sheetName val="Resumen Analisis"/>
      <sheetName val="Tabla de Tubos 10-8-07"/>
      <sheetName val="Tabla de Tubos"/>
      <sheetName val=" Materiales Mirna-1"/>
      <sheetName val="Solicitud de  Materiales"/>
      <sheetName val="Tabla de pesos "/>
      <sheetName val="PRESUPUESTO"/>
      <sheetName val="NO USAR Cubierta de Techo"/>
      <sheetName val="NO USAR Aluzinc "/>
      <sheetName val="Lista Planchas Cubiertas"/>
      <sheetName val="Analisis Cubiertas y Aislantes "/>
      <sheetName val="New Peso Materiales Pricemart"/>
      <sheetName val="Procedimiento de Pintura "/>
      <sheetName val="Analisis de Costo Metálica "/>
      <sheetName val="Presup. Pricemart Con Cubierta"/>
      <sheetName val="Presupuesto S+F+M"/>
      <sheetName val="Peso "/>
      <sheetName val="Analisis General-A"/>
      <sheetName val="Analisis Montaje Chavon-A"/>
      <sheetName val="Analisis Costos Suministro-A"/>
      <sheetName val="Analisis Fabrication -A"/>
      <sheetName val="NOAnalisis Fabricacion-1"/>
      <sheetName val="Analisis Montaje Chavon (2)"/>
      <sheetName val="Analisis Montaje Ferro"/>
      <sheetName val="Corte+ Biselado+Soldadura"/>
      <sheetName val="Resumen peso por Tramos"/>
      <sheetName val="TIEMPO TRAMOS PROC 5"/>
      <sheetName val="Biseladoxmediciones"/>
      <sheetName val="long. corte total  y biselado"/>
      <sheetName val="SOLD PILA 8"/>
      <sheetName val="tramos 2-8"/>
      <sheetName val="Pila 8"/>
      <sheetName val="Analisis tramo 9 y 1 "/>
      <sheetName val="Cortesxmediciones"/>
      <sheetName val="PRESENTACION"/>
      <sheetName val="118-009- Hidraulica"/>
      <sheetName val="CERRAMIENTO"/>
      <sheetName val="Varios"/>
      <sheetName val="Herr+Equip"/>
      <sheetName val="M.O instalacion"/>
      <sheetName val="M.O Fabricacion"/>
      <sheetName val=" pintura"/>
      <sheetName val="Corte+Sold"/>
      <sheetName val="Comparacion"/>
      <sheetName val="EDIF. P. TERMINADO"/>
      <sheetName val="EDIF. MATERIA PRIMA"/>
      <sheetName val="Desglose Edif."/>
      <sheetName val="Peso y Materiales V Centenario "/>
      <sheetName val="Peso y Materiales Entrada)"/>
      <sheetName val="Propuesta Entrada"/>
      <sheetName val="expansiones entrada"/>
      <sheetName val="Propuesta V Centenario"/>
      <sheetName val="Analisis Costo Opret-V Centen"/>
      <sheetName val="Analisis Pintura"/>
      <sheetName val="Analisis de Costo Cubierta"/>
      <sheetName val="Peso Fachada"/>
      <sheetName val="Presupuesto "/>
      <sheetName val="Analisis Tranzado Aluzinc"/>
      <sheetName val="Analisis de Costo Tipo A"/>
      <sheetName val="Analisis de Costo Tipo B"/>
      <sheetName val="Analisis Pintura "/>
      <sheetName val="analisis anclajes-Hormigon"/>
      <sheetName val="OBS"/>
      <sheetName val="F.M."/>
      <sheetName val="CostosUnit"/>
      <sheetName val="Asigna"/>
      <sheetName val="CostosTotales"/>
      <sheetName val="ANALISIS (2)"/>
      <sheetName val="Acarreos "/>
      <sheetName val="COMPRESOR "/>
      <sheetName val="EQUIPOS"/>
      <sheetName val="MATERIALES "/>
      <sheetName val="ingenieria"/>
      <sheetName val="MANT.TRANSITO"/>
      <sheetName val="CAMPAMENTO2"/>
      <sheetName val="Anal. horm."/>
      <sheetName val="Volumenes"/>
      <sheetName val="Ana"/>
      <sheetName val="VínculoExternoRecuperado1"/>
      <sheetName val="Resumen (2)"/>
      <sheetName val="Pres. "/>
      <sheetName val="Resumen"/>
      <sheetName val="Estructurales SALON"/>
      <sheetName val="EST. AL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  <sheetName val="COSTO_INDIRECTO"/>
      <sheetName val="PERSONAL_ADMINISTRATIVO"/>
      <sheetName val="PERSONAL_TECNICO"/>
      <sheetName val="OPERADORES_EQUIPOS"/>
      <sheetName val="Trabajos Generales"/>
      <sheetName val="Anal. horm."/>
      <sheetName val="Volumenes"/>
      <sheetName val="Ana"/>
    </sheetNames>
    <sheetDataSet>
      <sheetData sheetId="0">
        <row r="35">
          <cell r="D35">
            <v>16</v>
          </cell>
        </row>
      </sheetData>
      <sheetData sheetId="1"/>
      <sheetData sheetId="2"/>
      <sheetData sheetId="3">
        <row r="3">
          <cell r="I3">
            <v>26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de Precios"/>
      <sheetName val="Analisis"/>
      <sheetName val="Hoja2"/>
      <sheetName val="Hoja3"/>
      <sheetName val="COSTO INDIRECTO"/>
      <sheetName val="OPERADORES EQUIPOS"/>
      <sheetName val="Trabajos Generales"/>
      <sheetName val="Análisis"/>
      <sheetName val="PRESUPUESTO DE TERMINACION"/>
      <sheetName val="materiales (2)"/>
    </sheetNames>
    <sheetDataSet>
      <sheetData sheetId="0">
        <row r="59">
          <cell r="C59">
            <v>113.94199999999999</v>
          </cell>
        </row>
      </sheetData>
      <sheetData sheetId="1">
        <row r="1872">
          <cell r="F1872">
            <v>4652.12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 "/>
      <sheetName val="1.01"/>
      <sheetName val="1.02"/>
      <sheetName val="1.03"/>
      <sheetName val="2.01"/>
      <sheetName val="2.02"/>
      <sheetName val="2.03"/>
      <sheetName val="3.01"/>
      <sheetName val="9.20.01"/>
      <sheetName val="9.20.02"/>
      <sheetName val="9.20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 "/>
      <sheetName val="1.01"/>
      <sheetName val="1.02"/>
      <sheetName val="1.03"/>
      <sheetName val="2.01"/>
      <sheetName val="2.02"/>
      <sheetName val="2.03"/>
      <sheetName val="3.01"/>
      <sheetName val="9.20.01"/>
      <sheetName val="9.20.02"/>
      <sheetName val="9.20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  <sheetName val="Cubicacion"/>
      <sheetName val="Trabajos Gener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G102">
            <v>41.5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Materiales instalados"/>
      <sheetName val="Resumen"/>
      <sheetName val="Analisis"/>
      <sheetName val="Hoja2"/>
      <sheetName val="evaluacion del pres. electrico"/>
      <sheetName val="Hoja3"/>
      <sheetName val="Presupuesto (2)"/>
      <sheetName val="crono"/>
      <sheetName val="Presupuesto"/>
      <sheetName val="Cub. #1 OK"/>
      <sheetName val="Cub. #1 (2)"/>
      <sheetName val="Cub. #2 "/>
      <sheetName val="Hoja1"/>
      <sheetName val="Hoja4"/>
      <sheetName val="M.O."/>
      <sheetName val="Presupuesto (3)"/>
      <sheetName val="Insumos"/>
    </sheetNames>
    <sheetDataSet>
      <sheetData sheetId="0" refreshError="1"/>
      <sheetData sheetId="1" refreshError="1"/>
      <sheetData sheetId="2" refreshError="1">
        <row r="11">
          <cell r="F11">
            <v>1047.07</v>
          </cell>
        </row>
        <row r="510">
          <cell r="F510">
            <v>4471.88</v>
          </cell>
        </row>
        <row r="549">
          <cell r="F549">
            <v>3281.94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Area de Quemados"/>
      <sheetName val="pres.rem.area de quemados artur"/>
      <sheetName val="ARTURO GRULLON"/>
      <sheetName val="DEMOLICIONES"/>
      <sheetName val="MOVIMIENTO DE TIERRA"/>
      <sheetName val="HORMIGON ARMADO"/>
      <sheetName val="SANITARIA"/>
      <sheetName val="Cuantia"/>
      <sheetName val="Cotizaciones Generales"/>
      <sheetName val="ANALISIS GENERAL"/>
      <sheetName val="Senalizacion "/>
      <sheetName val="PRES.RESTHosp. toribio Bencosme"/>
      <sheetName val="INSUMOS (2)"/>
      <sheetName val="HOSPITAL "/>
      <sheetName val="cotizacion puertas"/>
      <sheetName val="Cotizacion Gases Ciprian"/>
      <sheetName val="LISTADO MATERIAL GENERAL"/>
      <sheetName val="INSUMOS"/>
      <sheetName val="Mano de Obra"/>
      <sheetName val="metalica analisis"/>
      <sheetName val="VERJA ANALISIS"/>
      <sheetName val="Cotizaciones"/>
      <sheetName val="MO SANITARIA"/>
      <sheetName val="CANTIDADES A"/>
      <sheetName val="via"/>
      <sheetName val="COL.C1"/>
      <sheetName val="COL.C1 (2)"/>
      <sheetName val="VIG. PI"/>
      <sheetName val="LO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173">
          <cell r="F1173">
            <v>591.04656250000005</v>
          </cell>
        </row>
        <row r="1178">
          <cell r="F1178">
            <v>150981.87837600001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 TERMINACION(SS)"/>
      <sheetName val="PRESUPUESTO DE TERMINACION(SDP)"/>
      <sheetName val="PRESUPUESTO DE TERMINACION"/>
      <sheetName val="Santa cruz (2)"/>
      <sheetName val="Santa cruz"/>
      <sheetName val="TERMINACION REVISION ELECTRICA"/>
      <sheetName val="DIFERENCIA  Precio "/>
      <sheetName val="adicional por partidas nuevas"/>
      <sheetName val="NO EJECUTABLE"/>
      <sheetName val="ORDEN DE CAMBIO PART NUEVAS "/>
      <sheetName val="Dif Precio"/>
      <sheetName val="PRESUPUESTO DE TERMINACION (2)"/>
      <sheetName val="Hoja1"/>
      <sheetName val="Ord. de Camb. No. 1"/>
      <sheetName val="gases"/>
      <sheetName val="Cotizacion Gases Ciprian"/>
      <sheetName val="MANT.TRANSITO"/>
      <sheetName val="Materiales"/>
      <sheetName val="Salarios"/>
      <sheetName val="Cubicación"/>
    </sheetNames>
    <sheetDataSet>
      <sheetData sheetId="0" refreshError="1"/>
      <sheetData sheetId="1" refreshError="1"/>
      <sheetData sheetId="2">
        <row r="85">
          <cell r="G85">
            <v>2544.1657077100126</v>
          </cell>
        </row>
        <row r="123">
          <cell r="G123">
            <v>6909.53</v>
          </cell>
        </row>
        <row r="124">
          <cell r="G124">
            <v>5226.95</v>
          </cell>
        </row>
        <row r="125">
          <cell r="G125">
            <v>1177</v>
          </cell>
        </row>
        <row r="810">
          <cell r="G810">
            <v>19170.975999999999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 TERMINACION(SS)"/>
      <sheetName val="PRESUPUESTO DE TERMINACION(SDP)"/>
      <sheetName val="PRESUPUESTO DE TERMINACION"/>
      <sheetName val="Santa cruz (2)"/>
      <sheetName val="Santa cruz"/>
      <sheetName val="TERMINACION REVISION ELECTRICA"/>
      <sheetName val="DIFERENCIA  Precio "/>
      <sheetName val="adicional por partidas nuevas"/>
      <sheetName val="NO EJECUTABLE"/>
      <sheetName val="ORDEN DE CAMBIO PART NUEVAS "/>
      <sheetName val="Dif Precio"/>
      <sheetName val="PRESUPUESTO DE TERMINACION (2)"/>
      <sheetName val="Hoja1"/>
      <sheetName val="Ord. de Camb. No. 1"/>
      <sheetName val="gases"/>
      <sheetName val="Cotizacion Gases Ciprian"/>
      <sheetName val="MANT.TRANSITO"/>
    </sheetNames>
    <sheetDataSet>
      <sheetData sheetId="0"/>
      <sheetData sheetId="1"/>
      <sheetData sheetId="2">
        <row r="85">
          <cell r="G85">
            <v>2544.1657077100126</v>
          </cell>
        </row>
        <row r="123">
          <cell r="G123">
            <v>6909.53</v>
          </cell>
        </row>
        <row r="124">
          <cell r="G124">
            <v>5226.95</v>
          </cell>
        </row>
        <row r="125">
          <cell r="G125">
            <v>1177</v>
          </cell>
        </row>
        <row r="810">
          <cell r="G810">
            <v>19170.975999999999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  <sheetName val="PRESUPUESTO DE TERMINACION"/>
      <sheetName val="Analisis Mezc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7">
          <cell r="I327">
            <v>162.50649999999999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  <sheetName val="M.O.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  <sheetName val="M.O.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Adicional No. 01"/>
      <sheetName val="CUB.4, TRAMO I, CARDON-BA"/>
      <sheetName val="Adicional No. 02"/>
      <sheetName val="1.01 Ingenieria"/>
      <sheetName val="1.02 Mantenimiento Tránsito"/>
      <sheetName val="1.03 Campamento"/>
      <sheetName val="1.04 Const. Desvio"/>
      <sheetName val="1.05 Mant. de riego"/>
      <sheetName val="1.06 Letreros de la obra"/>
      <sheetName val="2.01 Rem y Rec. Tub.Acueduto"/>
      <sheetName val="2.02 Rem. y recol. alambradas "/>
      <sheetName val="2.03 Const. alambradas"/>
      <sheetName val="2.04 Exc en Roca equipo"/>
      <sheetName val="2.05 Exc en Roca Retromartillo"/>
      <sheetName val="2.06 Exc mat. no cl. compensado"/>
      <sheetName val="2.07 Exc mat. no cl con sobreac"/>
      <sheetName val="2.08 Exc Material Inserv."/>
      <sheetName val="2.09  Exc. Prestamo"/>
      <sheetName val="2.10 rell conf explanacion"/>
      <sheetName val="2.11 Cunetas pie talud"/>
      <sheetName val="2.12 Canalizacion a mano"/>
      <sheetName val="2.13 Escarificacion superf."/>
      <sheetName val="2.15  Bote roca"/>
      <sheetName val="2.16 Bote mat. no clasif."/>
      <sheetName val="2.17 Bote mat. inservible"/>
      <sheetName val="2.18 Bote mat. estructuras"/>
      <sheetName val="2.19 Acarr adic. Mat. compen. "/>
      <sheetName val="2.20 Acarr Mat Prestamo"/>
      <sheetName val="2.21 Acarr Mat Base"/>
      <sheetName val="2.22 Acarr Mat Sub.-base"/>
      <sheetName val="2.23 Exc. estruct dren  1.5m"/>
      <sheetName val="2.24 Exc. estruct. de 1.5-3.0"/>
      <sheetName val="2.25 Terminacion de Sub-rasante"/>
      <sheetName val="3.01 Sub Base granular"/>
      <sheetName val="3.02 Sub.-base Triturada"/>
      <sheetName val="3.03 ESTABIL. Sub-Base"/>
      <sheetName val="3.04 Estabilización de base"/>
      <sheetName val="3.05 Extendido Cal"/>
      <sheetName val="4.01 Carpeta Horm. Asf. 2&quot;"/>
      <sheetName val="2.01 Riego de Adherencia"/>
      <sheetName val="4.02 Riego de Imprimacion "/>
      <sheetName val="4.03 SEÑALIZACION"/>
      <sheetName val="5.01.01 Horm. Est.  D Cabezal"/>
      <sheetName val="5.01.02 Horm.Est.E Pasarela"/>
      <sheetName val="5.01.03  Puentes"/>
      <sheetName val="6.01.01.01Tubería 24"/>
      <sheetName val="6.01.01.02 Tubería  30¨"/>
      <sheetName val="6.01.01.03 Alcantarilla  36¨ "/>
      <sheetName val="6.01.01.04 Tubería 42&quot;"/>
      <sheetName val="6.01.01.05 Cajón 1.5 x 1.5"/>
      <sheetName val="6.01.01.06  Cajón 2 x 2"/>
      <sheetName val="6.01.01.07 Cajón 3 x 3"/>
      <sheetName val="6.01.08 Mat. de asiento clase C"/>
      <sheetName val="6.02.09 Sum Rell  en O. Conexas"/>
      <sheetName val="7.01 Encache de Piedra"/>
      <sheetName val="7.02 Horm. Fondo Cunetas Encac."/>
      <sheetName val="7.03 Muros de Gaviones"/>
      <sheetName val="7.04 Muros de Sacos"/>
      <sheetName val="7.05 Const. Contenes"/>
      <sheetName val="7.06 Const. Aceras"/>
      <sheetName val="7.07 Barrera de Defensa"/>
      <sheetName val="7.08 Hormigón 180 Nivelación"/>
      <sheetName val="7.09 Canaletas de Hormigón"/>
      <sheetName val="7.10 Regado y Nivelado Material"/>
      <sheetName val="7.11 Perfila con Retromartillo"/>
      <sheetName val="7.12 Perfila con Cubo de Retro"/>
      <sheetName val="7.14 Limp. Final y Bote"/>
      <sheetName val="16% de ITEBIS"/>
      <sheetName val="2.02 Acarr Adic Asf"/>
      <sheetName val="2.03 Acarr Adic Agreg"/>
      <sheetName val=" Base Triturada"/>
      <sheetName val=" Cajón 2.5 x 2.5"/>
      <sheetName val="Hormigón Proyectado"/>
      <sheetName val="Piedras fundac"/>
      <sheetName val="3.01 Canalizacion"/>
      <sheetName val="3.02 Acero"/>
      <sheetName val="3.03 Rell aproc puente"/>
      <sheetName val="3.04 Arena"/>
      <sheetName val="Senalizacion"/>
      <sheetName val="Analisis Acc Asf"/>
      <sheetName val="Analisis"/>
      <sheetName val="Asfalto"/>
      <sheetName val="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  <sheetName val="mov. de tierra"/>
      <sheetName val="MOJornal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ORDEN DE CAMBIO"/>
      <sheetName val="SEG, POL Y FIANZ "/>
      <sheetName val="1.01"/>
      <sheetName val="1.02"/>
      <sheetName val="1.03"/>
      <sheetName val="1.04"/>
      <sheetName val="1.05"/>
      <sheetName val="1.06"/>
      <sheetName val="2.01.01"/>
      <sheetName val="2.01.02"/>
      <sheetName val="2.02.01"/>
      <sheetName val="2.02.02"/>
      <sheetName val="2.02.03"/>
      <sheetName val="2.03.01"/>
      <sheetName val="2.03.02"/>
      <sheetName val="2.03.03"/>
      <sheetName val="2.03.04"/>
      <sheetName val="2.03.06"/>
      <sheetName val="13.01"/>
      <sheetName val="13.02"/>
      <sheetName val="14.01"/>
      <sheetName val="14.02"/>
      <sheetName val="m.t C"/>
      <sheetName val="mov. de tierra"/>
    </sheetNames>
    <sheetDataSet>
      <sheetData sheetId="0">
        <row r="9">
          <cell r="A9">
            <v>1</v>
          </cell>
          <cell r="B9" t="str">
            <v>TRABAJOS GENERALES</v>
          </cell>
        </row>
        <row r="10">
          <cell r="A10">
            <v>1.01</v>
          </cell>
          <cell r="B10" t="str">
            <v>Ingeniería</v>
          </cell>
        </row>
        <row r="11">
          <cell r="A11">
            <v>1.02</v>
          </cell>
          <cell r="B11" t="str">
            <v>Campamento</v>
          </cell>
        </row>
        <row r="12">
          <cell r="A12">
            <v>1.03</v>
          </cell>
          <cell r="B12" t="str">
            <v>Mantenimiento de Tránsito y construcción de desvíos temporales</v>
          </cell>
        </row>
        <row r="13">
          <cell r="A13">
            <v>1.04</v>
          </cell>
          <cell r="B13" t="str">
            <v>Seguridad e Higiene</v>
          </cell>
        </row>
        <row r="14">
          <cell r="A14">
            <v>1.05</v>
          </cell>
          <cell r="B14" t="str">
            <v xml:space="preserve">Iluminación </v>
          </cell>
        </row>
        <row r="15">
          <cell r="A15">
            <v>1.06</v>
          </cell>
          <cell r="B15" t="str">
            <v>Limpieza final</v>
          </cell>
        </row>
        <row r="16">
          <cell r="B16" t="str">
            <v>SUB-TOTAL TRABAJOS GENERALES</v>
          </cell>
        </row>
        <row r="17">
          <cell r="B17" t="str">
            <v>FASE I (0+000 @ 12+500)</v>
          </cell>
        </row>
        <row r="18">
          <cell r="A18">
            <v>2</v>
          </cell>
          <cell r="B18" t="str">
            <v>MOVIMIENTO DE TIERRAS Y DEMOLICIONES</v>
          </cell>
        </row>
        <row r="19">
          <cell r="A19">
            <v>2.0099999999999998</v>
          </cell>
          <cell r="B19" t="str">
            <v>Remoción de Vegetación y Limpieza.</v>
          </cell>
        </row>
        <row r="20">
          <cell r="A20" t="str">
            <v>2.01.01</v>
          </cell>
          <cell r="B20" t="str">
            <v>Remoción de vegetación y limpieza en áreas tipo "A"</v>
          </cell>
        </row>
        <row r="21">
          <cell r="A21" t="str">
            <v>2.01.02</v>
          </cell>
          <cell r="B21" t="str">
            <v>Remoción de vegetación y limpieza en áreas tipo "B"</v>
          </cell>
        </row>
        <row r="22">
          <cell r="A22">
            <v>2.02</v>
          </cell>
          <cell r="B22" t="str">
            <v>Excavación.</v>
          </cell>
        </row>
        <row r="23">
          <cell r="A23" t="str">
            <v>2.02.01</v>
          </cell>
          <cell r="B23" t="str">
            <v xml:space="preserve">Excavación en roca </v>
          </cell>
        </row>
        <row r="24">
          <cell r="A24" t="str">
            <v>2.02.02</v>
          </cell>
          <cell r="B24" t="str">
            <v>Excavación en suelo</v>
          </cell>
        </row>
        <row r="25">
          <cell r="A25" t="str">
            <v>2.02.03</v>
          </cell>
          <cell r="B25" t="str">
            <v>Excavación de saneo</v>
          </cell>
        </row>
        <row r="26">
          <cell r="A26">
            <v>2.0299999999999998</v>
          </cell>
          <cell r="B26" t="str">
            <v>Relleno y Conformación de Terraplen.</v>
          </cell>
        </row>
        <row r="27">
          <cell r="A27" t="str">
            <v>2.03.01</v>
          </cell>
          <cell r="B27" t="str">
            <v>Regado, nivelado y compactado material de relleno</v>
          </cell>
        </row>
        <row r="28">
          <cell r="A28" t="str">
            <v>2.03.02</v>
          </cell>
          <cell r="B28" t="str">
            <v>Acarreo material de relleno (0.00 @ 5.0 km)</v>
          </cell>
        </row>
        <row r="29">
          <cell r="A29" t="str">
            <v>2.03.03</v>
          </cell>
          <cell r="B29" t="str">
            <v>Bote material (0.00 @ 5.0 km)</v>
          </cell>
        </row>
        <row r="30">
          <cell r="A30" t="str">
            <v>2.03.04</v>
          </cell>
          <cell r="B30" t="str">
            <v>Bote material (5.00 @ 10.0 km)</v>
          </cell>
        </row>
        <row r="31">
          <cell r="A31" t="str">
            <v>2.03.05</v>
          </cell>
          <cell r="B31" t="str">
            <v>Estabilización de Fundación con 3.0% Cal</v>
          </cell>
        </row>
        <row r="32">
          <cell r="A32" t="str">
            <v>2.03.06</v>
          </cell>
          <cell r="B32" t="str">
            <v>Perfilado talud</v>
          </cell>
        </row>
        <row r="33">
          <cell r="A33" t="str">
            <v>2.03.07</v>
          </cell>
          <cell r="B33" t="str">
            <v>Terminación de la Subrasante de la Carretera</v>
          </cell>
        </row>
        <row r="34">
          <cell r="A34">
            <v>3</v>
          </cell>
          <cell r="B34" t="str">
            <v>ALCANTARILLAS Y DRENAJES</v>
          </cell>
        </row>
        <row r="35">
          <cell r="A35">
            <v>3.01</v>
          </cell>
          <cell r="B35" t="str">
            <v>Excavación Común de Cunetas</v>
          </cell>
        </row>
        <row r="36">
          <cell r="A36">
            <v>3.02</v>
          </cell>
          <cell r="B36" t="str">
            <v>Suministro y colocación tubería tubular tipo A  (1 tuberías ø36")</v>
          </cell>
        </row>
        <row r="37">
          <cell r="A37">
            <v>3.03</v>
          </cell>
          <cell r="B37" t="str">
            <v>Suministro y colocación tubería tubular tipo B  (2 tuberías ø36")</v>
          </cell>
        </row>
        <row r="38">
          <cell r="A38">
            <v>3.04</v>
          </cell>
          <cell r="B38" t="str">
            <v>Hormigonado cunetas</v>
          </cell>
        </row>
        <row r="39">
          <cell r="A39">
            <v>4</v>
          </cell>
          <cell r="B39" t="str">
            <v>ESTRUCTURAS</v>
          </cell>
        </row>
        <row r="40">
          <cell r="A40">
            <v>4.01</v>
          </cell>
          <cell r="B40" t="str">
            <v>Puentes</v>
          </cell>
        </row>
        <row r="41">
          <cell r="A41">
            <v>4.0199999999999996</v>
          </cell>
          <cell r="B41" t="str">
            <v>Rehabilitación de Puentes</v>
          </cell>
        </row>
        <row r="42">
          <cell r="A42">
            <v>5</v>
          </cell>
          <cell r="B42" t="str">
            <v>CAPA DE RODADURA</v>
          </cell>
        </row>
        <row r="43">
          <cell r="A43">
            <v>5.01</v>
          </cell>
          <cell r="B43" t="str">
            <v>Escarificación, tratamiento y nivelación de superficie</v>
          </cell>
        </row>
        <row r="44">
          <cell r="A44">
            <v>5.0199999999999996</v>
          </cell>
          <cell r="B44" t="str">
            <v>Suministro material de sub-base granular</v>
          </cell>
        </row>
        <row r="45">
          <cell r="A45">
            <v>5.03</v>
          </cell>
          <cell r="B45" t="str">
            <v>Regado, nivelado y compactado material de sub-base</v>
          </cell>
        </row>
        <row r="46">
          <cell r="A46">
            <v>5.04</v>
          </cell>
          <cell r="B46" t="str">
            <v>Acarreo material de subbase (0.0 @ 5.00 km)</v>
          </cell>
        </row>
        <row r="47">
          <cell r="A47">
            <v>5.05</v>
          </cell>
          <cell r="B47" t="str">
            <v>Acarreo material de subbase (5.00 @ 10.00km)</v>
          </cell>
        </row>
        <row r="48">
          <cell r="A48">
            <v>5.0599999999999996</v>
          </cell>
          <cell r="B48" t="str">
            <v>Acarreo material de subbase (10.00 @ 15.00 km)</v>
          </cell>
        </row>
        <row r="49">
          <cell r="A49">
            <v>5.07</v>
          </cell>
          <cell r="B49" t="str">
            <v>Pavimento de Hormigón Hidráulico MR45 (e=0.12 m)</v>
          </cell>
        </row>
        <row r="50">
          <cell r="A50">
            <v>5.08</v>
          </cell>
          <cell r="B50" t="str">
            <v>Estabilización de Material de Sub Base 15 cm a un 3% con Cemento</v>
          </cell>
        </row>
        <row r="51">
          <cell r="A51">
            <v>6</v>
          </cell>
          <cell r="B51" t="str">
            <v>TERMINACIONES</v>
          </cell>
        </row>
        <row r="52">
          <cell r="A52">
            <v>6.01</v>
          </cell>
          <cell r="B52" t="str">
            <v>Señalizacion Horizontal</v>
          </cell>
        </row>
        <row r="53">
          <cell r="A53" t="str">
            <v>6.01.01</v>
          </cell>
          <cell r="B53" t="str">
            <v>Línea Amarilla Segmentada Continua Centro</v>
          </cell>
        </row>
        <row r="54">
          <cell r="A54" t="str">
            <v>6.01.02</v>
          </cell>
          <cell r="B54" t="str">
            <v>Línea Blanca Continua (Laterales)</v>
          </cell>
        </row>
        <row r="55">
          <cell r="A55" t="str">
            <v>6.01.03</v>
          </cell>
          <cell r="B55" t="str">
            <v>Suministro E Instalación de Toperoles Reflectantes Blancos</v>
          </cell>
        </row>
        <row r="56">
          <cell r="A56">
            <v>6.02</v>
          </cell>
          <cell r="B56" t="str">
            <v>Señalizacion Vertical</v>
          </cell>
        </row>
        <row r="57">
          <cell r="A57" t="str">
            <v>6.02.01</v>
          </cell>
          <cell r="B57" t="str">
            <v>Señales Informativas de Destino</v>
          </cell>
        </row>
        <row r="58">
          <cell r="A58" t="str">
            <v>6.02.02</v>
          </cell>
          <cell r="B58" t="str">
            <v>Señales Restrictivas</v>
          </cell>
        </row>
        <row r="59">
          <cell r="A59" t="str">
            <v>6.02.03</v>
          </cell>
          <cell r="B59" t="str">
            <v>Señales Preventivas</v>
          </cell>
        </row>
        <row r="60">
          <cell r="B60" t="str">
            <v>SUB-TOTAL FASE I</v>
          </cell>
        </row>
        <row r="61">
          <cell r="B61" t="str">
            <v>FASE 2 (12+500 @ 28+224)</v>
          </cell>
        </row>
        <row r="62">
          <cell r="A62">
            <v>7</v>
          </cell>
          <cell r="B62" t="str">
            <v>MOVIMIENTO DE TIERRAS Y DEMOLICIONES</v>
          </cell>
        </row>
        <row r="63">
          <cell r="A63">
            <v>7.01</v>
          </cell>
          <cell r="B63" t="str">
            <v>Remoción de Vegetación y Limpieza.</v>
          </cell>
        </row>
        <row r="64">
          <cell r="A64" t="str">
            <v>7.01.01</v>
          </cell>
          <cell r="B64" t="str">
            <v>Remoción de vegetación y limpieza en áreas tipo "A"</v>
          </cell>
        </row>
        <row r="65">
          <cell r="A65" t="str">
            <v>7.01.02</v>
          </cell>
          <cell r="B65" t="str">
            <v>Remoción de vegetación y limpieza en áreas tipo "B"</v>
          </cell>
        </row>
        <row r="66">
          <cell r="A66">
            <v>7.02</v>
          </cell>
          <cell r="B66" t="str">
            <v>Excavación.</v>
          </cell>
        </row>
        <row r="67">
          <cell r="A67" t="str">
            <v>7.02.01</v>
          </cell>
          <cell r="B67" t="str">
            <v xml:space="preserve">Excavación en roca </v>
          </cell>
        </row>
        <row r="68">
          <cell r="A68" t="str">
            <v>7.02.02</v>
          </cell>
          <cell r="B68" t="str">
            <v>Excavación en suelo</v>
          </cell>
        </row>
        <row r="69">
          <cell r="A69" t="str">
            <v>7.02.03</v>
          </cell>
          <cell r="B69" t="str">
            <v>Excavación de saneo</v>
          </cell>
        </row>
        <row r="70">
          <cell r="A70">
            <v>7.03</v>
          </cell>
          <cell r="B70" t="str">
            <v>Relleno y Conformación de Terraplen.</v>
          </cell>
        </row>
        <row r="71">
          <cell r="A71" t="str">
            <v>7.03.01</v>
          </cell>
          <cell r="B71" t="str">
            <v>Regado, nivelado y compactado material de relleno</v>
          </cell>
        </row>
        <row r="72">
          <cell r="A72" t="str">
            <v>7.03.02</v>
          </cell>
          <cell r="B72" t="str">
            <v>Acarreo material de relleno (0.00 @ 5.0 km)</v>
          </cell>
        </row>
        <row r="73">
          <cell r="A73" t="str">
            <v>7.03.03</v>
          </cell>
          <cell r="B73" t="str">
            <v>Bote material (0.00 @ 5.0 km)</v>
          </cell>
        </row>
        <row r="74">
          <cell r="A74" t="str">
            <v>7.03.04</v>
          </cell>
          <cell r="B74" t="str">
            <v>Bote material (5.00 @ 10.0 km)</v>
          </cell>
        </row>
        <row r="75">
          <cell r="A75" t="str">
            <v>7.03.05</v>
          </cell>
          <cell r="B75" t="str">
            <v>Estabilización de Fundación con 3.0% Cal</v>
          </cell>
        </row>
        <row r="76">
          <cell r="A76" t="str">
            <v>7.03.06</v>
          </cell>
          <cell r="B76" t="str">
            <v>Perfilado talud</v>
          </cell>
        </row>
        <row r="77">
          <cell r="A77" t="str">
            <v>7.03.07</v>
          </cell>
          <cell r="B77" t="str">
            <v>Terminación de la Subrasante de la Carretera</v>
          </cell>
        </row>
        <row r="78">
          <cell r="A78">
            <v>8</v>
          </cell>
          <cell r="B78" t="str">
            <v>ALCANTARILLAS Y DRENAJES</v>
          </cell>
        </row>
        <row r="79">
          <cell r="A79">
            <v>8.01</v>
          </cell>
          <cell r="B79" t="str">
            <v>Excavación Común de Cunetas</v>
          </cell>
        </row>
        <row r="80">
          <cell r="A80">
            <v>8.02</v>
          </cell>
          <cell r="B80" t="str">
            <v>Suministro y colocación tubería tubular tipo A  (1 tuberías ø36")</v>
          </cell>
        </row>
        <row r="81">
          <cell r="A81">
            <v>8.0299999999999994</v>
          </cell>
          <cell r="B81" t="str">
            <v>Suministro y colocación tubería tubular tipo B  (2 tuberías ø36")</v>
          </cell>
        </row>
        <row r="82">
          <cell r="A82">
            <v>8.0399999999999991</v>
          </cell>
          <cell r="B82" t="str">
            <v>Hormigonado cunetas</v>
          </cell>
        </row>
        <row r="83">
          <cell r="A83">
            <v>9</v>
          </cell>
          <cell r="B83" t="str">
            <v>ESTRUCTURAS</v>
          </cell>
        </row>
        <row r="84">
          <cell r="A84">
            <v>9.01</v>
          </cell>
          <cell r="B84" t="str">
            <v>Puentes</v>
          </cell>
        </row>
        <row r="85">
          <cell r="A85">
            <v>9.02</v>
          </cell>
          <cell r="B85" t="str">
            <v>Baden</v>
          </cell>
        </row>
        <row r="86">
          <cell r="A86">
            <v>9.0299999999999994</v>
          </cell>
          <cell r="B86" t="str">
            <v>Rehabilitación de Puentes</v>
          </cell>
        </row>
        <row r="87">
          <cell r="A87">
            <v>10</v>
          </cell>
          <cell r="B87" t="str">
            <v>CAPA DE RODADURA</v>
          </cell>
        </row>
        <row r="88">
          <cell r="A88">
            <v>10.01</v>
          </cell>
          <cell r="B88" t="str">
            <v>Escarificación, tratamiento y nivelación de superficie</v>
          </cell>
        </row>
        <row r="89">
          <cell r="A89">
            <v>10.02</v>
          </cell>
          <cell r="B89" t="str">
            <v>Suministro  material de sub-base granular</v>
          </cell>
        </row>
        <row r="90">
          <cell r="A90">
            <v>10.029999999999999</v>
          </cell>
          <cell r="B90" t="str">
            <v>Regado, nivelado y compactado material de sub-base</v>
          </cell>
        </row>
        <row r="91">
          <cell r="A91">
            <v>10.039999999999999</v>
          </cell>
          <cell r="B91" t="str">
            <v>Acarreo material de subbase (0.0 @ 5.00 km)</v>
          </cell>
        </row>
        <row r="92">
          <cell r="A92">
            <v>10.050000000000001</v>
          </cell>
          <cell r="B92" t="str">
            <v>Acarreo material de subbase (5.00 @ 10.00km)</v>
          </cell>
        </row>
        <row r="93">
          <cell r="A93">
            <v>10.06</v>
          </cell>
          <cell r="B93" t="str">
            <v>Acarreo material de subbase (10.00 @ 15.00 km)</v>
          </cell>
        </row>
        <row r="94">
          <cell r="A94">
            <v>10.07</v>
          </cell>
          <cell r="B94" t="str">
            <v>Pavimento de Hormigón Hidráulico MR45 (e=0.12 m)</v>
          </cell>
        </row>
        <row r="95">
          <cell r="A95">
            <v>10.08</v>
          </cell>
          <cell r="B95" t="str">
            <v>Estabilización de Material de Sub Base 15 cm a un 3% con Cemento</v>
          </cell>
        </row>
        <row r="96">
          <cell r="A96">
            <v>11</v>
          </cell>
          <cell r="B96" t="str">
            <v>TERMINACIONES</v>
          </cell>
        </row>
        <row r="97">
          <cell r="A97">
            <v>11.01</v>
          </cell>
          <cell r="B97" t="str">
            <v>Señalizacion Horizontal</v>
          </cell>
        </row>
        <row r="98">
          <cell r="A98" t="str">
            <v>11.01.01</v>
          </cell>
          <cell r="B98" t="str">
            <v>Línea Amarilla Segmentada Continua Centro</v>
          </cell>
        </row>
        <row r="99">
          <cell r="A99" t="str">
            <v>11.01.02</v>
          </cell>
          <cell r="B99" t="str">
            <v>Línea Blanca Continua (Laterales)</v>
          </cell>
        </row>
        <row r="100">
          <cell r="A100" t="str">
            <v>11.01.03</v>
          </cell>
          <cell r="B100" t="str">
            <v>Suministro E Instalación de Toperoles Reflectantes Blancos</v>
          </cell>
        </row>
        <row r="101">
          <cell r="A101">
            <v>11.02</v>
          </cell>
          <cell r="B101" t="str">
            <v>Señalizacion Vertical</v>
          </cell>
        </row>
        <row r="102">
          <cell r="A102" t="str">
            <v>11.02.01</v>
          </cell>
          <cell r="B102" t="str">
            <v>Señales Informativas de Destino</v>
          </cell>
        </row>
        <row r="103">
          <cell r="A103" t="str">
            <v>11.02.02</v>
          </cell>
          <cell r="B103" t="str">
            <v>Señales Restrictivas</v>
          </cell>
        </row>
        <row r="104">
          <cell r="A104" t="str">
            <v>11.02.03</v>
          </cell>
          <cell r="B104" t="str">
            <v>Señales Preventivas</v>
          </cell>
        </row>
        <row r="105">
          <cell r="B105" t="str">
            <v>SUB-TOTAL FASE II</v>
          </cell>
        </row>
        <row r="106">
          <cell r="B106" t="str">
            <v xml:space="preserve">TOTAL COSTO DIRECTO </v>
          </cell>
        </row>
        <row r="107">
          <cell r="B107" t="str">
            <v xml:space="preserve">COSTOS INDIRECTOS </v>
          </cell>
        </row>
        <row r="108">
          <cell r="B108" t="str">
            <v>Dirección Técnica</v>
          </cell>
        </row>
        <row r="109">
          <cell r="B109" t="str">
            <v>Gastos Administrativos</v>
          </cell>
        </row>
        <row r="110">
          <cell r="B110" t="str">
            <v>Seguros y Fianzas</v>
          </cell>
        </row>
        <row r="111">
          <cell r="B111" t="str">
            <v>Liquidación y Prestaciones</v>
          </cell>
        </row>
        <row r="112">
          <cell r="B112" t="str">
            <v>Transporte</v>
          </cell>
        </row>
        <row r="113">
          <cell r="B113" t="str">
            <v>Supervisión e Inspección de Obras</v>
          </cell>
        </row>
        <row r="114">
          <cell r="B114" t="str">
            <v>Estudios y Diseños</v>
          </cell>
        </row>
        <row r="115">
          <cell r="B115" t="str">
            <v>Publicidad</v>
          </cell>
        </row>
        <row r="116">
          <cell r="B116" t="str">
            <v>Imprevistos</v>
          </cell>
        </row>
        <row r="117">
          <cell r="B117" t="str">
            <v>SUBTOTAL COSTOS INDIRECTOS</v>
          </cell>
        </row>
        <row r="118">
          <cell r="B118" t="str">
            <v xml:space="preserve">TOTAL GENERAL </v>
          </cell>
        </row>
        <row r="119">
          <cell r="B119" t="str">
            <v>SUB-TOTAL GENERAL A CUBICAR EN RD$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Cubicacion"/>
      <sheetName val="MO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MO"/>
      <sheetName val="Cubicacion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  <sheetName val="MO"/>
      <sheetName val="Insumos"/>
    </sheetNames>
    <sheetDataSet>
      <sheetData sheetId="0" refreshError="1"/>
      <sheetData sheetId="1" refreshError="1"/>
      <sheetData sheetId="2" refreshError="1">
        <row r="44">
          <cell r="G44">
            <v>135.84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emento"/>
      <sheetName val="Análisis"/>
      <sheetName val="Materiales"/>
      <sheetName val="M.Obra"/>
      <sheetName val="Cotiz. Materiales"/>
      <sheetName val="Presup BI"/>
      <sheetName val="Presup BI - Cant"/>
      <sheetName val="Presup BII"/>
      <sheetName val="Presup BII - Cant"/>
      <sheetName val="Presup BIII"/>
      <sheetName val="Presup BIII - Cant"/>
    </sheetNames>
    <sheetDataSet>
      <sheetData sheetId="0"/>
      <sheetData sheetId="1"/>
      <sheetData sheetId="2" refreshError="1">
        <row r="44">
          <cell r="G44">
            <v>135.84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  <sheetName val="M.O."/>
      <sheetName val="ANALISIS GENERAL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Pres.2013 (ok)"/>
      <sheetName val="Pres.2012"/>
      <sheetName val="Pres.2013"/>
      <sheetName val="Analisis Reclamados"/>
      <sheetName val="Insumos"/>
      <sheetName val="Ins 2"/>
      <sheetName val="Ins"/>
    </sheetNames>
    <sheetDataSet>
      <sheetData sheetId="0"/>
      <sheetData sheetId="1" refreshError="1"/>
      <sheetData sheetId="2" refreshError="1"/>
      <sheetData sheetId="3">
        <row r="10">
          <cell r="F10">
            <v>140.66999999999999</v>
          </cell>
        </row>
        <row r="94">
          <cell r="F94">
            <v>657.33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Adicional No. 01"/>
      <sheetName val="CUB.4, TRAMO I, CARDON-BA"/>
      <sheetName val="Analisis (2)"/>
      <sheetName val="Adicional No. 02"/>
      <sheetName val="1.01 Ingenieria"/>
      <sheetName val="1.02 Mantenimiento Tránsito"/>
      <sheetName val="1.03 Campamento"/>
      <sheetName val="1.04 Const. Desvio"/>
      <sheetName val="1.05 Mant. de riego"/>
      <sheetName val="1.06 Letreros de la obra"/>
      <sheetName val="2.01 Rem y Rec. Tub.Acueduto"/>
      <sheetName val="2.02 Rem. y recol. alambradas "/>
      <sheetName val="2.03 Const. alambradas"/>
      <sheetName val="2.04 Exc en Roca equipo"/>
      <sheetName val="2.05 Exc en Roca Retromartillo"/>
      <sheetName val="2.06 Exc mat. no cl. compensado"/>
      <sheetName val="2.07 Exc mat. no cl con sobreac"/>
      <sheetName val="2.08 Exc Material Inserv."/>
      <sheetName val="2.09  Exc. Prestamo"/>
      <sheetName val="2.10 rell conf explanacion"/>
      <sheetName val="2.11 Cunetas pie talud"/>
      <sheetName val="2.12 Canalizacion a mano"/>
      <sheetName val="2.13 Escarificacion superf."/>
      <sheetName val="2.15  Bote roca"/>
      <sheetName val="2.16 Bote mat. no clasif."/>
      <sheetName val="2.17 Bote mat. inservible"/>
      <sheetName val="2.18 Bote mat. estructuras"/>
      <sheetName val="2.19 Acarr adic. Mat. compen. "/>
      <sheetName val="2.20 Acarr Mat Prestamo"/>
      <sheetName val="2.21 Acarr Mat Base"/>
      <sheetName val="2.22 Acarr Mat Sub.-base"/>
      <sheetName val="2.23 Exc. estruct dren  1.5m"/>
      <sheetName val="2.24 Exc. estruct. de 1.5-3.0"/>
      <sheetName val="2.25 Terminacion de Sub-rasante"/>
      <sheetName val="3.01 Sub Base granular"/>
      <sheetName val="3.02 Sub.-base Triturada"/>
      <sheetName val="3.03 ESTABIL. Sub-Base"/>
      <sheetName val="3.04 Estabilización de base"/>
      <sheetName val="3.05 Extendido Cal"/>
      <sheetName val="4.01 Carpeta Horm. Asf. 2&quot;"/>
      <sheetName val="2.01 Riego de Adherencia"/>
      <sheetName val="4.02 Riego de Imprimacion "/>
      <sheetName val="4.03 SEÑALIZACION"/>
      <sheetName val="5.01.01 Horm. Est.  D Cabezal"/>
      <sheetName val="5.01.02 Horm.Est.E Pasarela"/>
      <sheetName val="5.01.03  Puentes"/>
      <sheetName val="6.01.01.01Tubería 24"/>
      <sheetName val="6.01.01.02 Tubería  30¨"/>
      <sheetName val="6.01.01.03 Alcantarilla  36¨ "/>
      <sheetName val="6.01.01.04 Tubería 42&quot;"/>
      <sheetName val="6.01.01.05 Cajón 1.5 x 1.5"/>
      <sheetName val="6.01.01.06  Cajón 2 x 2"/>
      <sheetName val="6.01.01.07 Cajón 3 x 3"/>
      <sheetName val="6.01.08 Mat. de asiento clase C"/>
      <sheetName val="6.02.09 Sum Rell  en O. Conexas"/>
      <sheetName val="7.01 Encache de Piedra"/>
      <sheetName val="7.02 Horm. Fondo Cunetas Encac."/>
      <sheetName val="7.03 Muros de Gaviones"/>
      <sheetName val="7.04 Muros de Sacos"/>
      <sheetName val="7.05 Const. Contenes"/>
      <sheetName val="7.06 Const. Aceras"/>
      <sheetName val="7.07 Barrera de Defensa"/>
      <sheetName val="7.08 Hormigón 180 Nivelación"/>
      <sheetName val="7.09 Canaletas de Hormigón"/>
      <sheetName val="7.10 Regado y Nivelado Material"/>
      <sheetName val="7.11 Perfila con Retromartillo"/>
      <sheetName val="7.12 Perfila con Cubo de Retro"/>
      <sheetName val="7.14 Limp. Final y Bote"/>
      <sheetName val="16% de ITEBIS"/>
      <sheetName val="2.02 Acarr Adic Asf"/>
      <sheetName val="2.03 Acarr Adic Agreg"/>
      <sheetName val=" Base Triturada"/>
      <sheetName val=" Cajón 2.5 x 2.5"/>
      <sheetName val="Hormigón Proyectado"/>
      <sheetName val="Piedras fundac"/>
      <sheetName val="3.01 Canalizacion"/>
      <sheetName val="3.02 Acero"/>
      <sheetName val="3.03 Rell aproc puente"/>
      <sheetName val="3.04 Arena"/>
      <sheetName val="Senalizacion"/>
      <sheetName val="Analisis Acc Asf"/>
      <sheetName val="Analisis"/>
      <sheetName val="Asfalto"/>
      <sheetName val="Alc"/>
      <sheetName val="Sheet1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  <sheetName val="Analisis Reclamados"/>
      <sheetName val="Ins 2"/>
      <sheetName val="I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  <sheetName val="Ins"/>
      <sheetName val="Análisis"/>
      <sheetName val="Herram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PRES. GALVAN"/>
      <sheetName val="Galvan"/>
      <sheetName val="BACHEO"/>
      <sheetName val="CONTEN "/>
      <sheetName val="ACERA "/>
      <sheetName val="EXCAVACION"/>
      <sheetName val="RELLENO"/>
      <sheetName val="BASE"/>
      <sheetName val="ESCARIFICACION"/>
      <sheetName val="IMPRIMACION"/>
      <sheetName val="ASFALTO"/>
      <sheetName val="Analisis Definitivo (2)"/>
      <sheetName val="Asfalto (2)"/>
      <sheetName val="Precios"/>
      <sheetName val="med.mov.de tierras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Sen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ZAR"/>
      <sheetName val="13.000.00"/>
      <sheetName val="04.000.00"/>
      <sheetName val="14.000.00"/>
      <sheetName val="INSUMOS"/>
      <sheetName val="09.000.00"/>
      <sheetName val="HORMIGON"/>
      <sheetName val="A.HORMIGON"/>
      <sheetName val="I.HORMIGON"/>
      <sheetName val="A.HOR.2"/>
      <sheetName val="05.000.00"/>
      <sheetName val="007.000.00"/>
      <sheetName val="08.000.00"/>
      <sheetName val="02.000.00"/>
      <sheetName val="NSUMOS MOV DE TIERRAS"/>
      <sheetName val="ANAL MOV. DE TIERRAS"/>
      <sheetName val="Hoja1"/>
      <sheetName val="peso"/>
      <sheetName val="B. Hato Mayor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J16">
            <v>104.4</v>
          </cell>
        </row>
        <row r="81">
          <cell r="J81">
            <v>69.599999999999994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.HORMIG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obra civil"/>
      <sheetName val="analisis metalico"/>
      <sheetName val="Presupuesto"/>
      <sheetName val="COF"/>
      <sheetName val="Materiales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Hoja1"/>
      <sheetName val="Presupuesto"/>
      <sheetName val="Pasarela de L=60.00"/>
    </sheetNames>
    <sheetDataSet>
      <sheetData sheetId="0" refreshError="1"/>
      <sheetData sheetId="1" refreshError="1">
        <row r="424">
          <cell r="E424">
            <v>14.16</v>
          </cell>
        </row>
        <row r="1011">
          <cell r="E1011">
            <v>193.5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TERRAZA"/>
      <sheetName val="ANALISIS Y MEDICIONES"/>
      <sheetName val="Cuantia (2)"/>
      <sheetName val="Cuantia"/>
      <sheetName val="INSUMOS"/>
      <sheetName val="Hoja1"/>
      <sheetName val="Hoja2"/>
      <sheetName val="Ins"/>
      <sheetName val="Pres."/>
      <sheetName val="Analisis albañil"/>
      <sheetName val="Presupuesto"/>
      <sheetName val="Pasarela de L=6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>
            <v>4377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Pres. (actualizado)"/>
      <sheetName val="Lab."/>
      <sheetName val="Pres."/>
      <sheetName val="Pres. (2)"/>
      <sheetName val="crono"/>
      <sheetName val="Hoja1"/>
      <sheetName val="Analisis Cañada"/>
    </sheetNames>
    <sheetDataSet>
      <sheetData sheetId="0"/>
      <sheetData sheetId="1"/>
      <sheetData sheetId="2">
        <row r="56">
          <cell r="B56" t="str">
            <v>Subtotal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Laurel(OBINSA)"/>
      <sheetName val="Pres."/>
      <sheetName val="Hoja1"/>
      <sheetName val="med.mov.de tierras"/>
      <sheetName val="Presupuesto"/>
    </sheetNames>
    <sheetDataSet>
      <sheetData sheetId="0">
        <row r="107">
          <cell r="H107">
            <v>8351734.1800199989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 "/>
      <sheetName val="1.10"/>
      <sheetName val="1.20"/>
      <sheetName val="1.30"/>
      <sheetName val="3.01"/>
      <sheetName val="3.02"/>
      <sheetName val="3.03"/>
      <sheetName val="3.04"/>
      <sheetName val="3.05"/>
      <sheetName val="4.01"/>
      <sheetName val="4.02"/>
      <sheetName val="4.03"/>
      <sheetName val="4.04"/>
      <sheetName val="4.05"/>
      <sheetName val="4.06"/>
      <sheetName val="4.07"/>
      <sheetName val="5.1.01"/>
      <sheetName val="5.1.02"/>
      <sheetName val="5.2.01"/>
      <sheetName val="5.2.02"/>
      <sheetName val="5.2.03"/>
      <sheetName val="5.3.04"/>
      <sheetName val="5.3.01"/>
      <sheetName val="5.4.01"/>
      <sheetName val="5.4.02"/>
      <sheetName val="5.5.01"/>
      <sheetName val="6.01"/>
      <sheetName val="7.01"/>
      <sheetName val="7.02"/>
      <sheetName val="8.00"/>
      <sheetName val="9.01"/>
      <sheetName val="9.02"/>
      <sheetName val="9.03"/>
      <sheetName val="10.00"/>
      <sheetName val="11.00"/>
      <sheetName val="12.00"/>
      <sheetName val="13.01"/>
      <sheetName val="13.02"/>
      <sheetName val="14.00"/>
      <sheetName val="15.00"/>
      <sheetName val="16.00"/>
      <sheetName val="17.00"/>
      <sheetName val="19.01"/>
      <sheetName val="19.02"/>
      <sheetName val="19.03"/>
      <sheetName val="24.02.01"/>
      <sheetName val="24.02.02"/>
      <sheetName val="24.02.03"/>
      <sheetName val="24.02.04"/>
      <sheetName val="24.02.05"/>
      <sheetName val="24.02.06"/>
      <sheetName val="24.02.07"/>
      <sheetName val="24.02.08"/>
      <sheetName val="24.02.09"/>
      <sheetName val="24.02.10"/>
      <sheetName val="24.02.11"/>
      <sheetName val="24.02.12"/>
      <sheetName val="24.02.13"/>
      <sheetName val="24.02.13-A"/>
      <sheetName val="24.02.14"/>
      <sheetName val="24.02.15"/>
      <sheetName val="24.02.16"/>
      <sheetName val="24.02.17"/>
      <sheetName val="24.02.18"/>
      <sheetName val="24.02.19"/>
      <sheetName val="24.02.20"/>
      <sheetName val="24.02.21"/>
      <sheetName val="24.02.22"/>
      <sheetName val="24.02.23"/>
      <sheetName val="24.02.24"/>
      <sheetName val="24.02.25"/>
      <sheetName val="24.02.26"/>
      <sheetName val="24.02.27"/>
      <sheetName val="24.02.28"/>
      <sheetName val="24.02.29"/>
      <sheetName val="24.02.30"/>
      <sheetName val="24.02.31"/>
      <sheetName val="24.02.32"/>
      <sheetName val="24.02.33"/>
      <sheetName val="24.02.34"/>
      <sheetName val="Laurel(OBINSA)"/>
    </sheetNames>
    <sheetDataSet>
      <sheetData sheetId="0">
        <row r="125">
          <cell r="A125" t="str">
            <v>24.02.01</v>
          </cell>
          <cell r="B125" t="str">
            <v>Uso de Retropala como apoyo para relleno con hormigón del cruce Av. Luperón</v>
          </cell>
          <cell r="C125" t="str">
            <v>Hrs</v>
          </cell>
          <cell r="D125">
            <v>0</v>
          </cell>
          <cell r="E125">
            <v>4</v>
          </cell>
          <cell r="F125">
            <v>0</v>
          </cell>
          <cell r="G125">
            <v>4</v>
          </cell>
        </row>
        <row r="126">
          <cell r="A126" t="str">
            <v>24.02.02</v>
          </cell>
          <cell r="B126" t="str">
            <v>Uso de Luminaria Motorizada Autónoma para trabajos Nocturnos</v>
          </cell>
          <cell r="C126" t="str">
            <v>Días</v>
          </cell>
          <cell r="D126">
            <v>0</v>
          </cell>
          <cell r="E126">
            <v>2</v>
          </cell>
          <cell r="F126">
            <v>0</v>
          </cell>
          <cell r="G126">
            <v>2</v>
          </cell>
        </row>
        <row r="127">
          <cell r="A127" t="str">
            <v>24.02.03</v>
          </cell>
          <cell r="B127" t="str">
            <v>Codo Ø8"x 98° Acero</v>
          </cell>
          <cell r="C127" t="str">
            <v>Ud.</v>
          </cell>
          <cell r="D127">
            <v>0</v>
          </cell>
          <cell r="E127">
            <v>1</v>
          </cell>
          <cell r="F127">
            <v>0</v>
          </cell>
          <cell r="G127">
            <v>1</v>
          </cell>
        </row>
        <row r="128">
          <cell r="A128" t="str">
            <v>24.02.04</v>
          </cell>
          <cell r="B128" t="str">
            <v>Codo Ø8"x 60° Acero</v>
          </cell>
          <cell r="C128" t="str">
            <v>Ud.</v>
          </cell>
          <cell r="D128">
            <v>0</v>
          </cell>
          <cell r="E128">
            <v>1</v>
          </cell>
          <cell r="F128">
            <v>0</v>
          </cell>
          <cell r="G128">
            <v>1</v>
          </cell>
        </row>
        <row r="129">
          <cell r="A129" t="str">
            <v>24.02.05</v>
          </cell>
          <cell r="B129" t="str">
            <v>Codo Ø8" x 22.5 Acero°</v>
          </cell>
          <cell r="C129" t="str">
            <v>Ud.</v>
          </cell>
          <cell r="D129">
            <v>0</v>
          </cell>
          <cell r="E129">
            <v>1</v>
          </cell>
          <cell r="F129">
            <v>0</v>
          </cell>
          <cell r="G129">
            <v>1</v>
          </cell>
        </row>
        <row r="130">
          <cell r="A130" t="str">
            <v>24.02.06</v>
          </cell>
          <cell r="B130" t="str">
            <v>Corrección de Avería en Tubería Ø 6" en ampliación de carril en la Av. Luperón para desvío del transito (10 y 11/12/2009)</v>
          </cell>
          <cell r="C130" t="str">
            <v>Ud.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</row>
        <row r="131">
          <cell r="A131" t="str">
            <v>24.02.07</v>
          </cell>
          <cell r="B131" t="str">
            <v>Corrección 2da Avería en Tubería Ø 6" en ampliación de carril en la Av. Luperón para desvío del transito (12/12/2009)</v>
          </cell>
          <cell r="C131" t="str">
            <v>Ud.</v>
          </cell>
          <cell r="D131">
            <v>0</v>
          </cell>
          <cell r="E131">
            <v>1</v>
          </cell>
          <cell r="F131">
            <v>0</v>
          </cell>
          <cell r="G131">
            <v>1</v>
          </cell>
        </row>
        <row r="132">
          <cell r="A132" t="str">
            <v>24.02.08</v>
          </cell>
          <cell r="B132" t="str">
            <v>Corrección de  Avería en tubería Ø 6" en Av. Luperón (15/12/09)</v>
          </cell>
          <cell r="C132" t="str">
            <v>Ud.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</row>
        <row r="133">
          <cell r="A133" t="str">
            <v>24.02.09</v>
          </cell>
          <cell r="B133" t="str">
            <v>Interconexión Primer imbornal construido con el filtrante No 1</v>
          </cell>
          <cell r="C133" t="str">
            <v>Ud.</v>
          </cell>
          <cell r="D133">
            <v>0</v>
          </cell>
          <cell r="E133">
            <v>1</v>
          </cell>
          <cell r="F133">
            <v>0</v>
          </cell>
          <cell r="G133">
            <v>1</v>
          </cell>
        </row>
        <row r="134">
          <cell r="A134" t="str">
            <v>24.02.10</v>
          </cell>
          <cell r="B134" t="str">
            <v>Rechequeo de Zanja que cruza la Av. Luperón con Relleno Compactado</v>
          </cell>
          <cell r="C134" t="str">
            <v>Ud.</v>
          </cell>
          <cell r="D134">
            <v>0</v>
          </cell>
          <cell r="E134">
            <v>1</v>
          </cell>
          <cell r="F134">
            <v>0</v>
          </cell>
          <cell r="G134">
            <v>1</v>
          </cell>
        </row>
        <row r="135">
          <cell r="A135" t="str">
            <v>24.02.11</v>
          </cell>
          <cell r="B135" t="str">
            <v>Disminución de nivel a dos imbornales en la Autopista Duarte para nuevo desvío del transito</v>
          </cell>
          <cell r="C135" t="str">
            <v>Ud.</v>
          </cell>
          <cell r="D135">
            <v>0</v>
          </cell>
          <cell r="E135">
            <v>1</v>
          </cell>
          <cell r="F135">
            <v>0</v>
          </cell>
          <cell r="G135">
            <v>1</v>
          </cell>
        </row>
        <row r="136">
          <cell r="A136" t="str">
            <v>24.02.12</v>
          </cell>
          <cell r="B136" t="str">
            <v>Corrección de Avería en Tubería Ø 8" Acero en la Autopista Duarte frente a los Tanques de la CAASD</v>
          </cell>
          <cell r="C136" t="str">
            <v>Ud.</v>
          </cell>
          <cell r="D136">
            <v>0</v>
          </cell>
          <cell r="E136">
            <v>1</v>
          </cell>
          <cell r="F136">
            <v>0</v>
          </cell>
          <cell r="G136">
            <v>1</v>
          </cell>
        </row>
        <row r="137">
          <cell r="A137" t="str">
            <v>24.02.13</v>
          </cell>
          <cell r="B137" t="str">
            <v>Perforación Filtrante (175'/ud) de Ø 14" para encamizar en Ø 12"PVC.</v>
          </cell>
          <cell r="C137" t="str">
            <v>Ud.</v>
          </cell>
          <cell r="D137">
            <v>0</v>
          </cell>
          <cell r="E137">
            <v>6</v>
          </cell>
          <cell r="F137">
            <v>0</v>
          </cell>
          <cell r="G137">
            <v>6</v>
          </cell>
        </row>
        <row r="138">
          <cell r="A138" t="str">
            <v>24.02.13-A</v>
          </cell>
          <cell r="B138" t="str">
            <v xml:space="preserve">Construccion de Registro Ciego Para Reparar Tub. Ø36" </v>
          </cell>
          <cell r="C138" t="str">
            <v>Ud.</v>
          </cell>
          <cell r="D138">
            <v>0</v>
          </cell>
          <cell r="E138">
            <v>1</v>
          </cell>
          <cell r="F138">
            <v>0</v>
          </cell>
          <cell r="G138">
            <v>1</v>
          </cell>
        </row>
        <row r="139">
          <cell r="A139" t="str">
            <v>24.02.14</v>
          </cell>
          <cell r="B139" t="str">
            <v>Reposicion de Hormigon Por Asfalto Frente al Imbornal No. 3 (3.10 x 0.50)</v>
          </cell>
          <cell r="C139" t="str">
            <v>M2</v>
          </cell>
          <cell r="D139">
            <v>0</v>
          </cell>
          <cell r="E139">
            <v>1.55</v>
          </cell>
          <cell r="F139">
            <v>0</v>
          </cell>
          <cell r="G139">
            <v>1.55</v>
          </cell>
        </row>
        <row r="140">
          <cell r="A140" t="str">
            <v>24.02.15</v>
          </cell>
          <cell r="B140" t="str">
            <v>Reposicion de Contenes</v>
          </cell>
          <cell r="C140" t="str">
            <v>ML</v>
          </cell>
          <cell r="D140">
            <v>0</v>
          </cell>
          <cell r="E140">
            <v>3.6</v>
          </cell>
          <cell r="F140">
            <v>0</v>
          </cell>
          <cell r="G140">
            <v>3.6</v>
          </cell>
        </row>
        <row r="141">
          <cell r="A141" t="str">
            <v>24.02.16</v>
          </cell>
          <cell r="B141" t="str">
            <v>Interconexion del Imbornal No. 7 Construido con el Filtrante No. 7</v>
          </cell>
          <cell r="C141" t="str">
            <v>Ud.</v>
          </cell>
          <cell r="D141">
            <v>0</v>
          </cell>
          <cell r="E141">
            <v>1</v>
          </cell>
          <cell r="F141">
            <v>0</v>
          </cell>
          <cell r="G141">
            <v>1</v>
          </cell>
        </row>
        <row r="142">
          <cell r="A142" t="str">
            <v>24.02.17</v>
          </cell>
          <cell r="B142" t="str">
            <v>Correccion de Averia en Tuberia Ø6" Frente a los Tanques de Particion de la CAASD (30-01-10)</v>
          </cell>
          <cell r="C142" t="str">
            <v>Ud.</v>
          </cell>
          <cell r="D142">
            <v>0</v>
          </cell>
          <cell r="E142">
            <v>1</v>
          </cell>
          <cell r="F142">
            <v>0</v>
          </cell>
          <cell r="G142">
            <v>1</v>
          </cell>
        </row>
        <row r="143">
          <cell r="A143" t="str">
            <v>24.02.18</v>
          </cell>
          <cell r="B143" t="str">
            <v>Remocion y Recolocacion de Tapas a Registros Por Aumento de la Rasante en Desvio del Transito</v>
          </cell>
          <cell r="C143" t="str">
            <v>Ud.</v>
          </cell>
          <cell r="D143">
            <v>0</v>
          </cell>
          <cell r="E143">
            <v>1</v>
          </cell>
          <cell r="F143">
            <v>0</v>
          </cell>
          <cell r="G143">
            <v>1</v>
          </cell>
        </row>
        <row r="144">
          <cell r="A144" t="str">
            <v>24.02.19</v>
          </cell>
          <cell r="B144" t="str">
            <v>Correccion de Averia en Tuberia Ø6" en el Talud Sur Lado Este del Puente Seco Producida Por la Excavacion Para Los Letreros de Desvio</v>
          </cell>
          <cell r="C144" t="str">
            <v>Ud.</v>
          </cell>
          <cell r="D144">
            <v>0</v>
          </cell>
          <cell r="E144">
            <v>1</v>
          </cell>
          <cell r="F144">
            <v>0</v>
          </cell>
          <cell r="G144">
            <v>1</v>
          </cell>
        </row>
        <row r="145">
          <cell r="A145" t="str">
            <v>24.02.20</v>
          </cell>
          <cell r="B145" t="str">
            <v>Desvio Elevado de Tuberia Ø6" en la Av. Luperon Para Desvio Norte  Sur</v>
          </cell>
          <cell r="C145" t="str">
            <v>Ud.</v>
          </cell>
          <cell r="D145">
            <v>0</v>
          </cell>
          <cell r="E145">
            <v>1</v>
          </cell>
          <cell r="F145">
            <v>0</v>
          </cell>
          <cell r="G145">
            <v>1</v>
          </cell>
        </row>
        <row r="146">
          <cell r="A146" t="str">
            <v>24.02.21</v>
          </cell>
          <cell r="B146" t="str">
            <v>Construccion de Cajuela Para Colocacion de Parrillas Adicionales al Lado del Filtrante No. 8</v>
          </cell>
          <cell r="C146" t="str">
            <v>Ud.</v>
          </cell>
          <cell r="D146">
            <v>0</v>
          </cell>
          <cell r="E146">
            <v>1</v>
          </cell>
          <cell r="F146">
            <v>0</v>
          </cell>
          <cell r="G146">
            <v>1</v>
          </cell>
        </row>
        <row r="147">
          <cell r="A147" t="str">
            <v>24.02.22</v>
          </cell>
          <cell r="B147" t="str">
            <v>Limpieza de Alcantarilla Cajon y Cuneta Proximo al Filtrante No. 8</v>
          </cell>
          <cell r="C147" t="str">
            <v>Ud.</v>
          </cell>
          <cell r="D147">
            <v>0</v>
          </cell>
          <cell r="E147">
            <v>1</v>
          </cell>
          <cell r="F147">
            <v>0</v>
          </cell>
          <cell r="G147">
            <v>1</v>
          </cell>
        </row>
        <row r="148">
          <cell r="A148" t="str">
            <v>24.02.23</v>
          </cell>
          <cell r="B148" t="str">
            <v>Construccion de Losa de Proteccion a Tuberia Ø6" en el Desvio Provisional de la Av. Luperon</v>
          </cell>
          <cell r="C148" t="str">
            <v>Ud.</v>
          </cell>
          <cell r="D148">
            <v>0</v>
          </cell>
          <cell r="E148">
            <v>1</v>
          </cell>
          <cell r="F148">
            <v>0</v>
          </cell>
          <cell r="G148">
            <v>1</v>
          </cell>
        </row>
        <row r="149">
          <cell r="A149" t="str">
            <v>24.02.24</v>
          </cell>
          <cell r="B149" t="str">
            <v>Disminucion de Nivel a Parrillas Colocadas Debajo del Puente</v>
          </cell>
          <cell r="C149" t="str">
            <v>Ud.</v>
          </cell>
          <cell r="D149">
            <v>0</v>
          </cell>
          <cell r="E149">
            <v>1</v>
          </cell>
          <cell r="F149">
            <v>0</v>
          </cell>
          <cell r="G149">
            <v>1</v>
          </cell>
        </row>
        <row r="150">
          <cell r="A150" t="str">
            <v>24.02.25</v>
          </cell>
          <cell r="B150" t="str">
            <v>Correccion de Averia en Tuberia Ø6" en la Construccion del Imbornal No. 10</v>
          </cell>
          <cell r="C150" t="str">
            <v>Ud.</v>
          </cell>
          <cell r="D150">
            <v>0</v>
          </cell>
          <cell r="E150">
            <v>1</v>
          </cell>
          <cell r="F150">
            <v>0</v>
          </cell>
          <cell r="G150">
            <v>1</v>
          </cell>
        </row>
        <row r="151">
          <cell r="A151" t="str">
            <v>24.02.26</v>
          </cell>
          <cell r="B151" t="str">
            <v>Construccion de Imbornal No. 10 de 8 Parrillas</v>
          </cell>
          <cell r="C151" t="str">
            <v>Ud.</v>
          </cell>
          <cell r="D151">
            <v>0</v>
          </cell>
          <cell r="E151">
            <v>1</v>
          </cell>
          <cell r="F151">
            <v>0</v>
          </cell>
          <cell r="G151">
            <v>1</v>
          </cell>
        </row>
        <row r="152">
          <cell r="A152" t="str">
            <v>24.02.27</v>
          </cell>
          <cell r="B152" t="str">
            <v>Adecuacion del Area Para la Construccion del Imbornal No. 11</v>
          </cell>
          <cell r="C152" t="str">
            <v>Ud.</v>
          </cell>
          <cell r="D152">
            <v>0</v>
          </cell>
          <cell r="E152">
            <v>1</v>
          </cell>
          <cell r="F152">
            <v>0</v>
          </cell>
          <cell r="G152">
            <v>1</v>
          </cell>
        </row>
        <row r="153">
          <cell r="A153" t="str">
            <v>24.02.28</v>
          </cell>
          <cell r="B153" t="str">
            <v>Construccion de Imbornal No. 11 de 6 Parrillas</v>
          </cell>
          <cell r="C153" t="str">
            <v>Ud.</v>
          </cell>
          <cell r="D153">
            <v>0</v>
          </cell>
          <cell r="E153">
            <v>1</v>
          </cell>
          <cell r="F153">
            <v>0</v>
          </cell>
          <cell r="G153">
            <v>1</v>
          </cell>
        </row>
        <row r="154">
          <cell r="A154" t="str">
            <v>24.02.29</v>
          </cell>
          <cell r="B154" t="str">
            <v>Interconexion del Imbornal No. 11 Construido con el Filtrante No. 10</v>
          </cell>
          <cell r="C154" t="str">
            <v>Ud.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</row>
        <row r="155">
          <cell r="A155" t="str">
            <v>24.02.30</v>
          </cell>
          <cell r="B155" t="str">
            <v>Limpieza del Imbornal No. 2 el Dia 23-04-10</v>
          </cell>
          <cell r="C155" t="str">
            <v>Ud.</v>
          </cell>
          <cell r="D155">
            <v>0</v>
          </cell>
          <cell r="E155">
            <v>1</v>
          </cell>
          <cell r="F155">
            <v>0</v>
          </cell>
          <cell r="G155">
            <v>1</v>
          </cell>
        </row>
        <row r="156">
          <cell r="A156" t="str">
            <v>24.02.31</v>
          </cell>
          <cell r="B156" t="str">
            <v>Reparacion de Imbornal Existente con Viga de H.A. Cerca del Filtrante No. 11</v>
          </cell>
          <cell r="C156" t="str">
            <v>Ud.</v>
          </cell>
          <cell r="D156">
            <v>0</v>
          </cell>
          <cell r="E156">
            <v>1</v>
          </cell>
          <cell r="F156">
            <v>0</v>
          </cell>
          <cell r="G156">
            <v>1</v>
          </cell>
        </row>
        <row r="157">
          <cell r="A157" t="str">
            <v>24.02.32</v>
          </cell>
          <cell r="B157" t="str">
            <v>Interconexion de Imbornal Existente con Filtrante No. 11</v>
          </cell>
          <cell r="C157" t="str">
            <v>Ud.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</row>
        <row r="158">
          <cell r="A158" t="str">
            <v>24.02.33</v>
          </cell>
          <cell r="B158" t="str">
            <v>Interconexion de Imbornal Existente con Filtrante No. 12</v>
          </cell>
          <cell r="C158" t="str">
            <v>Ud.</v>
          </cell>
          <cell r="D158">
            <v>0</v>
          </cell>
          <cell r="E158">
            <v>1</v>
          </cell>
          <cell r="F158">
            <v>0</v>
          </cell>
          <cell r="G158">
            <v>1</v>
          </cell>
        </row>
        <row r="159">
          <cell r="A159" t="str">
            <v>24.02.34</v>
          </cell>
          <cell r="B159" t="str">
            <v>Reparacion de Imbornal Existente Interconectado Con Filtrante No. 12</v>
          </cell>
          <cell r="C159" t="str">
            <v>Ud.</v>
          </cell>
          <cell r="D159">
            <v>0</v>
          </cell>
          <cell r="E159">
            <v>1</v>
          </cell>
          <cell r="F159">
            <v>0</v>
          </cell>
          <cell r="G1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  <sheetName val="Precios"/>
      <sheetName val="Ana.precios un"/>
    </sheetNames>
    <sheetDataSet>
      <sheetData sheetId="0">
        <row r="2">
          <cell r="G2">
            <v>1</v>
          </cell>
          <cell r="H2">
            <v>34</v>
          </cell>
        </row>
      </sheetData>
      <sheetData sheetId="1">
        <row r="2">
          <cell r="G2">
            <v>1</v>
          </cell>
        </row>
      </sheetData>
      <sheetData sheetId="2">
        <row r="2">
          <cell r="G2">
            <v>1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VOLUMETRIA CCPPS LOS COCOS"/>
      <sheetName val="MUROS"/>
      <sheetName val="VENTANAS"/>
      <sheetName val="PUERTAS"/>
      <sheetName val="PAÑETE,PISOS &amp; REVESTIMIENTOS"/>
      <sheetName val="ESTRUCTURALES"/>
      <sheetName val="ANALISIS DE COSTOS"/>
      <sheetName val="INSUMOS"/>
      <sheetName val="MANO DE OBRA"/>
      <sheetName val="ANALISIS ELECTR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D44">
            <v>474</v>
          </cell>
        </row>
        <row r="51">
          <cell r="D51">
            <v>433</v>
          </cell>
        </row>
      </sheetData>
      <sheetData sheetId="9"/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insumo"/>
      <sheetName val="Mezcla"/>
      <sheetName val="ana.h.a"/>
      <sheetName val="analisis"/>
      <sheetName val="Analisis Areas Ext."/>
      <sheetName val="Resumen"/>
      <sheetName val="exteriores"/>
      <sheetName val="edificio de 4 niveles"/>
      <sheetName val="v. exterior"/>
      <sheetName val="m.tIERRA"/>
      <sheetName val="H.A Y MUROS"/>
      <sheetName val="TERMINACIONES"/>
      <sheetName val="Ins 2"/>
      <sheetName val="Ana.precios u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tarifa equipo"/>
      <sheetName val="analisis"/>
      <sheetName val="Pres. exterior"/>
      <sheetName val="Análisis Civil"/>
      <sheetName val="Insumos"/>
      <sheetName val="exteri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H3">
            <v>35.9</v>
          </cell>
        </row>
      </sheetData>
      <sheetData sheetId="6" refreshError="1"/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  <sheetName val="analisis1"/>
      <sheetName val="Insumos"/>
      <sheetName val="Insumos (2)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  <sheetName val="analisis1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Iglesia bautista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  <sheetName val="Cubicación"/>
      <sheetName val="Análisis"/>
      <sheetName val="PRESUPUESTO DE TERMINACION"/>
      <sheetName val="Hoja1"/>
      <sheetName val="Analisis"/>
    </sheetNames>
    <sheetDataSet>
      <sheetData sheetId="0"/>
      <sheetData sheetId="1"/>
      <sheetData sheetId="2">
        <row r="55">
          <cell r="E55">
            <v>233.99</v>
          </cell>
        </row>
        <row r="1354">
          <cell r="E1354">
            <v>3839.94</v>
          </cell>
        </row>
      </sheetData>
      <sheetData sheetId="3">
        <row r="26">
          <cell r="E26">
            <v>133421.38</v>
          </cell>
        </row>
      </sheetData>
      <sheetData sheetId="4"/>
      <sheetData sheetId="5">
        <row r="87">
          <cell r="D87">
            <v>35.69</v>
          </cell>
        </row>
      </sheetData>
      <sheetData sheetId="6">
        <row r="10">
          <cell r="D10">
            <v>557</v>
          </cell>
        </row>
      </sheetData>
      <sheetData sheetId="7">
        <row r="73">
          <cell r="M73">
            <v>702.68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Iglesia bautista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  <sheetName val="Hoja1"/>
    </sheetNames>
    <sheetDataSet>
      <sheetData sheetId="0"/>
      <sheetData sheetId="1"/>
      <sheetData sheetId="2">
        <row r="55">
          <cell r="E55">
            <v>233.99</v>
          </cell>
        </row>
        <row r="1354">
          <cell r="E1354">
            <v>3839.94</v>
          </cell>
        </row>
      </sheetData>
      <sheetData sheetId="3">
        <row r="26">
          <cell r="E26">
            <v>133421.38</v>
          </cell>
        </row>
      </sheetData>
      <sheetData sheetId="4"/>
      <sheetData sheetId="5">
        <row r="87">
          <cell r="D87">
            <v>35.69</v>
          </cell>
        </row>
      </sheetData>
      <sheetData sheetId="6">
        <row r="10">
          <cell r="D10">
            <v>557</v>
          </cell>
        </row>
      </sheetData>
      <sheetData sheetId="7">
        <row r="73">
          <cell r="M73">
            <v>702.68</v>
          </cell>
        </row>
      </sheetData>
      <sheetData sheetId="8"/>
      <sheetData sheetId="9"/>
      <sheetData sheetId="10" refreshError="1"/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NO"/>
      <sheetName val="Pres. no"/>
      <sheetName val="Analisis"/>
      <sheetName val="Pres no1"/>
      <sheetName val="Pres  ok"/>
      <sheetName val="Ins"/>
      <sheetName val="Análisis"/>
      <sheetName val="ZCol"/>
      <sheetName val="Pres. Adic.Y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  <sheetName val="Pres. no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  <sheetName val="Pres. no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OTE A"/>
      <sheetName val="LOTE B"/>
      <sheetName val="LOTE C"/>
      <sheetName val="LOTE D"/>
      <sheetName val="LOTE E"/>
      <sheetName val="LOTE F"/>
      <sheetName val="LOTE G"/>
    </sheetNames>
    <sheetDataSet>
      <sheetData sheetId="0"/>
      <sheetData sheetId="1"/>
      <sheetData sheetId="2"/>
      <sheetData sheetId="3">
        <row r="130">
          <cell r="H130">
            <v>0</v>
          </cell>
        </row>
      </sheetData>
      <sheetData sheetId="4">
        <row r="1012">
          <cell r="H1012">
            <v>0</v>
          </cell>
        </row>
      </sheetData>
      <sheetData sheetId="5">
        <row r="731">
          <cell r="H731">
            <v>0</v>
          </cell>
        </row>
      </sheetData>
      <sheetData sheetId="6">
        <row r="260">
          <cell r="H260">
            <v>0</v>
          </cell>
        </row>
      </sheetData>
      <sheetData sheetId="7">
        <row r="106">
          <cell r="H10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>
            <v>0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>
            <v>0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>
            <v>0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94">
          <cell r="C194">
            <v>18.22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94">
          <cell r="C194">
            <v>18.22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nicentro Plaza"/>
      <sheetName val="Precios"/>
      <sheetName val="Senalizacion"/>
      <sheetName val="DATA Staff"/>
      <sheetName val="Operating Cost Summary T 5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17">
          <cell r="D17">
            <v>30</v>
          </cell>
        </row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ODULO D"/>
      <sheetName val="MODULO .C"/>
      <sheetName val="OTROS"/>
      <sheetName val="TOTAL"/>
      <sheetName val="Precio"/>
      <sheetName val="Hormigon"/>
      <sheetName val="muros"/>
      <sheetName val="Pisos"/>
      <sheetName val="Sanitaria"/>
      <sheetName val="Electrica"/>
      <sheetName val="Hoja1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F9">
            <v>300</v>
          </cell>
        </row>
        <row r="23">
          <cell r="F23">
            <v>550</v>
          </cell>
        </row>
        <row r="24">
          <cell r="F24">
            <v>900</v>
          </cell>
        </row>
        <row r="25">
          <cell r="F25">
            <v>800</v>
          </cell>
        </row>
        <row r="137">
          <cell r="F137">
            <v>24</v>
          </cell>
        </row>
        <row r="143">
          <cell r="F143">
            <v>9.5</v>
          </cell>
        </row>
        <row r="149">
          <cell r="F149">
            <v>12</v>
          </cell>
        </row>
        <row r="151">
          <cell r="F151">
            <v>100</v>
          </cell>
        </row>
        <row r="154">
          <cell r="F154">
            <v>30</v>
          </cell>
        </row>
        <row r="155">
          <cell r="F155">
            <v>30</v>
          </cell>
        </row>
        <row r="160">
          <cell r="F160">
            <v>160</v>
          </cell>
        </row>
        <row r="170">
          <cell r="F170">
            <v>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rono"/>
      <sheetName val="Pres. "/>
      <sheetName val="Pres.  (2)"/>
      <sheetName val="M.O."/>
    </sheetNames>
    <sheetDataSet>
      <sheetData sheetId="0"/>
      <sheetData sheetId="1">
        <row r="17">
          <cell r="E17">
            <v>30</v>
          </cell>
        </row>
        <row r="19">
          <cell r="E19">
            <v>298.98</v>
          </cell>
        </row>
        <row r="20">
          <cell r="E20">
            <v>66.19</v>
          </cell>
        </row>
        <row r="21">
          <cell r="E21">
            <v>107</v>
          </cell>
        </row>
        <row r="30">
          <cell r="E30">
            <v>34.11</v>
          </cell>
        </row>
        <row r="57">
          <cell r="E57">
            <v>40</v>
          </cell>
        </row>
        <row r="60">
          <cell r="E60">
            <v>2300</v>
          </cell>
        </row>
      </sheetData>
      <sheetData sheetId="2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VC"/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</sheetNames>
    <sheetDataSet>
      <sheetData sheetId="0">
        <row r="4">
          <cell r="C4">
            <v>6800</v>
          </cell>
        </row>
      </sheetData>
      <sheetData sheetId="1">
        <row r="56">
          <cell r="C56">
            <v>350</v>
          </cell>
        </row>
      </sheetData>
      <sheetData sheetId="2">
        <row r="6">
          <cell r="E6">
            <v>725</v>
          </cell>
        </row>
      </sheetData>
      <sheetData sheetId="3">
        <row r="4">
          <cell r="B4" t="str">
            <v>REVESTIMIENTOS</v>
          </cell>
        </row>
      </sheetData>
      <sheetData sheetId="4">
        <row r="4">
          <cell r="B4" t="str">
            <v>REVESTIMIENTOS</v>
          </cell>
        </row>
        <row r="722">
          <cell r="F722">
            <v>259.61</v>
          </cell>
        </row>
      </sheetData>
      <sheetData sheetId="5">
        <row r="4">
          <cell r="C4">
            <v>6800</v>
          </cell>
        </row>
        <row r="6">
          <cell r="E6">
            <v>725</v>
          </cell>
        </row>
        <row r="9">
          <cell r="E9">
            <v>1029</v>
          </cell>
        </row>
        <row r="15">
          <cell r="E15">
            <v>310</v>
          </cell>
        </row>
        <row r="21">
          <cell r="E21">
            <v>377.54</v>
          </cell>
        </row>
        <row r="28">
          <cell r="E28">
            <v>457.75739999999996</v>
          </cell>
        </row>
        <row r="36">
          <cell r="E36">
            <v>736.32</v>
          </cell>
        </row>
        <row r="37">
          <cell r="E37">
            <v>483.8</v>
          </cell>
        </row>
        <row r="38">
          <cell r="E38">
            <v>847</v>
          </cell>
        </row>
        <row r="39">
          <cell r="E39">
            <v>1883.66</v>
          </cell>
        </row>
        <row r="42">
          <cell r="E42">
            <v>1014.8</v>
          </cell>
        </row>
        <row r="45">
          <cell r="E45">
            <v>1232</v>
          </cell>
        </row>
        <row r="46">
          <cell r="E46">
            <v>336.3</v>
          </cell>
        </row>
        <row r="55">
          <cell r="E55">
            <v>360.1</v>
          </cell>
        </row>
        <row r="56">
          <cell r="E56">
            <v>474.03</v>
          </cell>
        </row>
        <row r="57">
          <cell r="E57">
            <v>2236.1</v>
          </cell>
        </row>
        <row r="58">
          <cell r="E58">
            <v>4018.1</v>
          </cell>
        </row>
        <row r="59">
          <cell r="E59">
            <v>3555.26</v>
          </cell>
        </row>
        <row r="60">
          <cell r="E60">
            <v>2329.91</v>
          </cell>
        </row>
        <row r="63">
          <cell r="E63">
            <v>3321.7</v>
          </cell>
        </row>
        <row r="69">
          <cell r="E69">
            <v>984.01</v>
          </cell>
        </row>
        <row r="72">
          <cell r="E72">
            <v>86.15</v>
          </cell>
        </row>
        <row r="73">
          <cell r="E73">
            <v>61.8</v>
          </cell>
        </row>
        <row r="78">
          <cell r="F78">
            <v>171.78</v>
          </cell>
        </row>
        <row r="80">
          <cell r="F80">
            <v>336.60700000000003</v>
          </cell>
        </row>
        <row r="81">
          <cell r="F81">
            <v>433.53999999999996</v>
          </cell>
        </row>
        <row r="96">
          <cell r="F96">
            <v>281.80099999999999</v>
          </cell>
        </row>
        <row r="97">
          <cell r="F97">
            <v>606.95600000000002</v>
          </cell>
        </row>
        <row r="98">
          <cell r="F98">
            <v>987.32600000000002</v>
          </cell>
        </row>
        <row r="123">
          <cell r="F123">
            <v>67.484999999999999</v>
          </cell>
        </row>
        <row r="127">
          <cell r="F127">
            <v>431.08599999999996</v>
          </cell>
        </row>
        <row r="213">
          <cell r="F213">
            <v>6.9530000000000003</v>
          </cell>
        </row>
        <row r="214">
          <cell r="F214">
            <v>12.679</v>
          </cell>
        </row>
        <row r="218">
          <cell r="F218">
            <v>173.82499999999999</v>
          </cell>
        </row>
        <row r="258">
          <cell r="F258">
            <v>53.17</v>
          </cell>
        </row>
        <row r="262">
          <cell r="F262">
            <v>39.263999999999996</v>
          </cell>
        </row>
        <row r="295">
          <cell r="F295">
            <v>103.068</v>
          </cell>
        </row>
        <row r="296">
          <cell r="F296">
            <v>103.068</v>
          </cell>
        </row>
        <row r="433">
          <cell r="E433">
            <v>7.51</v>
          </cell>
        </row>
        <row r="464">
          <cell r="E464">
            <v>12.5</v>
          </cell>
        </row>
        <row r="473">
          <cell r="E473">
            <v>473.28</v>
          </cell>
        </row>
        <row r="482">
          <cell r="E482">
            <v>25.98</v>
          </cell>
        </row>
        <row r="540">
          <cell r="E540">
            <v>121.8</v>
          </cell>
        </row>
        <row r="541">
          <cell r="E541">
            <v>1209.5</v>
          </cell>
        </row>
        <row r="544">
          <cell r="E544">
            <v>1736.25</v>
          </cell>
        </row>
        <row r="566">
          <cell r="E566">
            <v>2832</v>
          </cell>
        </row>
        <row r="568">
          <cell r="E568">
            <v>1378</v>
          </cell>
        </row>
        <row r="572">
          <cell r="E572">
            <v>174</v>
          </cell>
        </row>
        <row r="573">
          <cell r="E573">
            <v>336.4</v>
          </cell>
        </row>
        <row r="582">
          <cell r="E582">
            <v>1500</v>
          </cell>
        </row>
        <row r="585">
          <cell r="E585">
            <v>550</v>
          </cell>
        </row>
        <row r="606">
          <cell r="E606">
            <v>117</v>
          </cell>
        </row>
        <row r="613">
          <cell r="E613">
            <v>163.44</v>
          </cell>
        </row>
        <row r="640">
          <cell r="E640">
            <v>198.14</v>
          </cell>
        </row>
        <row r="651">
          <cell r="E651">
            <v>25.18</v>
          </cell>
        </row>
        <row r="652">
          <cell r="E652">
            <v>29.24</v>
          </cell>
        </row>
        <row r="660">
          <cell r="E660">
            <v>2300</v>
          </cell>
        </row>
        <row r="661">
          <cell r="E661">
            <v>45</v>
          </cell>
        </row>
        <row r="708">
          <cell r="D708">
            <v>9078.8799999999992</v>
          </cell>
        </row>
        <row r="709">
          <cell r="D709">
            <v>13626</v>
          </cell>
        </row>
        <row r="746">
          <cell r="E746">
            <v>133.87</v>
          </cell>
        </row>
        <row r="755">
          <cell r="E755">
            <v>7.85</v>
          </cell>
        </row>
        <row r="758">
          <cell r="E758">
            <v>31.18</v>
          </cell>
        </row>
        <row r="766">
          <cell r="E766">
            <v>35.4</v>
          </cell>
        </row>
        <row r="767">
          <cell r="E767">
            <v>35.4</v>
          </cell>
        </row>
        <row r="817">
          <cell r="E817">
            <v>209.39</v>
          </cell>
        </row>
        <row r="822">
          <cell r="E822">
            <v>36.340000000000003</v>
          </cell>
        </row>
        <row r="823">
          <cell r="E823">
            <v>85.41</v>
          </cell>
        </row>
        <row r="881">
          <cell r="E881">
            <v>3487.52</v>
          </cell>
        </row>
      </sheetData>
      <sheetData sheetId="6">
        <row r="4">
          <cell r="C4">
            <v>433</v>
          </cell>
        </row>
        <row r="21">
          <cell r="C21">
            <v>15</v>
          </cell>
        </row>
        <row r="23">
          <cell r="C23">
            <v>12.5</v>
          </cell>
        </row>
        <row r="25">
          <cell r="C25">
            <v>13.89</v>
          </cell>
        </row>
        <row r="41">
          <cell r="C41">
            <v>1231.71</v>
          </cell>
        </row>
        <row r="51">
          <cell r="C51">
            <v>43.33</v>
          </cell>
        </row>
        <row r="53">
          <cell r="C53">
            <v>23.64</v>
          </cell>
        </row>
        <row r="55">
          <cell r="C55">
            <v>141.06</v>
          </cell>
        </row>
        <row r="58">
          <cell r="C58">
            <v>100</v>
          </cell>
        </row>
        <row r="61">
          <cell r="C61">
            <v>172.92</v>
          </cell>
        </row>
        <row r="63">
          <cell r="C63">
            <v>130</v>
          </cell>
        </row>
        <row r="66">
          <cell r="C66">
            <v>81.25</v>
          </cell>
        </row>
        <row r="67">
          <cell r="C67">
            <v>15.22</v>
          </cell>
        </row>
        <row r="68">
          <cell r="C68">
            <v>100</v>
          </cell>
        </row>
        <row r="69">
          <cell r="C69">
            <v>86.67</v>
          </cell>
        </row>
        <row r="73">
          <cell r="C73">
            <v>57.69</v>
          </cell>
        </row>
        <row r="78">
          <cell r="C78">
            <v>36.06</v>
          </cell>
        </row>
        <row r="110">
          <cell r="C110">
            <v>1.66</v>
          </cell>
        </row>
        <row r="111">
          <cell r="C111">
            <v>1.1100000000000001</v>
          </cell>
        </row>
        <row r="113">
          <cell r="C113">
            <v>0.55000000000000004</v>
          </cell>
        </row>
        <row r="114">
          <cell r="C114">
            <v>4.13</v>
          </cell>
        </row>
        <row r="115">
          <cell r="C115">
            <v>2.2200000000000002</v>
          </cell>
        </row>
        <row r="117">
          <cell r="C117">
            <v>1.1100000000000001</v>
          </cell>
        </row>
        <row r="134">
          <cell r="C134">
            <v>250</v>
          </cell>
        </row>
        <row r="144">
          <cell r="C144">
            <v>159.62</v>
          </cell>
        </row>
        <row r="163">
          <cell r="C163">
            <v>96.88</v>
          </cell>
        </row>
        <row r="164">
          <cell r="C164">
            <v>129.16999999999999</v>
          </cell>
        </row>
        <row r="165">
          <cell r="C165">
            <v>136.76</v>
          </cell>
        </row>
        <row r="175">
          <cell r="C175">
            <v>68.180000000000007</v>
          </cell>
        </row>
        <row r="189">
          <cell r="C189">
            <v>285.70999999999998</v>
          </cell>
        </row>
        <row r="276">
          <cell r="C276">
            <v>87.5</v>
          </cell>
        </row>
        <row r="277">
          <cell r="C277">
            <v>53.85</v>
          </cell>
        </row>
        <row r="279">
          <cell r="C279">
            <v>46.67</v>
          </cell>
        </row>
        <row r="489">
          <cell r="C489">
            <v>99.91</v>
          </cell>
        </row>
        <row r="505">
          <cell r="C505">
            <v>441.18</v>
          </cell>
        </row>
        <row r="506">
          <cell r="C506">
            <v>534.48</v>
          </cell>
        </row>
        <row r="507">
          <cell r="C507">
            <v>596.15</v>
          </cell>
        </row>
        <row r="508">
          <cell r="C508">
            <v>534.48</v>
          </cell>
        </row>
        <row r="509">
          <cell r="C509">
            <v>654.92999999999995</v>
          </cell>
        </row>
        <row r="513">
          <cell r="C513">
            <v>441.18</v>
          </cell>
        </row>
        <row r="514">
          <cell r="C514">
            <v>618.35</v>
          </cell>
        </row>
        <row r="516">
          <cell r="C516">
            <v>441.18</v>
          </cell>
        </row>
        <row r="517">
          <cell r="C517">
            <v>502.16</v>
          </cell>
        </row>
        <row r="522">
          <cell r="C522">
            <v>505.62</v>
          </cell>
        </row>
        <row r="528">
          <cell r="C528">
            <v>893.31</v>
          </cell>
        </row>
        <row r="538">
          <cell r="C538">
            <v>316.89999999999998</v>
          </cell>
        </row>
        <row r="551">
          <cell r="C551">
            <v>44.44</v>
          </cell>
        </row>
        <row r="557">
          <cell r="C557">
            <v>36.06</v>
          </cell>
        </row>
        <row r="563">
          <cell r="C563">
            <v>43.06</v>
          </cell>
        </row>
        <row r="566">
          <cell r="C566">
            <v>44.64</v>
          </cell>
        </row>
        <row r="570">
          <cell r="C570">
            <v>7.19</v>
          </cell>
        </row>
        <row r="594">
          <cell r="C594">
            <v>684.72</v>
          </cell>
        </row>
        <row r="595">
          <cell r="C595">
            <v>770.83</v>
          </cell>
        </row>
        <row r="603">
          <cell r="C603">
            <v>2343.75</v>
          </cell>
        </row>
        <row r="630">
          <cell r="C630">
            <v>598.61</v>
          </cell>
        </row>
        <row r="631">
          <cell r="C631">
            <v>684.72</v>
          </cell>
        </row>
        <row r="646">
          <cell r="C646">
            <v>598.61</v>
          </cell>
        </row>
        <row r="647">
          <cell r="C647">
            <v>770.83</v>
          </cell>
        </row>
        <row r="649">
          <cell r="C649">
            <v>684.72</v>
          </cell>
        </row>
        <row r="803">
          <cell r="C803">
            <v>341.67</v>
          </cell>
        </row>
        <row r="804">
          <cell r="C804">
            <v>341.67</v>
          </cell>
        </row>
        <row r="809">
          <cell r="C809">
            <v>856.95</v>
          </cell>
        </row>
        <row r="810">
          <cell r="C810">
            <v>1097.22</v>
          </cell>
        </row>
        <row r="820">
          <cell r="C820">
            <v>684.72</v>
          </cell>
        </row>
        <row r="834">
          <cell r="C834">
            <v>937.5</v>
          </cell>
        </row>
        <row r="838">
          <cell r="C838">
            <v>770.83</v>
          </cell>
        </row>
        <row r="852">
          <cell r="C852">
            <v>598.61</v>
          </cell>
        </row>
        <row r="856">
          <cell r="C856">
            <v>770.83</v>
          </cell>
        </row>
        <row r="866">
          <cell r="C866">
            <v>940.27</v>
          </cell>
        </row>
        <row r="868">
          <cell r="C868">
            <v>940.27</v>
          </cell>
        </row>
        <row r="953">
          <cell r="C953">
            <v>597.87</v>
          </cell>
        </row>
        <row r="954">
          <cell r="C954">
            <v>408.85</v>
          </cell>
        </row>
        <row r="959">
          <cell r="C959">
            <v>81.739999999999995</v>
          </cell>
        </row>
        <row r="961">
          <cell r="C961">
            <v>81.739999999999995</v>
          </cell>
        </row>
        <row r="965">
          <cell r="C965">
            <v>245.23</v>
          </cell>
        </row>
        <row r="967">
          <cell r="C967">
            <v>82.39</v>
          </cell>
        </row>
        <row r="969">
          <cell r="C969">
            <v>81.739999999999995</v>
          </cell>
        </row>
      </sheetData>
      <sheetData sheetId="7">
        <row r="4">
          <cell r="C4">
            <v>433</v>
          </cell>
        </row>
        <row r="8">
          <cell r="C8">
            <v>825</v>
          </cell>
        </row>
        <row r="9">
          <cell r="C9">
            <v>1032</v>
          </cell>
        </row>
      </sheetData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  <sheetName val="ANALISIS HORMIGON ARMADO"/>
      <sheetName val="LISTA DE MATERIALE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  <sheetName val="Volumenes"/>
      <sheetName val="anal term"/>
      <sheetName val="UASD"/>
      <sheetName val="Mat"/>
      <sheetName val="Pu-Sanit.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31">
          <cell r="F31">
            <v>1227.220745809655</v>
          </cell>
        </row>
        <row r="47">
          <cell r="F47">
            <v>440.74290076551722</v>
          </cell>
        </row>
        <row r="55">
          <cell r="F55">
            <v>242.95387203310347</v>
          </cell>
        </row>
        <row r="63">
          <cell r="F63">
            <v>202.77272924689652</v>
          </cell>
        </row>
        <row r="71">
          <cell r="F71">
            <v>187.51543031586203</v>
          </cell>
        </row>
        <row r="79">
          <cell r="F79">
            <v>189.14171835103448</v>
          </cell>
        </row>
        <row r="86">
          <cell r="F86">
            <v>3635.9030649599999</v>
          </cell>
        </row>
        <row r="94">
          <cell r="F94">
            <v>618.59564639999996</v>
          </cell>
        </row>
        <row r="101">
          <cell r="F101">
            <v>417.42087300000003</v>
          </cell>
        </row>
        <row r="108">
          <cell r="F108">
            <v>223.72110431999999</v>
          </cell>
        </row>
        <row r="116">
          <cell r="F116">
            <v>199.71320112000001</v>
          </cell>
        </row>
        <row r="123">
          <cell r="F123">
            <v>154.86755471999999</v>
          </cell>
        </row>
        <row r="131">
          <cell r="F131">
            <v>138.22406172000001</v>
          </cell>
        </row>
        <row r="138">
          <cell r="F138">
            <v>107.55643571999998</v>
          </cell>
        </row>
        <row r="145">
          <cell r="F145">
            <v>2726.8876166400005</v>
          </cell>
        </row>
        <row r="152">
          <cell r="F152">
            <v>294.404742</v>
          </cell>
        </row>
        <row r="159">
          <cell r="F159">
            <v>155.92428288000002</v>
          </cell>
        </row>
        <row r="166">
          <cell r="F166">
            <v>107.16183648000001</v>
          </cell>
        </row>
        <row r="173">
          <cell r="F173">
            <v>69.333810479999997</v>
          </cell>
        </row>
        <row r="181">
          <cell r="F181">
            <v>204.93791243999996</v>
          </cell>
        </row>
        <row r="189">
          <cell r="F189">
            <v>188.09040923999999</v>
          </cell>
        </row>
        <row r="197">
          <cell r="F197">
            <v>123.36061968000001</v>
          </cell>
        </row>
        <row r="205">
          <cell r="F205">
            <v>86.68722348</v>
          </cell>
        </row>
        <row r="213">
          <cell r="F213">
            <v>78.793717860000001</v>
          </cell>
        </row>
        <row r="220">
          <cell r="F220">
            <v>103.83255648000001</v>
          </cell>
        </row>
        <row r="227">
          <cell r="F227">
            <v>219.23707824000002</v>
          </cell>
        </row>
        <row r="234">
          <cell r="F234">
            <v>127.67254524000001</v>
          </cell>
        </row>
        <row r="243">
          <cell r="F243">
            <v>2016.3287987999997</v>
          </cell>
        </row>
        <row r="253">
          <cell r="F253">
            <v>742.28838623999991</v>
          </cell>
        </row>
        <row r="262">
          <cell r="F262">
            <v>553.06074023999997</v>
          </cell>
        </row>
        <row r="271">
          <cell r="F271">
            <v>401.64257051999994</v>
          </cell>
        </row>
        <row r="283">
          <cell r="F283">
            <v>1426.8986258798468</v>
          </cell>
        </row>
        <row r="295">
          <cell r="F295">
            <v>657.86877369655178</v>
          </cell>
        </row>
        <row r="307">
          <cell r="F307">
            <v>445.88165835034488</v>
          </cell>
        </row>
        <row r="315">
          <cell r="F315">
            <v>6480.8095449600005</v>
          </cell>
        </row>
        <row r="323">
          <cell r="F323">
            <v>3422.1409020000001</v>
          </cell>
        </row>
        <row r="331">
          <cell r="F331">
            <v>1127.0965564800001</v>
          </cell>
        </row>
        <row r="339">
          <cell r="F339">
            <v>766.48749048000002</v>
          </cell>
        </row>
        <row r="350">
          <cell r="F350">
            <v>39097.911303187204</v>
          </cell>
        </row>
        <row r="361">
          <cell r="F361">
            <v>22202.431045965001</v>
          </cell>
        </row>
        <row r="369">
          <cell r="F369">
            <v>8843.9269564799997</v>
          </cell>
        </row>
        <row r="375">
          <cell r="F375">
            <v>35190</v>
          </cell>
        </row>
        <row r="381">
          <cell r="F381">
            <v>3519</v>
          </cell>
        </row>
        <row r="387">
          <cell r="F387">
            <v>52785</v>
          </cell>
        </row>
        <row r="393">
          <cell r="F393">
            <v>476578.17</v>
          </cell>
        </row>
        <row r="399">
          <cell r="F399">
            <v>728292.24</v>
          </cell>
        </row>
        <row r="405">
          <cell r="F405">
            <v>18228.419999999998</v>
          </cell>
        </row>
        <row r="417">
          <cell r="F417">
            <v>68153.857746724127</v>
          </cell>
        </row>
        <row r="435">
          <cell r="F435">
            <v>133707.19316706897</v>
          </cell>
        </row>
        <row r="446">
          <cell r="F446">
            <v>82680.289140000008</v>
          </cell>
        </row>
        <row r="456">
          <cell r="F456">
            <v>11699.130227586209</v>
          </cell>
        </row>
        <row r="462">
          <cell r="F462">
            <v>2111.4</v>
          </cell>
        </row>
        <row r="477">
          <cell r="F477">
            <v>6047.9969148</v>
          </cell>
        </row>
        <row r="491">
          <cell r="F491">
            <v>4683.0617400000001</v>
          </cell>
        </row>
        <row r="503">
          <cell r="F503">
            <v>6310.4134367999995</v>
          </cell>
        </row>
        <row r="510">
          <cell r="F510">
            <v>12027.445117200001</v>
          </cell>
        </row>
        <row r="517">
          <cell r="F517">
            <v>11276.166299999999</v>
          </cell>
        </row>
        <row r="528">
          <cell r="F528">
            <v>4609.2654947999999</v>
          </cell>
        </row>
        <row r="535">
          <cell r="F535">
            <v>2486.7600000000002</v>
          </cell>
        </row>
        <row r="542">
          <cell r="F542">
            <v>903.20999999999992</v>
          </cell>
        </row>
        <row r="549">
          <cell r="F549">
            <v>587.673</v>
          </cell>
        </row>
        <row r="556">
          <cell r="F556">
            <v>3870.9</v>
          </cell>
        </row>
        <row r="565">
          <cell r="F565">
            <v>254.08302090185677</v>
          </cell>
        </row>
        <row r="573">
          <cell r="F573">
            <v>190.27682395225463</v>
          </cell>
        </row>
        <row r="581">
          <cell r="F581">
            <v>124.78465409624859</v>
          </cell>
        </row>
        <row r="592">
          <cell r="F592">
            <v>1690.0711797071617</v>
          </cell>
        </row>
        <row r="603">
          <cell r="F603">
            <v>1083.6474009434485</v>
          </cell>
        </row>
        <row r="614">
          <cell r="F614">
            <v>621.72562094323598</v>
          </cell>
        </row>
        <row r="627">
          <cell r="F627">
            <v>1283.7080905986209</v>
          </cell>
        </row>
        <row r="634">
          <cell r="F634">
            <v>113.15626758620691</v>
          </cell>
        </row>
        <row r="642">
          <cell r="F642">
            <v>96.273508965517252</v>
          </cell>
        </row>
        <row r="649">
          <cell r="F649">
            <v>69.026424827586212</v>
          </cell>
        </row>
        <row r="656">
          <cell r="F656">
            <v>54.549459310344837</v>
          </cell>
        </row>
        <row r="663">
          <cell r="F663">
            <v>30.182995862068971</v>
          </cell>
        </row>
        <row r="670">
          <cell r="F670">
            <v>229.42022896551728</v>
          </cell>
        </row>
        <row r="677">
          <cell r="F677">
            <v>125.1852331034483</v>
          </cell>
        </row>
        <row r="684">
          <cell r="F684">
            <v>120.07819862068968</v>
          </cell>
        </row>
        <row r="690">
          <cell r="F690">
            <v>77.618060689655181</v>
          </cell>
        </row>
        <row r="697">
          <cell r="F697">
            <v>62.350560000000002</v>
          </cell>
        </row>
        <row r="704">
          <cell r="F704">
            <v>53.797754482758627</v>
          </cell>
        </row>
        <row r="711">
          <cell r="F711">
            <v>135.67871172413794</v>
          </cell>
        </row>
        <row r="718">
          <cell r="F718">
            <v>75.191164137931054</v>
          </cell>
        </row>
        <row r="725">
          <cell r="F725">
            <v>48.197321379310345</v>
          </cell>
        </row>
        <row r="732">
          <cell r="F732">
            <v>21.287892413793106</v>
          </cell>
        </row>
        <row r="739">
          <cell r="F739">
            <v>105.19478068965519</v>
          </cell>
        </row>
        <row r="767">
          <cell r="F767">
            <v>54.053528275862078</v>
          </cell>
        </row>
        <row r="774">
          <cell r="F774">
            <v>32.654631724137936</v>
          </cell>
        </row>
        <row r="781">
          <cell r="F781">
            <v>80.298198620689647</v>
          </cell>
        </row>
        <row r="788">
          <cell r="F788">
            <v>19.209202758620687</v>
          </cell>
        </row>
        <row r="795">
          <cell r="F795">
            <v>101.68654344827587</v>
          </cell>
        </row>
        <row r="803">
          <cell r="F803">
            <v>71.833183448275861</v>
          </cell>
        </row>
        <row r="810">
          <cell r="F810">
            <v>68.131005517241391</v>
          </cell>
        </row>
        <row r="820">
          <cell r="F820">
            <v>332.30096785145884</v>
          </cell>
        </row>
        <row r="831">
          <cell r="F831">
            <v>380.80813114058355</v>
          </cell>
        </row>
        <row r="843">
          <cell r="F843">
            <v>976.4479804774536</v>
          </cell>
        </row>
        <row r="851">
          <cell r="F851">
            <v>1937.6865434482756</v>
          </cell>
        </row>
        <row r="859">
          <cell r="F859">
            <v>2304.8865434482755</v>
          </cell>
        </row>
        <row r="872">
          <cell r="F872">
            <v>381.56355511094273</v>
          </cell>
        </row>
        <row r="885">
          <cell r="F885">
            <v>296.1585441219317</v>
          </cell>
        </row>
        <row r="896">
          <cell r="F896">
            <v>333.50696358384909</v>
          </cell>
        </row>
        <row r="908">
          <cell r="F908">
            <v>367.26163283398603</v>
          </cell>
        </row>
        <row r="932">
          <cell r="F932">
            <v>8321.5985463793095</v>
          </cell>
        </row>
        <row r="953">
          <cell r="F953">
            <v>80441.688113793105</v>
          </cell>
        </row>
        <row r="971">
          <cell r="F971">
            <v>40886.648677068966</v>
          </cell>
        </row>
        <row r="988">
          <cell r="F988">
            <v>84178.481248275872</v>
          </cell>
        </row>
        <row r="1000">
          <cell r="F1000">
            <v>403345.20959999994</v>
          </cell>
        </row>
        <row r="1011">
          <cell r="F1011">
            <v>25349.333759999998</v>
          </cell>
        </row>
        <row r="1035">
          <cell r="F1035">
            <v>598832.45457431034</v>
          </cell>
        </row>
        <row r="1046">
          <cell r="F1046">
            <v>1060.7343448275865</v>
          </cell>
        </row>
        <row r="1056">
          <cell r="F1056">
            <v>514.00111330049265</v>
          </cell>
        </row>
        <row r="1066">
          <cell r="F1066">
            <v>397.10618896551716</v>
          </cell>
        </row>
        <row r="1076">
          <cell r="F1076">
            <v>250.20072413793102</v>
          </cell>
        </row>
        <row r="1083">
          <cell r="F1083">
            <v>1389.4088275862068</v>
          </cell>
        </row>
        <row r="1090">
          <cell r="F1090">
            <v>428.27337931034486</v>
          </cell>
        </row>
        <row r="1097">
          <cell r="F1097">
            <v>387.65303999999998</v>
          </cell>
        </row>
        <row r="1104">
          <cell r="F1104">
            <v>307.59120000000001</v>
          </cell>
        </row>
        <row r="1111">
          <cell r="F1111">
            <v>1431.6157241379312</v>
          </cell>
        </row>
        <row r="1118">
          <cell r="F1118">
            <v>422.99751724137934</v>
          </cell>
        </row>
        <row r="1125">
          <cell r="F1125">
            <v>179.8056</v>
          </cell>
        </row>
        <row r="1132">
          <cell r="F1132">
            <v>98.776800000000009</v>
          </cell>
        </row>
        <row r="1139">
          <cell r="F1139">
            <v>656.37</v>
          </cell>
        </row>
        <row r="1146">
          <cell r="F1146">
            <v>266.95439999999996</v>
          </cell>
        </row>
        <row r="1153">
          <cell r="F1153">
            <v>465.68303999999995</v>
          </cell>
        </row>
        <row r="1168">
          <cell r="F1168">
            <v>1512.2024980842914</v>
          </cell>
        </row>
        <row r="1183">
          <cell r="F1183">
            <v>1402.7415172413794</v>
          </cell>
        </row>
        <row r="1198">
          <cell r="F1198">
            <v>771.20441379310341</v>
          </cell>
        </row>
        <row r="1212">
          <cell r="F1212">
            <v>624.76714068965521</v>
          </cell>
        </row>
        <row r="1223">
          <cell r="F1223">
            <v>1897.3635165517239</v>
          </cell>
        </row>
        <row r="1230">
          <cell r="F1230">
            <v>18298.8</v>
          </cell>
        </row>
        <row r="1245">
          <cell r="F1245">
            <v>103929.65737405173</v>
          </cell>
        </row>
        <row r="1252">
          <cell r="F1252">
            <v>26040.6</v>
          </cell>
        </row>
        <row r="1259">
          <cell r="F1259">
            <v>11226.748320000001</v>
          </cell>
        </row>
        <row r="1266">
          <cell r="F1266">
            <v>4490.6968799999995</v>
          </cell>
        </row>
        <row r="1272">
          <cell r="F1272">
            <v>2307924.42</v>
          </cell>
        </row>
        <row r="1278">
          <cell r="F1278">
            <v>55324.545000000006</v>
          </cell>
        </row>
        <row r="1290">
          <cell r="F1290">
            <v>60077.700635862057</v>
          </cell>
        </row>
        <row r="1301">
          <cell r="F1301">
            <v>58335.252550344834</v>
          </cell>
        </row>
        <row r="1309">
          <cell r="F1309">
            <v>15139.192568275863</v>
          </cell>
        </row>
        <row r="1321">
          <cell r="F1321">
            <v>13387.701045517242</v>
          </cell>
        </row>
        <row r="1333">
          <cell r="F1333">
            <v>14654.54104551724</v>
          </cell>
        </row>
        <row r="1343">
          <cell r="F1343">
            <v>274.28906229848275</v>
          </cell>
        </row>
        <row r="1352">
          <cell r="F1352">
            <v>216.52755332413795</v>
          </cell>
        </row>
        <row r="1361">
          <cell r="F1361">
            <v>100.99474632165519</v>
          </cell>
        </row>
        <row r="1370">
          <cell r="F1370">
            <v>62.204560588965521</v>
          </cell>
        </row>
        <row r="1379">
          <cell r="F1379">
            <v>40.12538440606896</v>
          </cell>
        </row>
        <row r="1385">
          <cell r="F1385">
            <v>440.64</v>
          </cell>
        </row>
        <row r="1391">
          <cell r="F1391">
            <v>257.03999999999996</v>
          </cell>
        </row>
        <row r="1397">
          <cell r="F1397">
            <v>73.44</v>
          </cell>
        </row>
        <row r="1403">
          <cell r="F1403">
            <v>17.135999999999999</v>
          </cell>
        </row>
        <row r="1409">
          <cell r="F1409">
            <v>11.427517241379311</v>
          </cell>
        </row>
        <row r="1415">
          <cell r="F1415">
            <v>541.00800000000004</v>
          </cell>
        </row>
        <row r="1421">
          <cell r="F1421">
            <v>491.43599999999998</v>
          </cell>
        </row>
        <row r="1427">
          <cell r="F1427">
            <v>161.56799999999998</v>
          </cell>
        </row>
        <row r="1433">
          <cell r="F1433">
            <v>145.41331034482761</v>
          </cell>
        </row>
        <row r="1439">
          <cell r="F1439">
            <v>540.57537931034483</v>
          </cell>
        </row>
        <row r="1445">
          <cell r="F1445">
            <v>200.60937931034482</v>
          </cell>
        </row>
        <row r="1451">
          <cell r="F1451">
            <v>177.72268965517242</v>
          </cell>
        </row>
        <row r="1457">
          <cell r="F1457">
            <v>323.13599999999997</v>
          </cell>
        </row>
        <row r="1463">
          <cell r="F1463">
            <v>187.72572413793102</v>
          </cell>
        </row>
        <row r="1469">
          <cell r="F1469">
            <v>168.95420689655174</v>
          </cell>
        </row>
        <row r="1475">
          <cell r="F1475">
            <v>67.320000000000007</v>
          </cell>
        </row>
        <row r="1481">
          <cell r="F1481">
            <v>61.2</v>
          </cell>
        </row>
        <row r="1487">
          <cell r="F1487">
            <v>45.9</v>
          </cell>
        </row>
        <row r="1498">
          <cell r="F1498">
            <v>427.65732744827579</v>
          </cell>
        </row>
        <row r="1504">
          <cell r="F1504">
            <v>321.19448275862067</v>
          </cell>
        </row>
        <row r="1510">
          <cell r="F1510">
            <v>321.19448275862067</v>
          </cell>
        </row>
        <row r="1516">
          <cell r="F1516">
            <v>321.19448275862067</v>
          </cell>
        </row>
        <row r="1522">
          <cell r="F1522">
            <v>21504.959999999999</v>
          </cell>
        </row>
        <row r="1529">
          <cell r="F1529">
            <v>14942.23704</v>
          </cell>
        </row>
        <row r="1536">
          <cell r="F1536">
            <v>12327.356879999999</v>
          </cell>
        </row>
        <row r="1542">
          <cell r="F1542">
            <v>6545.854080000001</v>
          </cell>
        </row>
        <row r="1554">
          <cell r="F1554">
            <v>594.56793184912476</v>
          </cell>
        </row>
        <row r="1565">
          <cell r="F1565">
            <v>403.09862571649876</v>
          </cell>
        </row>
        <row r="1576">
          <cell r="F1576">
            <v>206.50758178758625</v>
          </cell>
        </row>
        <row r="1587">
          <cell r="F1587">
            <v>186.10758178758624</v>
          </cell>
        </row>
        <row r="1594">
          <cell r="F1594">
            <v>413.47943999999995</v>
          </cell>
        </row>
        <row r="1601">
          <cell r="F1601">
            <v>223.58807999999999</v>
          </cell>
        </row>
        <row r="1608">
          <cell r="F1608">
            <v>53.58672</v>
          </cell>
        </row>
        <row r="1615">
          <cell r="F1615">
            <v>35.906040000000004</v>
          </cell>
        </row>
        <row r="1622">
          <cell r="F1622">
            <v>95.068079999999995</v>
          </cell>
        </row>
        <row r="1629">
          <cell r="F1629">
            <v>45.018720000000002</v>
          </cell>
        </row>
        <row r="1636">
          <cell r="F1636">
            <v>28.56204</v>
          </cell>
        </row>
        <row r="1643">
          <cell r="F1643">
            <v>216.88056</v>
          </cell>
        </row>
        <row r="1650">
          <cell r="F1650">
            <v>176.32944000000001</v>
          </cell>
        </row>
        <row r="1657">
          <cell r="F1657">
            <v>143.89344</v>
          </cell>
        </row>
        <row r="1664">
          <cell r="F1664">
            <v>75.484080000000006</v>
          </cell>
        </row>
        <row r="1672">
          <cell r="F1672">
            <v>59.57208</v>
          </cell>
        </row>
        <row r="1679">
          <cell r="F1679">
            <v>21.762720000000002</v>
          </cell>
        </row>
        <row r="1686">
          <cell r="F1686">
            <v>126.83088000000001</v>
          </cell>
        </row>
        <row r="1693">
          <cell r="F1693">
            <v>58.727520000000005</v>
          </cell>
        </row>
        <row r="1700">
          <cell r="F1700">
            <v>43.250039999999998</v>
          </cell>
        </row>
        <row r="1707">
          <cell r="F1707">
            <v>211.55615999999998</v>
          </cell>
        </row>
        <row r="1714">
          <cell r="F1714">
            <v>158.66712000000001</v>
          </cell>
        </row>
        <row r="1721">
          <cell r="F1721">
            <v>105.77807999999999</v>
          </cell>
        </row>
        <row r="1728">
          <cell r="F1728">
            <v>54.657719999999998</v>
          </cell>
        </row>
        <row r="1735">
          <cell r="F1735">
            <v>148.31208000000001</v>
          </cell>
        </row>
        <row r="1742">
          <cell r="F1742">
            <v>51.206040000000002</v>
          </cell>
        </row>
      </sheetData>
      <sheetData sheetId="8">
        <row r="22">
          <cell r="F22">
            <v>657.84482758620697</v>
          </cell>
        </row>
        <row r="28">
          <cell r="F28">
            <v>508.82758620689657</v>
          </cell>
        </row>
        <row r="36">
          <cell r="F36">
            <v>415.55700000000002</v>
          </cell>
        </row>
        <row r="42">
          <cell r="F42">
            <v>82.03</v>
          </cell>
        </row>
        <row r="51">
          <cell r="F51">
            <v>2089.2241379310344</v>
          </cell>
        </row>
        <row r="58">
          <cell r="F58">
            <v>2547.6465517241381</v>
          </cell>
        </row>
        <row r="65">
          <cell r="F65">
            <v>2561.8551724137933</v>
          </cell>
        </row>
        <row r="71">
          <cell r="F71">
            <v>2982.2086206896552</v>
          </cell>
        </row>
        <row r="78">
          <cell r="F78">
            <v>5033.9086206896554</v>
          </cell>
        </row>
        <row r="90">
          <cell r="F90">
            <v>11014.941954022988</v>
          </cell>
        </row>
        <row r="102">
          <cell r="F102">
            <v>6669.4137931034493</v>
          </cell>
        </row>
        <row r="112">
          <cell r="F112">
            <v>649.28112068965515</v>
          </cell>
        </row>
        <row r="122">
          <cell r="F122">
            <v>770.53810344827593</v>
          </cell>
        </row>
        <row r="129">
          <cell r="F129">
            <v>133.32117241379311</v>
          </cell>
        </row>
        <row r="135">
          <cell r="F135">
            <v>118.67077586206896</v>
          </cell>
        </row>
        <row r="143">
          <cell r="F143">
            <v>104.9655172413793</v>
          </cell>
        </row>
        <row r="150">
          <cell r="F150">
            <v>93.715517241379317</v>
          </cell>
        </row>
        <row r="157">
          <cell r="F157">
            <v>72.387931034482762</v>
          </cell>
        </row>
        <row r="164">
          <cell r="F164">
            <v>57.913793103448278</v>
          </cell>
        </row>
        <row r="171">
          <cell r="F171">
            <v>57.068965517241381</v>
          </cell>
        </row>
        <row r="178">
          <cell r="F178">
            <v>55.594827586206897</v>
          </cell>
        </row>
        <row r="185">
          <cell r="F185">
            <v>53.344827586206897</v>
          </cell>
        </row>
        <row r="192">
          <cell r="F192">
            <v>222.5344827586207</v>
          </cell>
        </row>
        <row r="199">
          <cell r="F199">
            <v>218.39655172413794</v>
          </cell>
        </row>
        <row r="206">
          <cell r="F206">
            <v>198.39655172413794</v>
          </cell>
        </row>
        <row r="213">
          <cell r="F213">
            <v>193.24137931034483</v>
          </cell>
        </row>
        <row r="220">
          <cell r="F220">
            <v>188.39655172413794</v>
          </cell>
        </row>
        <row r="227">
          <cell r="F227">
            <v>402.16967999999997</v>
          </cell>
        </row>
        <row r="233">
          <cell r="F233">
            <v>266.70632999999998</v>
          </cell>
        </row>
        <row r="239">
          <cell r="F239">
            <v>119.19951999999999</v>
          </cell>
        </row>
        <row r="245">
          <cell r="F245">
            <v>83.403374999999997</v>
          </cell>
        </row>
        <row r="251">
          <cell r="F251">
            <v>50.599560000000004</v>
          </cell>
        </row>
        <row r="257">
          <cell r="F257">
            <v>36.835260000000005</v>
          </cell>
        </row>
        <row r="263">
          <cell r="F263">
            <v>24.307634999999998</v>
          </cell>
        </row>
        <row r="269">
          <cell r="F269">
            <v>17.858692499999997</v>
          </cell>
        </row>
      </sheetData>
      <sheetData sheetId="9">
        <row r="17">
          <cell r="E17">
            <v>1235</v>
          </cell>
        </row>
        <row r="18">
          <cell r="E18">
            <v>344.82758620689657</v>
          </cell>
        </row>
        <row r="19">
          <cell r="E19">
            <v>474.13793103448279</v>
          </cell>
        </row>
        <row r="20">
          <cell r="E20">
            <v>431.0344827586207</v>
          </cell>
        </row>
        <row r="21">
          <cell r="E21">
            <v>0.43103448275862072</v>
          </cell>
        </row>
        <row r="22">
          <cell r="E22">
            <v>118.10344827586208</v>
          </cell>
        </row>
        <row r="23">
          <cell r="E23">
            <v>768.62068965517244</v>
          </cell>
        </row>
        <row r="24">
          <cell r="E24">
            <v>12.715517241379311</v>
          </cell>
        </row>
        <row r="25">
          <cell r="E25">
            <v>16.163793103448278</v>
          </cell>
        </row>
        <row r="26">
          <cell r="E26">
            <v>30.172413793103452</v>
          </cell>
        </row>
        <row r="27">
          <cell r="E27">
            <v>38.793103448275865</v>
          </cell>
        </row>
        <row r="28">
          <cell r="E28">
            <v>43.103448275862071</v>
          </cell>
        </row>
        <row r="29">
          <cell r="E29">
            <v>43.103448275862071</v>
          </cell>
        </row>
        <row r="30">
          <cell r="E30">
            <v>120.68965517241381</v>
          </cell>
        </row>
        <row r="31">
          <cell r="E31">
            <v>386</v>
          </cell>
        </row>
        <row r="32">
          <cell r="E32">
            <v>431.0344827586207</v>
          </cell>
        </row>
        <row r="35">
          <cell r="E35">
            <v>900</v>
          </cell>
        </row>
        <row r="36">
          <cell r="E36">
            <v>48.46551724137931</v>
          </cell>
        </row>
        <row r="37">
          <cell r="E37">
            <v>37.215517241379317</v>
          </cell>
        </row>
        <row r="38">
          <cell r="E38">
            <v>30.293103448275865</v>
          </cell>
        </row>
        <row r="39">
          <cell r="E39">
            <v>15.818965517241381</v>
          </cell>
        </row>
        <row r="40">
          <cell r="E40">
            <v>14.974137931034484</v>
          </cell>
        </row>
        <row r="41">
          <cell r="E41">
            <v>13.5</v>
          </cell>
        </row>
        <row r="42">
          <cell r="E42">
            <v>11.25</v>
          </cell>
        </row>
        <row r="43">
          <cell r="E43">
            <v>49.137931034482762</v>
          </cell>
        </row>
        <row r="44">
          <cell r="E44">
            <v>45</v>
          </cell>
        </row>
        <row r="45">
          <cell r="E45">
            <v>25</v>
          </cell>
        </row>
        <row r="46">
          <cell r="E46">
            <v>19.844827586206897</v>
          </cell>
        </row>
        <row r="47">
          <cell r="E47">
            <v>15</v>
          </cell>
        </row>
        <row r="48">
          <cell r="E48">
            <v>89</v>
          </cell>
        </row>
        <row r="49">
          <cell r="E49">
            <v>64.862068965517238</v>
          </cell>
        </row>
        <row r="50">
          <cell r="E50">
            <v>9</v>
          </cell>
        </row>
        <row r="51">
          <cell r="E51">
            <v>8.0344827586206904</v>
          </cell>
        </row>
        <row r="52">
          <cell r="E52">
            <v>3</v>
          </cell>
        </row>
        <row r="53">
          <cell r="E53">
            <v>1.6293103448275863</v>
          </cell>
        </row>
        <row r="54">
          <cell r="E54">
            <v>500</v>
          </cell>
        </row>
        <row r="55">
          <cell r="E55">
            <v>4.1982758620689662</v>
          </cell>
        </row>
        <row r="58">
          <cell r="E58">
            <v>211.04</v>
          </cell>
        </row>
        <row r="59">
          <cell r="E59">
            <v>206.51</v>
          </cell>
        </row>
        <row r="60">
          <cell r="E60">
            <v>108.82</v>
          </cell>
        </row>
        <row r="61">
          <cell r="E61">
            <v>69.64</v>
          </cell>
        </row>
        <row r="62">
          <cell r="E62">
            <v>27.69</v>
          </cell>
        </row>
        <row r="63">
          <cell r="E63">
            <v>18.09</v>
          </cell>
        </row>
        <row r="64">
          <cell r="E64">
            <v>12.19</v>
          </cell>
        </row>
        <row r="65">
          <cell r="E65">
            <v>9.14</v>
          </cell>
        </row>
        <row r="66">
          <cell r="E66">
            <v>1764</v>
          </cell>
        </row>
        <row r="67">
          <cell r="E67">
            <v>449.33</v>
          </cell>
        </row>
        <row r="68">
          <cell r="E68">
            <v>216.39</v>
          </cell>
        </row>
        <row r="69">
          <cell r="E69">
            <v>216.39</v>
          </cell>
        </row>
        <row r="70">
          <cell r="E70">
            <v>90.82</v>
          </cell>
        </row>
        <row r="71">
          <cell r="E71">
            <v>30.98</v>
          </cell>
        </row>
        <row r="72">
          <cell r="E72">
            <v>25.13</v>
          </cell>
        </row>
        <row r="73">
          <cell r="E73">
            <v>16.02</v>
          </cell>
        </row>
        <row r="74">
          <cell r="E74">
            <v>14.95</v>
          </cell>
        </row>
        <row r="75">
          <cell r="E75">
            <v>14.95</v>
          </cell>
        </row>
        <row r="76">
          <cell r="E76">
            <v>1423.51</v>
          </cell>
        </row>
        <row r="77">
          <cell r="E77">
            <v>377.74</v>
          </cell>
        </row>
        <row r="78">
          <cell r="E78">
            <v>134.12</v>
          </cell>
        </row>
        <row r="79">
          <cell r="E79">
            <v>73.72</v>
          </cell>
        </row>
        <row r="80">
          <cell r="E80">
            <v>26.19</v>
          </cell>
        </row>
        <row r="81">
          <cell r="E81">
            <v>13.88</v>
          </cell>
        </row>
        <row r="82">
          <cell r="E82">
            <v>8.0299999999999994</v>
          </cell>
        </row>
        <row r="83">
          <cell r="E83">
            <v>33.43</v>
          </cell>
        </row>
        <row r="84">
          <cell r="E84">
            <v>33.43</v>
          </cell>
        </row>
        <row r="85">
          <cell r="E85">
            <v>13.35</v>
          </cell>
        </row>
        <row r="86">
          <cell r="E86">
            <v>9.68</v>
          </cell>
        </row>
        <row r="87">
          <cell r="E87">
            <v>9.68</v>
          </cell>
        </row>
        <row r="89">
          <cell r="E89">
            <v>2296.38</v>
          </cell>
        </row>
        <row r="90">
          <cell r="E90">
            <v>1148.19</v>
          </cell>
        </row>
        <row r="91">
          <cell r="E91">
            <v>382.73</v>
          </cell>
        </row>
        <row r="92">
          <cell r="E92">
            <v>142.28</v>
          </cell>
        </row>
        <row r="93">
          <cell r="E93">
            <v>80</v>
          </cell>
        </row>
        <row r="94">
          <cell r="E94">
            <v>11.16</v>
          </cell>
        </row>
        <row r="95">
          <cell r="E95">
            <v>4058.79</v>
          </cell>
        </row>
        <row r="96">
          <cell r="E96">
            <v>5081.43</v>
          </cell>
        </row>
        <row r="97">
          <cell r="E97">
            <v>4023.22</v>
          </cell>
        </row>
        <row r="98">
          <cell r="E98">
            <v>1359.37</v>
          </cell>
        </row>
        <row r="99">
          <cell r="E99">
            <v>995.96</v>
          </cell>
        </row>
        <row r="100">
          <cell r="E100">
            <v>541.16999999999996</v>
          </cell>
        </row>
        <row r="101">
          <cell r="E101">
            <v>406.09</v>
          </cell>
        </row>
        <row r="102">
          <cell r="E102">
            <v>360.78</v>
          </cell>
        </row>
        <row r="103">
          <cell r="E103">
            <v>270.58999999999997</v>
          </cell>
        </row>
        <row r="104">
          <cell r="E104">
            <v>5175</v>
          </cell>
        </row>
        <row r="105">
          <cell r="E105">
            <v>2760</v>
          </cell>
        </row>
        <row r="106">
          <cell r="E106">
            <v>1863.6</v>
          </cell>
        </row>
        <row r="107">
          <cell r="E107">
            <v>562.6</v>
          </cell>
        </row>
        <row r="108">
          <cell r="E108">
            <v>417.6</v>
          </cell>
        </row>
        <row r="109">
          <cell r="E109">
            <v>34436.03</v>
          </cell>
        </row>
        <row r="110">
          <cell r="E110">
            <v>13774.41</v>
          </cell>
        </row>
        <row r="111">
          <cell r="E111">
            <v>9156.27</v>
          </cell>
        </row>
        <row r="112">
          <cell r="E112">
            <v>4140</v>
          </cell>
        </row>
        <row r="113">
          <cell r="E113">
            <v>5175</v>
          </cell>
        </row>
        <row r="114">
          <cell r="E114">
            <v>34336</v>
          </cell>
        </row>
        <row r="115">
          <cell r="E115">
            <v>6867.2</v>
          </cell>
        </row>
        <row r="116">
          <cell r="E116">
            <v>5500</v>
          </cell>
        </row>
        <row r="117">
          <cell r="E117">
            <v>30000</v>
          </cell>
        </row>
        <row r="118">
          <cell r="E118">
            <v>3000</v>
          </cell>
        </row>
        <row r="119">
          <cell r="E119">
            <v>135430</v>
          </cell>
        </row>
        <row r="120">
          <cell r="E120">
            <v>45000</v>
          </cell>
        </row>
        <row r="121">
          <cell r="E121">
            <v>206960</v>
          </cell>
        </row>
        <row r="122">
          <cell r="E122">
            <v>5180</v>
          </cell>
        </row>
        <row r="123">
          <cell r="E123">
            <v>600</v>
          </cell>
        </row>
        <row r="124">
          <cell r="E124">
            <v>1725</v>
          </cell>
        </row>
        <row r="127">
          <cell r="E127">
            <v>4725.9675999999999</v>
          </cell>
        </row>
        <row r="128">
          <cell r="E128">
            <v>3562.34</v>
          </cell>
        </row>
        <row r="129">
          <cell r="E129">
            <v>2398.7175999999999</v>
          </cell>
        </row>
        <row r="130">
          <cell r="E130">
            <v>8700</v>
          </cell>
        </row>
        <row r="131">
          <cell r="E131">
            <v>5425</v>
          </cell>
        </row>
        <row r="132">
          <cell r="E132">
            <v>2150</v>
          </cell>
        </row>
        <row r="133">
          <cell r="E133">
            <v>3000</v>
          </cell>
        </row>
        <row r="134">
          <cell r="E134">
            <v>975</v>
          </cell>
        </row>
        <row r="135">
          <cell r="E135">
            <v>1400.0039999999999</v>
          </cell>
        </row>
        <row r="136">
          <cell r="E136">
            <v>1553.5763999999999</v>
          </cell>
        </row>
        <row r="137">
          <cell r="E137">
            <v>1173.4675999999999</v>
          </cell>
        </row>
        <row r="138">
          <cell r="E138">
            <v>2000</v>
          </cell>
        </row>
        <row r="139">
          <cell r="E139">
            <v>650</v>
          </cell>
        </row>
        <row r="140">
          <cell r="E140">
            <v>55</v>
          </cell>
        </row>
        <row r="141">
          <cell r="E141">
            <v>10</v>
          </cell>
        </row>
        <row r="142">
          <cell r="E142">
            <v>11.6</v>
          </cell>
        </row>
        <row r="143">
          <cell r="E143">
            <v>45</v>
          </cell>
        </row>
        <row r="144">
          <cell r="E144">
            <v>126</v>
          </cell>
        </row>
        <row r="145">
          <cell r="E145">
            <v>120</v>
          </cell>
        </row>
        <row r="146">
          <cell r="E146">
            <v>47</v>
          </cell>
        </row>
        <row r="147">
          <cell r="E147">
            <v>375</v>
          </cell>
        </row>
        <row r="150">
          <cell r="E150">
            <v>2939.2241379310349</v>
          </cell>
        </row>
        <row r="151">
          <cell r="E151">
            <v>1731.4655172413795</v>
          </cell>
        </row>
        <row r="152">
          <cell r="E152">
            <v>805.60344827586209</v>
          </cell>
        </row>
        <row r="153">
          <cell r="E153">
            <v>499.13793103448279</v>
          </cell>
        </row>
        <row r="154">
          <cell r="E154">
            <v>226.29310344827587</v>
          </cell>
        </row>
        <row r="155">
          <cell r="E155">
            <v>80.887931034482762</v>
          </cell>
        </row>
        <row r="156">
          <cell r="E156">
            <v>67.094827586206904</v>
          </cell>
        </row>
        <row r="157">
          <cell r="E157">
            <v>47.724137931034484</v>
          </cell>
        </row>
        <row r="158">
          <cell r="E158">
            <v>35.896551724137936</v>
          </cell>
        </row>
        <row r="159">
          <cell r="E159">
            <v>18.879310344827587</v>
          </cell>
        </row>
        <row r="160">
          <cell r="E160">
            <v>170.09482758620692</v>
          </cell>
        </row>
        <row r="161">
          <cell r="E161">
            <v>90.715517241379317</v>
          </cell>
        </row>
        <row r="162">
          <cell r="E162">
            <v>86.543103448275872</v>
          </cell>
        </row>
        <row r="163">
          <cell r="E163">
            <v>51.853448275862071</v>
          </cell>
        </row>
        <row r="164">
          <cell r="E164">
            <v>54.767241379310349</v>
          </cell>
        </row>
        <row r="165">
          <cell r="E165">
            <v>42.27</v>
          </cell>
        </row>
        <row r="166">
          <cell r="E166">
            <v>38.172413793103452</v>
          </cell>
        </row>
        <row r="167">
          <cell r="E167">
            <v>68.603448275862078</v>
          </cell>
        </row>
        <row r="168">
          <cell r="E168">
            <v>36.586206896551722</v>
          </cell>
        </row>
        <row r="169">
          <cell r="E169">
            <v>23.03448275862069</v>
          </cell>
        </row>
        <row r="170">
          <cell r="E170">
            <v>7.3275862068965525</v>
          </cell>
        </row>
        <row r="171">
          <cell r="E171">
            <v>93.508620689655174</v>
          </cell>
        </row>
        <row r="172">
          <cell r="E172">
            <v>49.87068965517242</v>
          </cell>
        </row>
        <row r="173">
          <cell r="E173">
            <v>30.706896551724139</v>
          </cell>
        </row>
        <row r="174">
          <cell r="E174">
            <v>11.612068965517242</v>
          </cell>
        </row>
        <row r="175">
          <cell r="E175">
            <v>35.491379310344833</v>
          </cell>
        </row>
        <row r="176">
          <cell r="E176">
            <v>18.008620689655174</v>
          </cell>
        </row>
        <row r="177">
          <cell r="E177">
            <v>54.043103448275865</v>
          </cell>
        </row>
        <row r="178">
          <cell r="E178">
            <v>9.9137931034482758</v>
          </cell>
        </row>
        <row r="179">
          <cell r="E179">
            <v>71.517241379310349</v>
          </cell>
        </row>
        <row r="180">
          <cell r="E180">
            <v>50.017241379310349</v>
          </cell>
        </row>
        <row r="181">
          <cell r="E181">
            <v>68.431034482758619</v>
          </cell>
        </row>
        <row r="182">
          <cell r="E182">
            <v>51.327586206896555</v>
          </cell>
        </row>
        <row r="183">
          <cell r="E183">
            <v>536.4</v>
          </cell>
        </row>
        <row r="184">
          <cell r="E184">
            <v>1500</v>
          </cell>
        </row>
        <row r="185">
          <cell r="E185">
            <v>1800</v>
          </cell>
        </row>
        <row r="186">
          <cell r="E186">
            <v>2800</v>
          </cell>
        </row>
        <row r="187">
          <cell r="E187">
            <v>650</v>
          </cell>
        </row>
        <row r="188">
          <cell r="E188">
            <v>289</v>
          </cell>
        </row>
        <row r="189">
          <cell r="E189">
            <v>11795</v>
          </cell>
        </row>
        <row r="190">
          <cell r="E190">
            <v>158140</v>
          </cell>
        </row>
        <row r="193">
          <cell r="E193">
            <v>7517.2413793103451</v>
          </cell>
        </row>
        <row r="194">
          <cell r="E194">
            <v>3913.7931034482763</v>
          </cell>
        </row>
        <row r="195">
          <cell r="E195">
            <v>3068.9655172413795</v>
          </cell>
        </row>
        <row r="196">
          <cell r="E196">
            <v>1741.3793103448277</v>
          </cell>
        </row>
        <row r="197">
          <cell r="E197">
            <v>1306.03</v>
          </cell>
        </row>
        <row r="198">
          <cell r="E198">
            <v>779</v>
          </cell>
        </row>
        <row r="199">
          <cell r="E199">
            <v>2060.6799999999998</v>
          </cell>
        </row>
        <row r="200">
          <cell r="E200">
            <v>1099.1379310344828</v>
          </cell>
        </row>
        <row r="201">
          <cell r="E201">
            <v>943.96551724137942</v>
          </cell>
        </row>
        <row r="202">
          <cell r="E202">
            <v>331.89655172413796</v>
          </cell>
        </row>
        <row r="203">
          <cell r="E203">
            <v>298.70999999999998</v>
          </cell>
        </row>
        <row r="204">
          <cell r="E204">
            <v>237.8</v>
          </cell>
        </row>
        <row r="205">
          <cell r="E205">
            <v>2125.54</v>
          </cell>
        </row>
        <row r="206">
          <cell r="E206">
            <v>1133.6206896551726</v>
          </cell>
        </row>
        <row r="207">
          <cell r="E207">
            <v>732.75862068965523</v>
          </cell>
        </row>
        <row r="208">
          <cell r="E208">
            <v>327.58620689655174</v>
          </cell>
        </row>
        <row r="209">
          <cell r="E209">
            <v>133.4</v>
          </cell>
        </row>
        <row r="210">
          <cell r="E210">
            <v>73.95</v>
          </cell>
        </row>
        <row r="211">
          <cell r="E211">
            <v>1087.5</v>
          </cell>
        </row>
        <row r="212">
          <cell r="E212">
            <v>362.5</v>
          </cell>
        </row>
        <row r="213">
          <cell r="E213">
            <v>217.5</v>
          </cell>
        </row>
        <row r="214">
          <cell r="E214">
            <v>145</v>
          </cell>
        </row>
        <row r="215">
          <cell r="E215">
            <v>500.25</v>
          </cell>
        </row>
        <row r="216">
          <cell r="E216">
            <v>200.1</v>
          </cell>
        </row>
        <row r="217">
          <cell r="E217">
            <v>1223.2</v>
          </cell>
        </row>
        <row r="218">
          <cell r="E218">
            <v>366.96</v>
          </cell>
        </row>
        <row r="219">
          <cell r="E219">
            <v>14500</v>
          </cell>
        </row>
        <row r="220">
          <cell r="E220">
            <v>48140</v>
          </cell>
        </row>
        <row r="221">
          <cell r="E221">
            <v>21750</v>
          </cell>
        </row>
        <row r="222">
          <cell r="E222">
            <v>18366.28</v>
          </cell>
        </row>
        <row r="223">
          <cell r="E223">
            <v>8171.68</v>
          </cell>
        </row>
        <row r="224">
          <cell r="E224">
            <v>5720</v>
          </cell>
        </row>
        <row r="225">
          <cell r="E225">
            <v>3268.67</v>
          </cell>
        </row>
        <row r="226">
          <cell r="E226">
            <v>2451.5</v>
          </cell>
        </row>
        <row r="227">
          <cell r="E227">
            <v>1967540</v>
          </cell>
        </row>
        <row r="228">
          <cell r="E228">
            <v>47165</v>
          </cell>
        </row>
        <row r="231">
          <cell r="E231">
            <v>60.698275862068968</v>
          </cell>
        </row>
        <row r="232">
          <cell r="E232">
            <v>48.172413793103452</v>
          </cell>
        </row>
        <row r="233">
          <cell r="E233">
            <v>21.3448275862069</v>
          </cell>
        </row>
        <row r="234">
          <cell r="E234">
            <v>13.112068965517244</v>
          </cell>
        </row>
        <row r="235">
          <cell r="E235">
            <v>8.7241379310344822</v>
          </cell>
        </row>
        <row r="236">
          <cell r="E236">
            <v>360</v>
          </cell>
        </row>
        <row r="237">
          <cell r="E237">
            <v>210</v>
          </cell>
        </row>
        <row r="238">
          <cell r="E238">
            <v>60</v>
          </cell>
        </row>
        <row r="239">
          <cell r="E239">
            <v>14</v>
          </cell>
        </row>
        <row r="240">
          <cell r="E240">
            <v>9.3362068965517242</v>
          </cell>
        </row>
        <row r="241">
          <cell r="E241">
            <v>442</v>
          </cell>
        </row>
        <row r="242">
          <cell r="E242">
            <v>401.5</v>
          </cell>
        </row>
        <row r="243">
          <cell r="E243">
            <v>132</v>
          </cell>
        </row>
        <row r="244">
          <cell r="E244">
            <v>118.80172413793105</v>
          </cell>
        </row>
        <row r="245">
          <cell r="E245">
            <v>441.64655172413791</v>
          </cell>
        </row>
        <row r="246">
          <cell r="E246">
            <v>163.89655172413794</v>
          </cell>
        </row>
        <row r="247">
          <cell r="E247">
            <v>145.19827586206898</v>
          </cell>
        </row>
        <row r="248">
          <cell r="E248">
            <v>264</v>
          </cell>
        </row>
        <row r="249">
          <cell r="E249">
            <v>153.37068965517241</v>
          </cell>
        </row>
        <row r="250">
          <cell r="E250">
            <v>138.0344827586207</v>
          </cell>
        </row>
        <row r="251">
          <cell r="E251">
            <v>55</v>
          </cell>
        </row>
        <row r="252">
          <cell r="E252">
            <v>50</v>
          </cell>
        </row>
        <row r="253">
          <cell r="E253">
            <v>37.5</v>
          </cell>
        </row>
        <row r="254">
          <cell r="E254">
            <v>392.2</v>
          </cell>
        </row>
        <row r="255">
          <cell r="E255">
            <v>323.57</v>
          </cell>
        </row>
        <row r="256">
          <cell r="E256">
            <v>43.422413793103452</v>
          </cell>
        </row>
        <row r="257">
          <cell r="E257">
            <v>262.41379310344826</v>
          </cell>
        </row>
        <row r="258">
          <cell r="E258">
            <v>262.41379310344826</v>
          </cell>
        </row>
        <row r="259">
          <cell r="E259">
            <v>262.41379310344826</v>
          </cell>
        </row>
        <row r="260">
          <cell r="E260">
            <v>17569.411764705881</v>
          </cell>
        </row>
        <row r="261">
          <cell r="E261">
            <v>11423.31</v>
          </cell>
        </row>
        <row r="262">
          <cell r="E262">
            <v>9424.23</v>
          </cell>
        </row>
        <row r="263">
          <cell r="E263">
            <v>5347.92</v>
          </cell>
        </row>
        <row r="267">
          <cell r="E267">
            <v>1090</v>
          </cell>
        </row>
        <row r="268">
          <cell r="E268">
            <v>824</v>
          </cell>
        </row>
        <row r="269">
          <cell r="E269">
            <v>390</v>
          </cell>
        </row>
        <row r="270">
          <cell r="E270">
            <v>292.5</v>
          </cell>
        </row>
        <row r="271">
          <cell r="E271">
            <v>326.25</v>
          </cell>
        </row>
        <row r="272">
          <cell r="E272">
            <v>174</v>
          </cell>
        </row>
        <row r="273">
          <cell r="E273">
            <v>38</v>
          </cell>
        </row>
        <row r="274">
          <cell r="E274">
            <v>25</v>
          </cell>
        </row>
        <row r="275">
          <cell r="E275">
            <v>69</v>
          </cell>
        </row>
        <row r="276">
          <cell r="E276">
            <v>31</v>
          </cell>
        </row>
        <row r="277">
          <cell r="E277">
            <v>19</v>
          </cell>
        </row>
        <row r="278">
          <cell r="E278">
            <v>165.63</v>
          </cell>
        </row>
        <row r="279">
          <cell r="E279">
            <v>132.5</v>
          </cell>
        </row>
        <row r="280">
          <cell r="E280">
            <v>106</v>
          </cell>
        </row>
        <row r="281">
          <cell r="E281">
            <v>53</v>
          </cell>
        </row>
        <row r="282">
          <cell r="E282">
            <v>40</v>
          </cell>
        </row>
        <row r="283">
          <cell r="E283">
            <v>12</v>
          </cell>
        </row>
        <row r="284">
          <cell r="E284">
            <v>94.95</v>
          </cell>
        </row>
        <row r="285">
          <cell r="E285">
            <v>42.2</v>
          </cell>
        </row>
        <row r="286">
          <cell r="E286">
            <v>31</v>
          </cell>
        </row>
        <row r="287">
          <cell r="E287">
            <v>161.28</v>
          </cell>
        </row>
        <row r="288">
          <cell r="E288">
            <v>120.96</v>
          </cell>
        </row>
        <row r="289">
          <cell r="E289">
            <v>80.64</v>
          </cell>
        </row>
        <row r="290">
          <cell r="E290">
            <v>40.32</v>
          </cell>
        </row>
        <row r="291">
          <cell r="E291">
            <v>112.5</v>
          </cell>
        </row>
        <row r="292">
          <cell r="E292">
            <v>37.5</v>
          </cell>
        </row>
        <row r="293">
          <cell r="E293">
            <v>31033.77</v>
          </cell>
        </row>
        <row r="294">
          <cell r="E294">
            <v>280</v>
          </cell>
        </row>
        <row r="295">
          <cell r="E295">
            <v>2750.01</v>
          </cell>
        </row>
        <row r="296">
          <cell r="E296">
            <v>15186.54</v>
          </cell>
        </row>
        <row r="297">
          <cell r="E297">
            <v>2070.0300000000002</v>
          </cell>
        </row>
        <row r="298">
          <cell r="E298">
            <v>139.82</v>
          </cell>
        </row>
        <row r="299">
          <cell r="E299">
            <v>114.45</v>
          </cell>
        </row>
        <row r="300">
          <cell r="E300">
            <v>1100</v>
          </cell>
        </row>
        <row r="301">
          <cell r="E301">
            <v>780</v>
          </cell>
        </row>
        <row r="302">
          <cell r="E302">
            <v>125.84</v>
          </cell>
        </row>
        <row r="303">
          <cell r="E303">
            <v>1390</v>
          </cell>
        </row>
        <row r="304">
          <cell r="E304">
            <v>390</v>
          </cell>
        </row>
        <row r="305">
          <cell r="E305">
            <v>1590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(2)"/>
      <sheetName val="Pres. "/>
      <sheetName val="Resumen"/>
      <sheetName val="Analisis"/>
      <sheetName val="Materiales"/>
      <sheetName val="M.O."/>
      <sheetName val="MANO DE OBRA"/>
      <sheetName val="Estructurales SALON"/>
      <sheetName val="EST. ALM"/>
      <sheetName val="PVC"/>
    </sheetNames>
    <sheetDataSet>
      <sheetData sheetId="0">
        <row r="56">
          <cell r="C56">
            <v>350</v>
          </cell>
        </row>
      </sheetData>
      <sheetData sheetId="1">
        <row r="6">
          <cell r="E6">
            <v>725</v>
          </cell>
        </row>
      </sheetData>
      <sheetData sheetId="2">
        <row r="4">
          <cell r="B4" t="str">
            <v>REVESTIMIENTOS</v>
          </cell>
        </row>
      </sheetData>
      <sheetData sheetId="3">
        <row r="4">
          <cell r="B4" t="str">
            <v>REVESTIMIENTOS</v>
          </cell>
        </row>
        <row r="100">
          <cell r="F100">
            <v>174.03</v>
          </cell>
        </row>
        <row r="107">
          <cell r="F107">
            <v>101.31</v>
          </cell>
        </row>
        <row r="114">
          <cell r="F114">
            <v>182.92</v>
          </cell>
        </row>
        <row r="229">
          <cell r="F229">
            <v>1230.73</v>
          </cell>
        </row>
        <row r="241">
          <cell r="F241">
            <v>1515.22</v>
          </cell>
        </row>
        <row r="252">
          <cell r="F252">
            <v>1215.05</v>
          </cell>
        </row>
        <row r="263">
          <cell r="F263">
            <v>1661.28</v>
          </cell>
        </row>
        <row r="298">
          <cell r="F298">
            <v>2024.71</v>
          </cell>
        </row>
        <row r="310">
          <cell r="F310">
            <v>1027.54</v>
          </cell>
        </row>
        <row r="355">
          <cell r="F355">
            <v>759.38</v>
          </cell>
        </row>
        <row r="362">
          <cell r="F362">
            <v>1452.69</v>
          </cell>
        </row>
        <row r="369">
          <cell r="F369">
            <v>2084.0300000000002</v>
          </cell>
        </row>
        <row r="376">
          <cell r="F376">
            <v>2854.57</v>
          </cell>
        </row>
        <row r="383">
          <cell r="F383">
            <v>3712.11</v>
          </cell>
        </row>
        <row r="390">
          <cell r="F390">
            <v>5231.3900000000003</v>
          </cell>
        </row>
        <row r="404">
          <cell r="F404">
            <v>7975.43</v>
          </cell>
        </row>
        <row r="469">
          <cell r="F469">
            <v>3996.44</v>
          </cell>
        </row>
        <row r="474">
          <cell r="F474">
            <v>4756.18</v>
          </cell>
        </row>
        <row r="572">
          <cell r="F572">
            <v>5061.0600000000004</v>
          </cell>
        </row>
        <row r="622">
          <cell r="F622">
            <v>4526.9399999999996</v>
          </cell>
        </row>
        <row r="797">
          <cell r="F797">
            <v>5289.07</v>
          </cell>
        </row>
        <row r="829">
          <cell r="F829">
            <v>932.19</v>
          </cell>
        </row>
        <row r="862">
          <cell r="F862">
            <v>20</v>
          </cell>
        </row>
        <row r="872">
          <cell r="F872">
            <v>598.61</v>
          </cell>
        </row>
        <row r="962">
          <cell r="E962">
            <v>316.89999999999998</v>
          </cell>
        </row>
        <row r="1015">
          <cell r="F1015">
            <v>114.87</v>
          </cell>
        </row>
        <row r="1023">
          <cell r="F1023">
            <v>6.6</v>
          </cell>
        </row>
        <row r="1038">
          <cell r="F1038">
            <v>114.87</v>
          </cell>
        </row>
        <row r="1046">
          <cell r="F1046">
            <v>143.59</v>
          </cell>
        </row>
        <row r="1064">
          <cell r="F1064">
            <v>68.87</v>
          </cell>
        </row>
        <row r="1232">
          <cell r="F1232">
            <v>195</v>
          </cell>
        </row>
        <row r="1254">
          <cell r="F1254">
            <v>162.5</v>
          </cell>
        </row>
        <row r="1266">
          <cell r="F1266">
            <v>875.9</v>
          </cell>
        </row>
        <row r="1277">
          <cell r="F1277">
            <v>180.57</v>
          </cell>
        </row>
        <row r="1288">
          <cell r="F1288">
            <v>180.57</v>
          </cell>
        </row>
        <row r="1310">
          <cell r="F1310">
            <v>180.57</v>
          </cell>
        </row>
        <row r="1317">
          <cell r="F1317">
            <v>102.12</v>
          </cell>
        </row>
        <row r="1352">
          <cell r="F1352">
            <v>859.13</v>
          </cell>
        </row>
        <row r="1367">
          <cell r="F1367">
            <v>803.4</v>
          </cell>
        </row>
        <row r="1384">
          <cell r="F1384">
            <v>5.63</v>
          </cell>
        </row>
        <row r="1402">
          <cell r="F1402">
            <v>209.48</v>
          </cell>
        </row>
        <row r="1540">
          <cell r="F1540">
            <v>6108.22</v>
          </cell>
        </row>
        <row r="1645">
          <cell r="F1645">
            <v>25537.06</v>
          </cell>
        </row>
        <row r="1690">
          <cell r="F1690">
            <v>10000</v>
          </cell>
        </row>
        <row r="1728">
          <cell r="F1728">
            <v>29102.06</v>
          </cell>
        </row>
      </sheetData>
      <sheetData sheetId="4">
        <row r="4">
          <cell r="C4">
            <v>6800</v>
          </cell>
        </row>
      </sheetData>
      <sheetData sheetId="5">
        <row r="4">
          <cell r="C4">
            <v>6800</v>
          </cell>
        </row>
      </sheetData>
      <sheetData sheetId="6">
        <row r="4">
          <cell r="C4">
            <v>433</v>
          </cell>
        </row>
      </sheetData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"/>
      <sheetName val="Materiales"/>
      <sheetName val="M.O."/>
      <sheetName val="MANO DE OBRA"/>
      <sheetName val="Estructurales SALON"/>
      <sheetName val="EST. ALM"/>
      <sheetName val="Sheet1"/>
      <sheetName val="Sheet2"/>
      <sheetName val="Sheet3"/>
      <sheetName val="Ins"/>
      <sheetName val="Ana"/>
      <sheetName val="Insumos"/>
      <sheetName val="Listado Equipos a utilizar"/>
    </sheetNames>
    <sheetDataSet>
      <sheetData sheetId="0" refreshError="1"/>
      <sheetData sheetId="1" refreshError="1">
        <row r="4">
          <cell r="C4">
            <v>433</v>
          </cell>
        </row>
        <row r="67">
          <cell r="F67">
            <v>113.94199999999999</v>
          </cell>
        </row>
        <row r="135">
          <cell r="F135">
            <v>140.666</v>
          </cell>
        </row>
        <row r="161">
          <cell r="E161">
            <v>650</v>
          </cell>
        </row>
        <row r="176">
          <cell r="F176">
            <v>216.995</v>
          </cell>
        </row>
        <row r="193">
          <cell r="F193">
            <v>910.86</v>
          </cell>
        </row>
        <row r="205">
          <cell r="F205">
            <v>927.21</v>
          </cell>
        </row>
        <row r="272">
          <cell r="F272">
            <v>1081.6199999999999</v>
          </cell>
        </row>
        <row r="319">
          <cell r="F319">
            <v>657.33</v>
          </cell>
        </row>
        <row r="421">
          <cell r="F421">
            <v>2677.2799999999997</v>
          </cell>
        </row>
        <row r="436">
          <cell r="F436">
            <v>510.1</v>
          </cell>
        </row>
        <row r="441">
          <cell r="F441">
            <v>624.03</v>
          </cell>
        </row>
        <row r="446">
          <cell r="F446">
            <v>4459.28</v>
          </cell>
        </row>
        <row r="565">
          <cell r="F565">
            <v>2465.5</v>
          </cell>
        </row>
        <row r="648">
          <cell r="F648">
            <v>4673.08</v>
          </cell>
        </row>
        <row r="672">
          <cell r="F672">
            <v>1160.72</v>
          </cell>
        </row>
        <row r="679">
          <cell r="F679">
            <v>1622.3400000000001</v>
          </cell>
        </row>
        <row r="701">
          <cell r="F701">
            <v>7017.45</v>
          </cell>
        </row>
        <row r="744">
          <cell r="F744">
            <v>4064.76</v>
          </cell>
        </row>
        <row r="778">
          <cell r="E778">
            <v>2300</v>
          </cell>
        </row>
        <row r="826">
          <cell r="F826">
            <v>231.47</v>
          </cell>
        </row>
        <row r="850">
          <cell r="F850">
            <v>267.7</v>
          </cell>
        </row>
        <row r="889">
          <cell r="F889">
            <v>129.34</v>
          </cell>
        </row>
        <row r="1057">
          <cell r="F1057">
            <v>832.74</v>
          </cell>
        </row>
        <row r="1113">
          <cell r="F1113">
            <v>920.27</v>
          </cell>
        </row>
        <row r="1158">
          <cell r="F1158">
            <v>1006.06</v>
          </cell>
        </row>
        <row r="1173">
          <cell r="F1173">
            <v>1051.58</v>
          </cell>
        </row>
        <row r="1189">
          <cell r="F1189">
            <v>1022.23</v>
          </cell>
        </row>
        <row r="1204">
          <cell r="F1204">
            <v>209.48</v>
          </cell>
        </row>
        <row r="1317">
          <cell r="F1317">
            <v>7469.49</v>
          </cell>
        </row>
        <row r="1343">
          <cell r="F1343">
            <v>7007.72</v>
          </cell>
        </row>
        <row r="1448">
          <cell r="F1448">
            <v>585.8143262000001</v>
          </cell>
        </row>
        <row r="1466">
          <cell r="E1466">
            <v>150</v>
          </cell>
        </row>
        <row r="1467">
          <cell r="F1467">
            <v>1119.06</v>
          </cell>
        </row>
        <row r="1487">
          <cell r="F1487">
            <v>807.81</v>
          </cell>
        </row>
        <row r="1497">
          <cell r="F1497">
            <v>818.81</v>
          </cell>
        </row>
        <row r="1521">
          <cell r="F1521">
            <v>188.48</v>
          </cell>
        </row>
        <row r="1531">
          <cell r="F1531">
            <v>126.72</v>
          </cell>
        </row>
        <row r="1539">
          <cell r="F1539">
            <v>115.72</v>
          </cell>
        </row>
        <row r="1543">
          <cell r="F1543">
            <v>599.84922000000006</v>
          </cell>
        </row>
        <row r="1571">
          <cell r="F1571">
            <v>430.51</v>
          </cell>
        </row>
        <row r="1577">
          <cell r="F1577">
            <v>102.74</v>
          </cell>
        </row>
      </sheetData>
      <sheetData sheetId="2" refreshError="1">
        <row r="6">
          <cell r="E6">
            <v>725</v>
          </cell>
        </row>
        <row r="17">
          <cell r="E17">
            <v>674.96</v>
          </cell>
        </row>
        <row r="24">
          <cell r="E24">
            <v>323.38</v>
          </cell>
        </row>
        <row r="257">
          <cell r="F257">
            <v>14.723999999999998</v>
          </cell>
        </row>
        <row r="258">
          <cell r="F258">
            <v>53.17</v>
          </cell>
        </row>
        <row r="259">
          <cell r="F259">
            <v>80.572999999999993</v>
          </cell>
        </row>
        <row r="261">
          <cell r="F261">
            <v>12.679</v>
          </cell>
        </row>
        <row r="263">
          <cell r="F263">
            <v>75.256</v>
          </cell>
        </row>
        <row r="300">
          <cell r="F300">
            <v>166.87199999999999</v>
          </cell>
        </row>
        <row r="392">
          <cell r="E392">
            <v>10</v>
          </cell>
        </row>
        <row r="418">
          <cell r="E418">
            <v>32.020000000000003</v>
          </cell>
        </row>
        <row r="496">
          <cell r="E496">
            <v>48.26</v>
          </cell>
        </row>
        <row r="535">
          <cell r="E535">
            <v>5.5</v>
          </cell>
        </row>
        <row r="586">
          <cell r="E586">
            <v>29.5</v>
          </cell>
        </row>
        <row r="598">
          <cell r="E598">
            <v>74.239999999999995</v>
          </cell>
        </row>
        <row r="600">
          <cell r="E600">
            <v>11.75</v>
          </cell>
        </row>
        <row r="605">
          <cell r="E605">
            <v>109.01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725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GONZALO"/>
      <sheetName val="analisis unitario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45">
          <cell r="A45" t="str">
            <v>MOV-7</v>
          </cell>
          <cell r="B45" t="str">
            <v>RETRO-EXCAVADORA 215 CAT 105HP</v>
          </cell>
          <cell r="C45">
            <v>1</v>
          </cell>
          <cell r="D45" t="str">
            <v>HR</v>
          </cell>
          <cell r="E45">
            <v>1830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  <cell r="B13" t="str">
            <v>Maestro de albañilería (MA)</v>
          </cell>
          <cell r="D13" t="str">
            <v>Día</v>
          </cell>
          <cell r="E13">
            <v>966</v>
          </cell>
          <cell r="F13">
            <v>0.14078674948240166</v>
          </cell>
          <cell r="G13">
            <v>830</v>
          </cell>
        </row>
        <row r="266">
          <cell r="A266" t="str">
            <v>ExC-003</v>
          </cell>
          <cell r="B266" t="str">
            <v>Ayudantes de Excavadores  (AEX)</v>
          </cell>
          <cell r="D266" t="str">
            <v>Día</v>
          </cell>
          <cell r="E266">
            <v>414</v>
          </cell>
          <cell r="F266" t="str">
            <v/>
          </cell>
          <cell r="G266">
            <v>345</v>
          </cell>
        </row>
        <row r="267">
          <cell r="A267" t="str">
            <v>ExC-004</v>
          </cell>
          <cell r="B267" t="str">
            <v xml:space="preserve">Excavadores (EX) </v>
          </cell>
          <cell r="D267" t="str">
            <v>Día</v>
          </cell>
          <cell r="E267">
            <v>294</v>
          </cell>
          <cell r="F267" t="str">
            <v/>
          </cell>
          <cell r="G267">
            <v>448</v>
          </cell>
        </row>
        <row r="1156">
          <cell r="A1156" t="str">
            <v>FAB-10</v>
          </cell>
          <cell r="B1156" t="str">
            <v>gravilla 3/4 @ 3/8"</v>
          </cell>
          <cell r="D1156" t="str">
            <v>m3</v>
          </cell>
          <cell r="E1156">
            <v>950</v>
          </cell>
          <cell r="G1156">
            <v>400</v>
          </cell>
        </row>
        <row r="1177">
          <cell r="A1177" t="str">
            <v>FAB-35</v>
          </cell>
          <cell r="B1177" t="str">
            <v>GRANZON-HAINA (costo en PLANTA)</v>
          </cell>
          <cell r="D1177" t="str">
            <v>m3E</v>
          </cell>
          <cell r="E1177">
            <v>39</v>
          </cell>
          <cell r="G1177">
            <v>30</v>
          </cell>
        </row>
        <row r="1423">
          <cell r="A1423" t="str">
            <v>FER-355</v>
          </cell>
          <cell r="B1423" t="str">
            <v>ESCOBILLONES</v>
          </cell>
          <cell r="D1423" t="str">
            <v>UD</v>
          </cell>
          <cell r="E1423">
            <v>194.35</v>
          </cell>
          <cell r="G1423">
            <v>149.5</v>
          </cell>
        </row>
        <row r="1921">
          <cell r="A1921" t="str">
            <v>COT-302</v>
          </cell>
          <cell r="B1921" t="str">
            <v>ALQUILER de bomba de agua</v>
          </cell>
          <cell r="D1921" t="str">
            <v>HR</v>
          </cell>
          <cell r="E1921">
            <v>84.5</v>
          </cell>
          <cell r="G1921">
            <v>65</v>
          </cell>
        </row>
        <row r="1938">
          <cell r="A1938" t="str">
            <v>COT-360</v>
          </cell>
          <cell r="B1938" t="str">
            <v>CAMION de agua</v>
          </cell>
          <cell r="D1938" t="str">
            <v>UD</v>
          </cell>
          <cell r="E1938">
            <v>591.5</v>
          </cell>
          <cell r="G1938">
            <v>455</v>
          </cell>
        </row>
        <row r="1939">
          <cell r="A1939" t="str">
            <v>COT-361</v>
          </cell>
          <cell r="B1939" t="str">
            <v>CAMION DISTRIBUIDOR RC-2</v>
          </cell>
          <cell r="D1939" t="str">
            <v>UD</v>
          </cell>
          <cell r="E1939">
            <v>8450</v>
          </cell>
          <cell r="G1939">
            <v>6500</v>
          </cell>
        </row>
        <row r="1940">
          <cell r="A1940" t="str">
            <v>COT-364</v>
          </cell>
          <cell r="B1940" t="str">
            <v>CAMION VOLTEO</v>
          </cell>
          <cell r="D1940" t="str">
            <v>HR</v>
          </cell>
          <cell r="E1940">
            <v>169</v>
          </cell>
          <cell r="G1940">
            <v>130</v>
          </cell>
        </row>
        <row r="1946">
          <cell r="A1946" t="str">
            <v>OTR-15</v>
          </cell>
          <cell r="B1946" t="str">
            <v>gasoil</v>
          </cell>
          <cell r="D1946" t="str">
            <v>GLS</v>
          </cell>
          <cell r="E1946">
            <v>125</v>
          </cell>
          <cell r="G1946">
            <v>50.4</v>
          </cell>
        </row>
        <row r="1952">
          <cell r="A1952" t="str">
            <v>OTR-29</v>
          </cell>
          <cell r="B1952" t="str">
            <v>kerosene</v>
          </cell>
          <cell r="D1952" t="str">
            <v>GLS</v>
          </cell>
          <cell r="E1952">
            <v>155</v>
          </cell>
          <cell r="G1952">
            <v>65</v>
          </cell>
        </row>
        <row r="1953">
          <cell r="A1953" t="str">
            <v>OTR-30</v>
          </cell>
          <cell r="B1953" t="str">
            <v>RC-2</v>
          </cell>
          <cell r="D1953" t="str">
            <v>GLS</v>
          </cell>
          <cell r="E1953">
            <v>140</v>
          </cell>
          <cell r="G1953">
            <v>19.75</v>
          </cell>
        </row>
        <row r="1959">
          <cell r="A1959" t="str">
            <v>EQU-5</v>
          </cell>
          <cell r="B1959" t="str">
            <v>tractor D8K CATERPILLAR</v>
          </cell>
          <cell r="D1959" t="str">
            <v>HR</v>
          </cell>
          <cell r="E1959">
            <v>3352.43</v>
          </cell>
          <cell r="G1959">
            <v>1877.37</v>
          </cell>
        </row>
        <row r="1967">
          <cell r="A1967" t="str">
            <v>EQU-12</v>
          </cell>
          <cell r="B1967" t="str">
            <v>tractor D6D CATERPILLAR</v>
          </cell>
          <cell r="D1967" t="str">
            <v>HR</v>
          </cell>
          <cell r="E1967">
            <v>1745.74</v>
          </cell>
          <cell r="G1967">
            <v>977.61</v>
          </cell>
        </row>
        <row r="1973">
          <cell r="A1973" t="str">
            <v>EQU-18</v>
          </cell>
          <cell r="B1973" t="str">
            <v>motoniveladora 12 G CATERPILLAR</v>
          </cell>
          <cell r="D1973" t="str">
            <v>HR</v>
          </cell>
          <cell r="E1973">
            <v>1606.7</v>
          </cell>
          <cell r="G1973">
            <v>899.75</v>
          </cell>
        </row>
        <row r="1980">
          <cell r="A1980" t="str">
            <v>EQU-25</v>
          </cell>
          <cell r="B1980" t="str">
            <v>retro-excavadora 225 CATERPILLAR</v>
          </cell>
          <cell r="D1980" t="str">
            <v>HR</v>
          </cell>
          <cell r="E1980">
            <v>2209.21</v>
          </cell>
          <cell r="G1980">
            <v>1237.1500000000001</v>
          </cell>
        </row>
        <row r="1982">
          <cell r="A1982" t="str">
            <v>EQU-27</v>
          </cell>
          <cell r="B1982" t="str">
            <v>retro-excavadora 215 CATERPILLAR</v>
          </cell>
          <cell r="D1982" t="str">
            <v>HR</v>
          </cell>
          <cell r="E1982">
            <v>830.46</v>
          </cell>
          <cell r="G1982">
            <v>638.82000000000005</v>
          </cell>
        </row>
        <row r="1991">
          <cell r="A1991" t="str">
            <v>EQU-36</v>
          </cell>
          <cell r="B1991" t="str">
            <v>compactadores y rodillos estáticos liso GALION</v>
          </cell>
          <cell r="D1991" t="str">
            <v>HR</v>
          </cell>
          <cell r="E1991">
            <v>1483.1</v>
          </cell>
          <cell r="G1991">
            <v>351</v>
          </cell>
        </row>
        <row r="1993">
          <cell r="A1993" t="str">
            <v>EQU-38</v>
          </cell>
          <cell r="B1993" t="str">
            <v>rodillos vibradores CA-25 DyNAPAC</v>
          </cell>
          <cell r="D1993" t="str">
            <v>HR</v>
          </cell>
          <cell r="E1993">
            <v>1483.1</v>
          </cell>
          <cell r="G1993">
            <v>589.67999999999995</v>
          </cell>
        </row>
        <row r="2004">
          <cell r="A2004" t="str">
            <v>EQU-49</v>
          </cell>
          <cell r="B2004" t="str">
            <v>cargadores frontales 950 CATERPILLAR</v>
          </cell>
          <cell r="D2004" t="str">
            <v>HR</v>
          </cell>
          <cell r="E2004">
            <v>1637.59</v>
          </cell>
          <cell r="G2004">
            <v>652.86</v>
          </cell>
        </row>
        <row r="2008">
          <cell r="A2008" t="str">
            <v>EQU-53</v>
          </cell>
          <cell r="B2008" t="str">
            <v>cargadores frontales 920 CATERPILLAR</v>
          </cell>
          <cell r="D2008" t="str">
            <v>HR</v>
          </cell>
          <cell r="E2008">
            <v>1220.47</v>
          </cell>
          <cell r="G2008">
            <v>484.38</v>
          </cell>
        </row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4.68</v>
          </cell>
        </row>
        <row r="2025">
          <cell r="A2025" t="str">
            <v>ACA-2</v>
          </cell>
          <cell r="B2025" t="str">
            <v>acarreo relleno</v>
          </cell>
          <cell r="D2025" t="str">
            <v>m3E/KM</v>
          </cell>
          <cell r="E2025">
            <v>5.78</v>
          </cell>
          <cell r="G2025">
            <v>3.25</v>
          </cell>
        </row>
        <row r="2029">
          <cell r="A2029" t="str">
            <v>ACA-6</v>
          </cell>
          <cell r="B2029" t="str">
            <v>derecho de mina</v>
          </cell>
          <cell r="D2029" t="str">
            <v>m3E</v>
          </cell>
          <cell r="E2029">
            <v>13</v>
          </cell>
          <cell r="G2029">
            <v>6.5</v>
          </cell>
        </row>
        <row r="2030">
          <cell r="A2030" t="str">
            <v>ACA-7</v>
          </cell>
          <cell r="B2030" t="str">
            <v>peaje</v>
          </cell>
          <cell r="D2030" t="str">
            <v>m3E</v>
          </cell>
          <cell r="E2030">
            <v>50</v>
          </cell>
          <cell r="G2030">
            <v>2.1709999999999998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>
        <row r="27">
          <cell r="H27">
            <v>201019.62</v>
          </cell>
        </row>
      </sheetData>
      <sheetData sheetId="10">
        <row r="28">
          <cell r="G28">
            <v>137856.20000000001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  <sheetName val="Resumen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  <row r="450">
          <cell r="F450">
            <v>12092.714034231249</v>
          </cell>
        </row>
        <row r="1325">
          <cell r="F1325">
            <v>586.05000000000007</v>
          </cell>
        </row>
      </sheetData>
      <sheetData sheetId="8">
        <row r="14">
          <cell r="D14">
            <v>1240</v>
          </cell>
        </row>
        <row r="23">
          <cell r="D23">
            <v>550</v>
          </cell>
        </row>
        <row r="24">
          <cell r="D24">
            <v>550</v>
          </cell>
        </row>
        <row r="25">
          <cell r="D25">
            <v>600</v>
          </cell>
        </row>
        <row r="30">
          <cell r="D30">
            <v>520</v>
          </cell>
        </row>
        <row r="38">
          <cell r="D38">
            <v>16</v>
          </cell>
        </row>
        <row r="43">
          <cell r="D43">
            <v>35</v>
          </cell>
        </row>
        <row r="44">
          <cell r="D44">
            <v>60</v>
          </cell>
        </row>
        <row r="55">
          <cell r="D55">
            <v>450</v>
          </cell>
        </row>
        <row r="56">
          <cell r="D56">
            <v>500</v>
          </cell>
        </row>
        <row r="57">
          <cell r="D57">
            <v>205</v>
          </cell>
        </row>
        <row r="65">
          <cell r="D65">
            <v>837.21</v>
          </cell>
        </row>
        <row r="66">
          <cell r="D66">
            <v>450</v>
          </cell>
        </row>
        <row r="77">
          <cell r="D77">
            <v>458</v>
          </cell>
        </row>
        <row r="81">
          <cell r="D81">
            <v>350</v>
          </cell>
        </row>
        <row r="95">
          <cell r="D95">
            <v>193.75038750077499</v>
          </cell>
        </row>
        <row r="127">
          <cell r="D127">
            <v>400</v>
          </cell>
        </row>
        <row r="142">
          <cell r="D142">
            <v>325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  <row r="194">
          <cell r="C194">
            <v>18.22</v>
          </cell>
        </row>
      </sheetData>
      <sheetData sheetId="12"/>
      <sheetData sheetId="13">
        <row r="39">
          <cell r="D39">
            <v>4.37</v>
          </cell>
        </row>
        <row r="184">
          <cell r="D184">
            <v>50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  <row r="3185">
          <cell r="F3185">
            <v>2329.8999999999996</v>
          </cell>
        </row>
        <row r="3215">
          <cell r="F3215">
            <v>1516.1</v>
          </cell>
        </row>
        <row r="3256">
          <cell r="F3256">
            <v>474.91037499999999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ipo A"/>
      <sheetName val="Tipo C"/>
      <sheetName val="Analisis"/>
      <sheetName val="Materiales"/>
      <sheetName val="CAMPAMENTO2"/>
      <sheetName val="ingenie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1850</v>
          </cell>
        </row>
        <row r="10">
          <cell r="C10">
            <v>1850</v>
          </cell>
        </row>
        <row r="14">
          <cell r="C14">
            <v>900</v>
          </cell>
        </row>
        <row r="81">
          <cell r="C81">
            <v>17.739999999999998</v>
          </cell>
        </row>
      </sheetData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 #1"/>
      <sheetName val="PRESUPUESTO"/>
      <sheetName val="CANTIDADES"/>
      <sheetName val="I.HORMIGON"/>
      <sheetName val="MATERIALES"/>
      <sheetName val="OBRAMANO"/>
      <sheetName val="EQUIPOS"/>
      <sheetName val="Análisis"/>
    </sheetNames>
    <sheetDataSet>
      <sheetData sheetId="0">
        <row r="10">
          <cell r="G10">
            <v>1682</v>
          </cell>
        </row>
      </sheetData>
      <sheetData sheetId="1">
        <row r="10">
          <cell r="G10">
            <v>1682</v>
          </cell>
        </row>
      </sheetData>
      <sheetData sheetId="2">
        <row r="10">
          <cell r="G10">
            <v>1682</v>
          </cell>
        </row>
      </sheetData>
      <sheetData sheetId="3" refreshError="1">
        <row r="10">
          <cell r="G10">
            <v>1682</v>
          </cell>
        </row>
        <row r="11">
          <cell r="G11">
            <v>139.19999999999999</v>
          </cell>
        </row>
        <row r="12">
          <cell r="G12">
            <v>40.6</v>
          </cell>
        </row>
        <row r="15">
          <cell r="G15">
            <v>4825.6000000000004</v>
          </cell>
        </row>
        <row r="19">
          <cell r="G19">
            <v>127.6</v>
          </cell>
        </row>
        <row r="22">
          <cell r="G22">
            <v>29</v>
          </cell>
        </row>
        <row r="24">
          <cell r="G24">
            <v>232</v>
          </cell>
        </row>
        <row r="27">
          <cell r="G27">
            <v>696</v>
          </cell>
        </row>
        <row r="28">
          <cell r="G28">
            <v>580</v>
          </cell>
        </row>
        <row r="30">
          <cell r="G30">
            <v>556.79999999999995</v>
          </cell>
        </row>
        <row r="33">
          <cell r="G33">
            <v>580</v>
          </cell>
        </row>
        <row r="37">
          <cell r="G37">
            <v>6380</v>
          </cell>
        </row>
        <row r="40">
          <cell r="G40">
            <v>493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.HORMIG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"/>
      <sheetName val="1.01"/>
      <sheetName val="1.02"/>
      <sheetName val="1.03"/>
      <sheetName val="2.01.01"/>
      <sheetName val="2.01.02"/>
      <sheetName val="2.01.03"/>
      <sheetName val="2.01.04"/>
      <sheetName val="2.01.05"/>
      <sheetName val="2.01.06"/>
      <sheetName val="2.01.07"/>
      <sheetName val="3.01"/>
      <sheetName val="3.02"/>
      <sheetName val="7.01.01"/>
      <sheetName val="7.01.02"/>
      <sheetName val="7.01.03"/>
      <sheetName val="7.01.04"/>
      <sheetName val="Sheet3"/>
    </sheetNames>
    <sheetDataSet>
      <sheetData sheetId="0">
        <row r="13">
          <cell r="A13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ubicacion"/>
      <sheetName val="SEG, POL Y FIANZ"/>
      <sheetName val="1.01"/>
      <sheetName val="1.02"/>
      <sheetName val="1.03"/>
      <sheetName val="2.01.01"/>
      <sheetName val="2.01.02"/>
      <sheetName val="2.01.03"/>
      <sheetName val="2.01.04"/>
      <sheetName val="2.01.05"/>
      <sheetName val="2.01.06"/>
      <sheetName val="2.01.07"/>
      <sheetName val="3.01"/>
      <sheetName val="3.02"/>
      <sheetName val="7.01.01"/>
      <sheetName val="7.01.02"/>
      <sheetName val="7.01.03"/>
      <sheetName val="7.01.04"/>
      <sheetName val="Sheet3"/>
    </sheetNames>
    <sheetDataSet>
      <sheetData sheetId="0">
        <row r="13">
          <cell r="A13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  <sheetName val="M_O_insÆ0¥_x0000__x0002__x0000__x0000__x0000_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  <row r="450">
          <cell r="F450">
            <v>12092.714034231249</v>
          </cell>
        </row>
        <row r="1325">
          <cell r="F1325">
            <v>586.05000000000007</v>
          </cell>
        </row>
      </sheetData>
      <sheetData sheetId="8">
        <row r="14">
          <cell r="D14">
            <v>1240</v>
          </cell>
        </row>
        <row r="23">
          <cell r="D23">
            <v>550</v>
          </cell>
        </row>
        <row r="24">
          <cell r="D24">
            <v>550</v>
          </cell>
        </row>
        <row r="25">
          <cell r="D25">
            <v>600</v>
          </cell>
        </row>
        <row r="30">
          <cell r="D30">
            <v>520</v>
          </cell>
        </row>
        <row r="38">
          <cell r="D38">
            <v>16</v>
          </cell>
        </row>
        <row r="43">
          <cell r="D43">
            <v>35</v>
          </cell>
        </row>
        <row r="44">
          <cell r="D44">
            <v>60</v>
          </cell>
        </row>
        <row r="46">
          <cell r="D46">
            <v>35</v>
          </cell>
        </row>
        <row r="49">
          <cell r="D49">
            <v>1250</v>
          </cell>
        </row>
        <row r="55">
          <cell r="D55">
            <v>450</v>
          </cell>
        </row>
        <row r="56">
          <cell r="D56">
            <v>500</v>
          </cell>
        </row>
        <row r="57">
          <cell r="D57">
            <v>205</v>
          </cell>
        </row>
        <row r="65">
          <cell r="D65">
            <v>837.21</v>
          </cell>
        </row>
        <row r="66">
          <cell r="D66">
            <v>450</v>
          </cell>
        </row>
        <row r="77">
          <cell r="D77">
            <v>458</v>
          </cell>
        </row>
        <row r="81">
          <cell r="D81">
            <v>350</v>
          </cell>
        </row>
        <row r="95">
          <cell r="D95">
            <v>193.75038750077499</v>
          </cell>
        </row>
        <row r="127">
          <cell r="D127">
            <v>400</v>
          </cell>
        </row>
        <row r="142">
          <cell r="D142">
            <v>325</v>
          </cell>
        </row>
      </sheetData>
      <sheetData sheetId="9" refreshError="1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  <row r="194">
          <cell r="C194">
            <v>18.22</v>
          </cell>
        </row>
      </sheetData>
      <sheetData sheetId="12"/>
      <sheetData sheetId="13">
        <row r="39">
          <cell r="D39">
            <v>4.37</v>
          </cell>
        </row>
        <row r="184">
          <cell r="D184">
            <v>50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  <row r="3185">
          <cell r="F3185">
            <v>2329.8999999999996</v>
          </cell>
        </row>
        <row r="3215">
          <cell r="F3215">
            <v>1516.1</v>
          </cell>
        </row>
        <row r="3256">
          <cell r="F3256">
            <v>474.91037499999999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49">
          <cell r="D49">
            <v>150</v>
          </cell>
        </row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AP"/>
      <sheetName val="DS"/>
      <sheetName val="ANA"/>
      <sheetName val="PRE"/>
      <sheetName val="INS"/>
      <sheetName val="AC-Capítulo No.7"/>
      <sheetName val="AC-Capítulo No.5"/>
      <sheetName val="AC-Capítulo No.2"/>
      <sheetName val="AC-Capítulo No.18"/>
      <sheetName val="AC-Complementarios"/>
      <sheetName val="Volumenes"/>
      <sheetName val="anal term"/>
      <sheetName val="Ana-Sanit."/>
      <sheetName val="Anal. horm."/>
      <sheetName val="UASD"/>
      <sheetName val="Mat"/>
      <sheetName val="Pu-Sanit."/>
      <sheetName val="Hoja1"/>
      <sheetName val="M.O."/>
    </sheetNames>
    <sheetDataSet>
      <sheetData sheetId="0" refreshError="1"/>
      <sheetData sheetId="1" refreshError="1"/>
      <sheetData sheetId="2" refreshError="1"/>
      <sheetData sheetId="3" refreshError="1">
        <row r="190">
          <cell r="F190">
            <v>36.760000000000005</v>
          </cell>
        </row>
        <row r="232">
          <cell r="F232">
            <v>27.77</v>
          </cell>
        </row>
        <row r="239">
          <cell r="F239">
            <v>71.930000000000007</v>
          </cell>
        </row>
        <row r="246">
          <cell r="F246">
            <v>108.78999999999999</v>
          </cell>
        </row>
        <row r="275">
          <cell r="F275">
            <v>29.410000000000004</v>
          </cell>
        </row>
        <row r="324">
          <cell r="F324">
            <v>16.64</v>
          </cell>
        </row>
        <row r="331">
          <cell r="F331">
            <v>37.800000000000004</v>
          </cell>
        </row>
        <row r="338">
          <cell r="F338">
            <v>55.54999999999999</v>
          </cell>
        </row>
        <row r="373">
          <cell r="F373">
            <v>17.170000000000002</v>
          </cell>
        </row>
        <row r="415">
          <cell r="F415">
            <v>47.57</v>
          </cell>
        </row>
        <row r="429">
          <cell r="F429">
            <v>32.340000000000003</v>
          </cell>
        </row>
        <row r="451">
          <cell r="F451">
            <v>55.51</v>
          </cell>
        </row>
        <row r="514">
          <cell r="F514">
            <v>102.43749999999999</v>
          </cell>
        </row>
        <row r="526">
          <cell r="F526">
            <v>266.39750000000004</v>
          </cell>
        </row>
        <row r="536">
          <cell r="F536">
            <v>150.01</v>
          </cell>
        </row>
        <row r="907">
          <cell r="F907">
            <v>7767.3603186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  <sheetName val="ANA"/>
      <sheetName val="ELECTRICO"/>
      <sheetName val="Análisis de Preci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M.O. (2)"/>
      <sheetName val="Analisis"/>
      <sheetName val="PVC"/>
      <sheetName val="Resumen (2)"/>
      <sheetName val="Pres. "/>
      <sheetName val="Resumen"/>
      <sheetName val="Materiales"/>
      <sheetName val="M.O."/>
      <sheetName val="MANO DE OBRA"/>
      <sheetName val="Estructurales SALON"/>
      <sheetName val="EST. ALM"/>
    </sheetNames>
    <sheetDataSet>
      <sheetData sheetId="0"/>
      <sheetData sheetId="1"/>
      <sheetData sheetId="2"/>
      <sheetData sheetId="3"/>
      <sheetData sheetId="4"/>
      <sheetData sheetId="5"/>
      <sheetData sheetId="6">
        <row r="215">
          <cell r="F215">
            <v>6.9530000000000003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sumen Horm."/>
      <sheetName val="Insumos"/>
      <sheetName val="Análisis"/>
      <sheetName val="Presupuesto"/>
      <sheetName val="Materiales"/>
      <sheetName val="Detalle Acer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  <sheetName val="Insumos"/>
      <sheetName val="PRESUPUESTO GENERAL "/>
    </sheetNames>
    <sheetDataSet>
      <sheetData sheetId="0" refreshError="1">
        <row r="1">
          <cell r="F1" t="str">
            <v>GUIA DE ANALISIS DE COSTOS EDIFICACIONES EN SANTO DOMINGO, REP. DOM.</v>
          </cell>
        </row>
        <row r="260">
          <cell r="E260">
            <v>125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ORDEN DE CAMBIO"/>
      <sheetName val="NO EJECUTABLES "/>
      <sheetName val="R.A.U."/>
      <sheetName val="A.U."/>
      <sheetName val="A.U.Sanit."/>
      <sheetName val="A.U.Elec."/>
      <sheetName val="A.U.Mec."/>
      <sheetName val="A.U.Metal."/>
      <sheetName val="A.U.GasesM."/>
      <sheetName val="A.U.Ascensor"/>
      <sheetName val="Eq.Med."/>
      <sheetName val="SubCon"/>
      <sheetName val="Insumos"/>
      <sheetName val="M.O."/>
      <sheetName val="Equipos "/>
      <sheetName val="lista de materiales"/>
      <sheetName val="tarifa equipo"/>
      <sheetName val="analisis"/>
      <sheetName val="alcantarilla"/>
      <sheetName val="imbornal"/>
      <sheetName val="Camp."/>
      <sheetName val="Ins"/>
      <sheetName val="Ana"/>
    </sheetNames>
    <sheetDataSet>
      <sheetData sheetId="0" refreshError="1"/>
      <sheetData sheetId="1" refreshError="1"/>
      <sheetData sheetId="2" refreshError="1">
        <row r="25">
          <cell r="F25">
            <v>1223.687993632501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7">
          <cell r="G17">
            <v>2496</v>
          </cell>
        </row>
        <row r="112">
          <cell r="G112">
            <v>15</v>
          </cell>
        </row>
      </sheetData>
      <sheetData sheetId="13" refreshError="1">
        <row r="50">
          <cell r="I50">
            <v>723.93269999999995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MOZAMIENTO"/>
      <sheetName val="Car"/>
      <sheetName val="Ins"/>
      <sheetName val="Herram"/>
      <sheetName val="Rndmto"/>
      <sheetName val="MOCuadrillas"/>
      <sheetName val="MOJornal"/>
      <sheetName val="Ana"/>
      <sheetName val="Indice"/>
      <sheetName val="Aluzinc"/>
      <sheetName val="tarifa equipo"/>
      <sheetName val="VIAL"/>
      <sheetName val="alcantarilla"/>
      <sheetName val="imbornal"/>
      <sheetName val="R.A.U."/>
      <sheetName val="Insumos"/>
      <sheetName val="M.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D10">
            <v>557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  <sheetName val="MOJornal"/>
      <sheetName val="R.A.U."/>
      <sheetName val="Insumos"/>
      <sheetName val="A.U."/>
      <sheetName val="PU de presup."/>
      <sheetName val="Sub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RELLENO"/>
      <sheetName val="Pres."/>
      <sheetName val="Analisis"/>
      <sheetName val="Cantidad"/>
      <sheetName val="Osiades Est."/>
      <sheetName val="Ins"/>
      <sheetName val="M.O."/>
      <sheetName val="Ins 2"/>
      <sheetName val="MO"/>
    </sheetNames>
    <sheetDataSet>
      <sheetData sheetId="0">
        <row r="9">
          <cell r="E9">
            <v>676.82999999999993</v>
          </cell>
        </row>
        <row r="16">
          <cell r="E16">
            <v>232.13</v>
          </cell>
        </row>
      </sheetData>
      <sheetData sheetId="1"/>
      <sheetData sheetId="2">
        <row r="10">
          <cell r="E10">
            <v>8644.31</v>
          </cell>
        </row>
        <row r="177">
          <cell r="E177">
            <v>24387.87</v>
          </cell>
        </row>
        <row r="566">
          <cell r="E566">
            <v>18848.150000000001</v>
          </cell>
        </row>
        <row r="638">
          <cell r="E638">
            <v>25395.47</v>
          </cell>
        </row>
        <row r="683">
          <cell r="E683">
            <v>541.23820000000001</v>
          </cell>
        </row>
        <row r="739">
          <cell r="E739">
            <v>871.31</v>
          </cell>
        </row>
        <row r="751">
          <cell r="E751">
            <v>688.37</v>
          </cell>
        </row>
        <row r="757">
          <cell r="E757">
            <v>1274.19</v>
          </cell>
        </row>
        <row r="780">
          <cell r="E780">
            <v>244.05</v>
          </cell>
        </row>
        <row r="788">
          <cell r="E788">
            <v>309.58</v>
          </cell>
        </row>
        <row r="800">
          <cell r="E800">
            <v>134.27000000000001</v>
          </cell>
        </row>
        <row r="900">
          <cell r="E900">
            <v>6953.54</v>
          </cell>
        </row>
        <row r="971">
          <cell r="E971">
            <v>3058.96</v>
          </cell>
        </row>
        <row r="993">
          <cell r="E993">
            <v>1503.53</v>
          </cell>
        </row>
        <row r="1009">
          <cell r="E1009">
            <v>747.59</v>
          </cell>
        </row>
        <row r="1020">
          <cell r="E1020">
            <v>1058.58</v>
          </cell>
        </row>
        <row r="1031">
          <cell r="E1031">
            <v>1002.9</v>
          </cell>
        </row>
        <row r="1042">
          <cell r="E1042">
            <v>877.42</v>
          </cell>
        </row>
        <row r="1054">
          <cell r="E1054">
            <v>1836.99</v>
          </cell>
        </row>
        <row r="1159">
          <cell r="E1159">
            <v>980.21</v>
          </cell>
        </row>
        <row r="1167">
          <cell r="E1167">
            <v>1305.31</v>
          </cell>
        </row>
        <row r="1192">
          <cell r="E1192">
            <v>982.32</v>
          </cell>
        </row>
        <row r="1218">
          <cell r="E1218">
            <v>208.11</v>
          </cell>
        </row>
        <row r="1227">
          <cell r="E1227">
            <v>652.73</v>
          </cell>
        </row>
        <row r="1243">
          <cell r="E1243">
            <v>661.12</v>
          </cell>
        </row>
        <row r="1249">
          <cell r="E1249">
            <v>157.44999999999999</v>
          </cell>
        </row>
        <row r="1257">
          <cell r="E1257">
            <v>94.6</v>
          </cell>
        </row>
        <row r="1277">
          <cell r="E1277">
            <v>266.49</v>
          </cell>
        </row>
        <row r="1302">
          <cell r="E1302">
            <v>116.19999999999999</v>
          </cell>
        </row>
        <row r="1309">
          <cell r="E1309">
            <v>2019.4649999999999</v>
          </cell>
        </row>
        <row r="1332">
          <cell r="E1332">
            <v>7036.63</v>
          </cell>
        </row>
      </sheetData>
      <sheetData sheetId="3"/>
      <sheetData sheetId="4">
        <row r="11">
          <cell r="E11">
            <v>9829.5644444444442</v>
          </cell>
        </row>
        <row r="36">
          <cell r="E36">
            <v>9073.9288888888896</v>
          </cell>
        </row>
        <row r="73">
          <cell r="E73">
            <v>8644.2638888888887</v>
          </cell>
        </row>
        <row r="94">
          <cell r="E94">
            <v>9374.5663999999997</v>
          </cell>
        </row>
        <row r="116">
          <cell r="E116">
            <v>9146.4213333333337</v>
          </cell>
        </row>
        <row r="133">
          <cell r="E133">
            <v>7823.17</v>
          </cell>
        </row>
        <row r="149">
          <cell r="E149">
            <v>7156.82</v>
          </cell>
        </row>
        <row r="215">
          <cell r="E215">
            <v>20151.952826585177</v>
          </cell>
        </row>
        <row r="262">
          <cell r="E262">
            <v>34275.851851851854</v>
          </cell>
        </row>
        <row r="285">
          <cell r="E285">
            <v>32627.015873015873</v>
          </cell>
        </row>
        <row r="309">
          <cell r="E309">
            <v>24696.03</v>
          </cell>
        </row>
        <row r="328">
          <cell r="E328">
            <v>17611.110151187906</v>
          </cell>
        </row>
        <row r="347">
          <cell r="E347">
            <v>18967.59619047619</v>
          </cell>
        </row>
        <row r="367">
          <cell r="E367">
            <v>18000.304761904761</v>
          </cell>
        </row>
        <row r="387">
          <cell r="E387">
            <v>16581.811764705883</v>
          </cell>
        </row>
        <row r="407">
          <cell r="E407">
            <v>18942.117647058822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Insumos"/>
      <sheetName val="M.O."/>
      <sheetName val="Ins 2"/>
    </sheetNames>
    <sheetDataSet>
      <sheetData sheetId="0"/>
      <sheetData sheetId="1">
        <row r="434">
          <cell r="E434">
            <v>233.8</v>
          </cell>
        </row>
      </sheetData>
      <sheetData sheetId="2">
        <row r="26">
          <cell r="E26">
            <v>133421.38</v>
          </cell>
        </row>
      </sheetData>
      <sheetData sheetId="3"/>
      <sheetData sheetId="4"/>
      <sheetData sheetId="5"/>
      <sheetData sheetId="6">
        <row r="452">
          <cell r="M452">
            <v>2003.56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  <sheetName val="Ana"/>
      <sheetName val="INS"/>
      <sheetName val="M.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AUDITORIUM"/>
      <sheetName val="ADMINISTRACION"/>
      <sheetName val="BIBLIOTECA"/>
      <sheetName val="AULAS"/>
      <sheetName val="PRECIOS"/>
      <sheetName val="Análisis"/>
      <sheetName val="INS"/>
      <sheetName val="HORM. Y MORTEROS."/>
      <sheetName val="SALARIOS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469.87</v>
          </cell>
        </row>
        <row r="16">
          <cell r="E16">
            <v>211.44</v>
          </cell>
        </row>
        <row r="17">
          <cell r="E17">
            <v>78.31</v>
          </cell>
        </row>
        <row r="18">
          <cell r="E18">
            <v>39.159999999999997</v>
          </cell>
        </row>
        <row r="26">
          <cell r="E26">
            <v>389.54</v>
          </cell>
        </row>
        <row r="27">
          <cell r="E27">
            <v>175.47</v>
          </cell>
        </row>
        <row r="28">
          <cell r="E28">
            <v>62.39</v>
          </cell>
        </row>
        <row r="29">
          <cell r="E29">
            <v>22.8</v>
          </cell>
        </row>
        <row r="32">
          <cell r="E32">
            <v>16.21</v>
          </cell>
        </row>
        <row r="33">
          <cell r="E33">
            <v>146.28</v>
          </cell>
        </row>
        <row r="34">
          <cell r="E34">
            <v>121.9</v>
          </cell>
        </row>
        <row r="45">
          <cell r="E45">
            <v>1357.4</v>
          </cell>
        </row>
        <row r="46">
          <cell r="E46">
            <v>335.2</v>
          </cell>
        </row>
        <row r="54">
          <cell r="E54">
            <v>10684.7</v>
          </cell>
        </row>
        <row r="56">
          <cell r="E56">
            <v>5166.7299999999996</v>
          </cell>
        </row>
        <row r="58">
          <cell r="E58">
            <v>14326</v>
          </cell>
        </row>
        <row r="63">
          <cell r="E63">
            <v>432.74</v>
          </cell>
        </row>
        <row r="64">
          <cell r="E64">
            <v>357.6</v>
          </cell>
        </row>
        <row r="65">
          <cell r="E65">
            <v>200.95</v>
          </cell>
        </row>
        <row r="71">
          <cell r="E71">
            <v>244.42</v>
          </cell>
        </row>
        <row r="72">
          <cell r="E72">
            <v>186.8</v>
          </cell>
        </row>
        <row r="74">
          <cell r="E74">
            <v>37.72</v>
          </cell>
        </row>
        <row r="75">
          <cell r="E75">
            <v>33.61</v>
          </cell>
        </row>
        <row r="76">
          <cell r="E76">
            <v>29.5</v>
          </cell>
        </row>
        <row r="77">
          <cell r="E77">
            <v>71.62</v>
          </cell>
        </row>
        <row r="79">
          <cell r="E79">
            <v>52.09</v>
          </cell>
        </row>
        <row r="82">
          <cell r="E82">
            <v>542.49</v>
          </cell>
        </row>
        <row r="83">
          <cell r="E83">
            <v>428.1</v>
          </cell>
        </row>
        <row r="84">
          <cell r="E84">
            <v>433.11</v>
          </cell>
        </row>
        <row r="87">
          <cell r="E87">
            <v>510.02</v>
          </cell>
        </row>
        <row r="88">
          <cell r="E88">
            <v>384.23</v>
          </cell>
        </row>
        <row r="89">
          <cell r="E89">
            <v>352.98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  <sheetName val="PRECIOS"/>
      <sheetName val="Insumos"/>
      <sheetName val="Análisis de Precios"/>
    </sheetNames>
    <sheetDataSet>
      <sheetData sheetId="0"/>
      <sheetData sheetId="1" refreshError="1"/>
      <sheetData sheetId="2">
        <row r="584">
          <cell r="E584">
            <v>550000</v>
          </cell>
        </row>
      </sheetData>
      <sheetData sheetId="3" refreshError="1"/>
      <sheetData sheetId="4"/>
      <sheetData sheetId="5"/>
      <sheetData sheetId="6" refreshError="1"/>
      <sheetData sheetId="7">
        <row r="11">
          <cell r="F11">
            <v>1368.8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ipo A"/>
      <sheetName val="Tipo B"/>
      <sheetName val="Tipo C"/>
      <sheetName val="Analisis"/>
      <sheetName val="MO"/>
      <sheetName val="Materiales"/>
      <sheetName val="ANALISIS STO DGO"/>
      <sheetName val="A-BASICOS"/>
      <sheetName val="A-civil"/>
      <sheetName val="MOV"/>
      <sheetName val="Ana. blocks y termin."/>
      <sheetName val="Costos Mano de Obra"/>
      <sheetName val="Insumos materiales"/>
      <sheetName val="Ana. Horm mexc mort"/>
    </sheetNames>
    <sheetDataSet>
      <sheetData sheetId="0"/>
      <sheetData sheetId="1"/>
      <sheetData sheetId="2"/>
      <sheetData sheetId="3"/>
      <sheetData sheetId="4" refreshError="1">
        <row r="68">
          <cell r="F68">
            <v>94.99</v>
          </cell>
        </row>
        <row r="74">
          <cell r="F74">
            <v>231.17</v>
          </cell>
        </row>
        <row r="80">
          <cell r="F80">
            <v>120.8</v>
          </cell>
        </row>
        <row r="119">
          <cell r="F119">
            <v>6876.31</v>
          </cell>
        </row>
        <row r="127">
          <cell r="F127">
            <v>16586.919999999998</v>
          </cell>
        </row>
        <row r="208">
          <cell r="F208">
            <v>760.96</v>
          </cell>
        </row>
        <row r="327">
          <cell r="F327">
            <v>218.05</v>
          </cell>
        </row>
        <row r="591">
          <cell r="F591">
            <v>18084.57</v>
          </cell>
        </row>
        <row r="615">
          <cell r="F615">
            <v>289.14</v>
          </cell>
        </row>
        <row r="621">
          <cell r="F621">
            <v>84.75</v>
          </cell>
        </row>
        <row r="641">
          <cell r="F641">
            <v>1240.9000000000001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INSU"/>
      <sheetName val="M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INSU"/>
      <sheetName val="M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esup Original"/>
      <sheetName val="Presup Corregido"/>
      <sheetName val="Analisis BC"/>
      <sheetName val="Materiales"/>
      <sheetName val="M.O."/>
      <sheetName val="Insumos"/>
      <sheetName val="OBRAMANO"/>
      <sheetName val="Análisis"/>
      <sheetName val="qqVgas"/>
    </sheetNames>
    <sheetDataSet>
      <sheetData sheetId="0">
        <row r="32">
          <cell r="H32">
            <v>206.91000000000003</v>
          </cell>
        </row>
      </sheetData>
      <sheetData sheetId="1">
        <row r="32">
          <cell r="H32">
            <v>206.91000000000003</v>
          </cell>
        </row>
      </sheetData>
      <sheetData sheetId="2" refreshError="1">
        <row r="32">
          <cell r="H32">
            <v>206.91000000000003</v>
          </cell>
        </row>
        <row r="60">
          <cell r="H60">
            <v>120.8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  <sheetName val="Analisis BC"/>
      <sheetName val="qqVgas"/>
      <sheetName val="INSU"/>
      <sheetName val="MO"/>
      <sheetName val="Configur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 DE COSTOS"/>
      <sheetName val="ANALISIS HORMIGON ARMADO"/>
      <sheetName val="LISTA MANO DE OBRA"/>
      <sheetName val="LISTA DE MATERIALES"/>
      <sheetName val="DATOS"/>
      <sheetName val="QQ ZA"/>
      <sheetName val="QQ ZC"/>
      <sheetName val="QQ Platea-LP"/>
      <sheetName val="QQ Col"/>
      <sheetName val="QQ Muro"/>
      <sheetName val="QQ Vigas"/>
      <sheetName val="QQ Dinteles"/>
      <sheetName val="QQ Losas Aligeradas"/>
      <sheetName val="QQ Rampas"/>
      <sheetName val="QQ Losas Macizas"/>
      <sheetName val="COMPONENTES"/>
      <sheetName val="Volumetria "/>
      <sheetName val="COTIZAR"/>
      <sheetName val="M.O."/>
      <sheetName val="GONZALO"/>
      <sheetName val="Pres. "/>
    </sheetNames>
    <sheetDataSet>
      <sheetData sheetId="0" refreshError="1"/>
      <sheetData sheetId="1" refreshError="1"/>
      <sheetData sheetId="2"/>
      <sheetData sheetId="3" refreshError="1"/>
      <sheetData sheetId="4">
        <row r="159">
          <cell r="C159">
            <v>8850</v>
          </cell>
        </row>
        <row r="188">
          <cell r="C188">
            <v>324.5</v>
          </cell>
        </row>
        <row r="215">
          <cell r="C215">
            <v>73.099999999999994</v>
          </cell>
        </row>
        <row r="1001">
          <cell r="C1001">
            <v>283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ESTACION 27 DE FEB"/>
      <sheetName val="Anál de Costos"/>
      <sheetName val="Anál de Costos (2)"/>
      <sheetName val="Analisis (2)"/>
      <sheetName val="Anál de Costos Incr"/>
      <sheetName val="ANALISIS"/>
      <sheetName val="ANALISIS HORMIGON ARMADO"/>
      <sheetName val="LISTA DE MATERIALE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Caseta de planta"/>
      <sheetName val="Edificio Administracion"/>
      <sheetName val="Edificio de Entrada"/>
      <sheetName val="Hoja de presupuesto"/>
    </sheetNames>
    <sheetDataSet>
      <sheetData sheetId="0"/>
      <sheetData sheetId="1"/>
      <sheetData sheetId="2"/>
      <sheetData sheetId="3">
        <row r="5">
          <cell r="H5">
            <v>3.5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ST N. DE OVANDO CENTRAL (MOD. "/>
      <sheetName val="Analisis"/>
      <sheetName val="CRONOGRAMA N. DE OVANDO CENT"/>
      <sheetName val="Analisis (2)"/>
    </sheetNames>
    <sheetDataSet>
      <sheetData sheetId="0" refreshError="1">
        <row r="5">
          <cell r="I5">
            <v>2.5</v>
          </cell>
        </row>
      </sheetData>
      <sheetData sheetId="1"/>
      <sheetData sheetId="2"/>
      <sheetData sheetId="3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datos project"/>
      <sheetName val="Oficio"/>
      <sheetName val="PRESUPUESTO pañetado"/>
      <sheetName val="PRESUPUESTO violinado"/>
      <sheetName val="Analisis Unit. "/>
      <sheetName val="Datos Para Project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Trabajos Generale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MO"/>
      <sheetName val="EQUIPOS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36"/>
  <sheetViews>
    <sheetView showZeros="0" view="pageBreakPreview" zoomScale="115" zoomScaleSheetLayoutView="115" workbookViewId="0">
      <selection activeCell="C8" sqref="C8"/>
    </sheetView>
  </sheetViews>
  <sheetFormatPr baseColWidth="10" defaultColWidth="14.42578125" defaultRowHeight="12.75"/>
  <cols>
    <col min="1" max="1" width="3.28515625" customWidth="1"/>
    <col min="2" max="2" width="10.42578125" customWidth="1"/>
    <col min="3" max="3" width="84.42578125" customWidth="1"/>
    <col min="4" max="4" width="18.7109375" customWidth="1"/>
    <col min="5" max="5" width="27.7109375" customWidth="1"/>
    <col min="6" max="6" width="16.42578125" customWidth="1"/>
    <col min="7" max="7" width="20.140625" customWidth="1"/>
    <col min="8" max="9" width="9.140625" customWidth="1"/>
    <col min="10" max="10" width="11.7109375" customWidth="1"/>
    <col min="11" max="11" width="19" customWidth="1"/>
    <col min="12" max="12" width="15.28515625" customWidth="1"/>
    <col min="13" max="13" width="19" customWidth="1"/>
  </cols>
  <sheetData>
    <row r="1" spans="2:13" ht="60.75" customHeight="1">
      <c r="B1" s="726" t="s">
        <v>11</v>
      </c>
      <c r="C1" s="726"/>
      <c r="D1" s="726"/>
      <c r="E1" s="726"/>
      <c r="F1" s="198"/>
      <c r="G1" s="199"/>
      <c r="H1" s="199"/>
      <c r="I1" s="199"/>
      <c r="J1" s="199"/>
      <c r="K1" s="199"/>
      <c r="L1" s="199"/>
      <c r="M1" s="199"/>
    </row>
    <row r="2" spans="2:13" ht="41.25" customHeight="1" thickBot="1">
      <c r="B2" s="726" t="s">
        <v>739</v>
      </c>
      <c r="C2" s="726"/>
      <c r="D2" s="726"/>
      <c r="E2" s="726"/>
      <c r="F2" s="199"/>
      <c r="G2" s="198"/>
      <c r="H2" s="199"/>
      <c r="I2" s="199"/>
      <c r="J2" s="199"/>
      <c r="K2" s="199"/>
      <c r="L2" s="199"/>
      <c r="M2" s="199"/>
    </row>
    <row r="3" spans="2:13" ht="19.5" thickBot="1">
      <c r="B3" s="200" t="s">
        <v>1</v>
      </c>
      <c r="C3" s="201" t="s">
        <v>740</v>
      </c>
      <c r="D3" s="202"/>
      <c r="E3" s="203" t="s">
        <v>3</v>
      </c>
      <c r="F3" s="199"/>
      <c r="G3" s="199"/>
      <c r="H3" s="199"/>
      <c r="I3" s="199"/>
      <c r="J3" s="199"/>
      <c r="K3" s="199"/>
      <c r="L3" s="199"/>
      <c r="M3" s="199"/>
    </row>
    <row r="4" spans="2:13" ht="18.75">
      <c r="B4" s="204"/>
      <c r="C4" s="205"/>
      <c r="D4" s="206"/>
      <c r="E4" s="207"/>
      <c r="F4" s="199"/>
      <c r="G4" s="199"/>
      <c r="H4" s="199"/>
      <c r="I4" s="199"/>
      <c r="J4" s="199"/>
      <c r="K4" s="199"/>
      <c r="L4" s="199"/>
      <c r="M4" s="199"/>
    </row>
    <row r="5" spans="2:13" ht="18.75">
      <c r="B5" s="208">
        <v>1</v>
      </c>
      <c r="C5" s="209" t="s">
        <v>1762</v>
      </c>
      <c r="D5" s="210"/>
      <c r="E5" s="211">
        <f>+'LOTE A'!H1009</f>
        <v>0</v>
      </c>
      <c r="F5" s="199"/>
      <c r="G5" s="199"/>
      <c r="H5" s="199"/>
      <c r="I5" s="199"/>
      <c r="J5" s="199"/>
      <c r="K5" s="212"/>
      <c r="L5" s="199">
        <f t="shared" ref="L5:L9" si="0">+K5*10%</f>
        <v>0</v>
      </c>
      <c r="M5" s="199">
        <f t="shared" ref="M5:M9" si="1">+K5-L5</f>
        <v>0</v>
      </c>
    </row>
    <row r="6" spans="2:13" ht="18.75">
      <c r="B6" s="208">
        <v>2</v>
      </c>
      <c r="C6" s="209" t="s">
        <v>1764</v>
      </c>
      <c r="D6" s="210"/>
      <c r="E6" s="211">
        <f>+'LOTE B'!H572</f>
        <v>0</v>
      </c>
      <c r="F6" s="199"/>
      <c r="G6" s="199"/>
      <c r="H6" s="199"/>
      <c r="I6" s="199"/>
      <c r="J6" s="199"/>
      <c r="K6" s="212"/>
      <c r="L6" s="199"/>
      <c r="M6" s="199"/>
    </row>
    <row r="7" spans="2:13" ht="18.75">
      <c r="B7" s="208">
        <v>3</v>
      </c>
      <c r="C7" s="209" t="s">
        <v>1763</v>
      </c>
      <c r="D7" s="210"/>
      <c r="E7" s="211">
        <f>+'[178]LOTE C'!H130</f>
        <v>0</v>
      </c>
      <c r="F7" s="199"/>
      <c r="G7" s="199"/>
      <c r="H7" s="199"/>
      <c r="I7" s="199"/>
      <c r="J7" s="199"/>
      <c r="K7" s="213">
        <v>5957.6</v>
      </c>
      <c r="L7" s="199">
        <f t="shared" si="0"/>
        <v>595.7600000000001</v>
      </c>
      <c r="M7" s="199">
        <f t="shared" si="1"/>
        <v>5361.84</v>
      </c>
    </row>
    <row r="8" spans="2:13" ht="18.75">
      <c r="B8" s="208">
        <v>4</v>
      </c>
      <c r="C8" s="209" t="s">
        <v>1765</v>
      </c>
      <c r="D8" s="210"/>
      <c r="E8" s="211">
        <f>+'[178]LOTE D'!H1012</f>
        <v>0</v>
      </c>
      <c r="F8" s="199"/>
      <c r="G8" s="199"/>
      <c r="H8" s="199"/>
      <c r="I8" s="199"/>
      <c r="J8" s="199"/>
      <c r="K8" s="213"/>
      <c r="L8" s="199"/>
      <c r="M8" s="199"/>
    </row>
    <row r="9" spans="2:13" ht="18.75">
      <c r="B9" s="208">
        <v>5</v>
      </c>
      <c r="C9" s="214" t="s">
        <v>1766</v>
      </c>
      <c r="D9" s="215"/>
      <c r="E9" s="211">
        <f>+'[178]LOTE E'!H731</f>
        <v>0</v>
      </c>
      <c r="F9" s="199"/>
      <c r="G9" s="199"/>
      <c r="H9" s="199"/>
      <c r="I9" s="199"/>
      <c r="J9" s="199"/>
      <c r="K9" s="213">
        <v>5957.6</v>
      </c>
      <c r="L9" s="199">
        <f t="shared" si="0"/>
        <v>595.7600000000001</v>
      </c>
      <c r="M9" s="199">
        <f t="shared" si="1"/>
        <v>5361.84</v>
      </c>
    </row>
    <row r="10" spans="2:13" ht="18.75">
      <c r="B10" s="208">
        <v>6</v>
      </c>
      <c r="C10" s="214" t="s">
        <v>1767</v>
      </c>
      <c r="D10" s="215"/>
      <c r="E10" s="211">
        <f>+'[178]LOTE F'!H260</f>
        <v>0</v>
      </c>
      <c r="F10" s="199"/>
      <c r="G10" s="199"/>
      <c r="H10" s="199"/>
      <c r="I10" s="199"/>
      <c r="J10" s="199"/>
      <c r="K10" s="213"/>
      <c r="L10" s="199"/>
      <c r="M10" s="199"/>
    </row>
    <row r="11" spans="2:13" ht="18.75" hidden="1">
      <c r="B11" s="208">
        <f t="shared" ref="B11:B12" si="2">+B10+1</f>
        <v>7</v>
      </c>
      <c r="C11" s="216" t="e">
        <f>CONCATENATE(#REF!," ",#REF!)</f>
        <v>#REF!</v>
      </c>
      <c r="D11" s="215"/>
      <c r="E11" s="211"/>
      <c r="F11" s="199"/>
      <c r="G11" s="199"/>
      <c r="H11" s="199"/>
      <c r="I11" s="199"/>
      <c r="J11" s="199"/>
      <c r="K11" s="213"/>
      <c r="L11" s="199"/>
      <c r="M11" s="199"/>
    </row>
    <row r="12" spans="2:13" ht="18.75" hidden="1">
      <c r="B12" s="208">
        <f t="shared" si="2"/>
        <v>8</v>
      </c>
      <c r="C12" s="216" t="e">
        <f>CONCATENATE(#REF!," ",#REF!," ",#REF!)</f>
        <v>#REF!</v>
      </c>
      <c r="D12" s="215"/>
      <c r="E12" s="211"/>
      <c r="F12" s="199"/>
      <c r="G12" s="199"/>
      <c r="H12" s="199"/>
      <c r="I12" s="199"/>
      <c r="J12" s="199"/>
      <c r="K12" s="213"/>
      <c r="L12" s="199"/>
      <c r="M12" s="199"/>
    </row>
    <row r="13" spans="2:13" ht="37.5">
      <c r="B13" s="208">
        <v>7</v>
      </c>
      <c r="C13" s="214" t="s">
        <v>1768</v>
      </c>
      <c r="D13" s="215"/>
      <c r="E13" s="211">
        <f>+'[178]LOTE G'!H106</f>
        <v>0</v>
      </c>
      <c r="F13" s="199"/>
      <c r="G13" s="199"/>
      <c r="H13" s="199"/>
      <c r="I13" s="199"/>
      <c r="J13" s="199"/>
      <c r="K13" s="213"/>
      <c r="L13" s="199"/>
      <c r="M13" s="199"/>
    </row>
    <row r="14" spans="2:13" ht="19.5" thickBot="1">
      <c r="B14" s="217"/>
      <c r="C14" s="218"/>
      <c r="D14" s="219"/>
      <c r="E14" s="211"/>
      <c r="F14" s="199"/>
      <c r="G14" s="199"/>
      <c r="H14" s="199"/>
      <c r="I14" s="199"/>
      <c r="J14" s="199"/>
      <c r="K14" s="213"/>
      <c r="L14" s="199"/>
      <c r="M14" s="199"/>
    </row>
    <row r="15" spans="2:13" ht="19.5" thickBot="1">
      <c r="B15" s="220"/>
      <c r="C15" s="221" t="s">
        <v>741</v>
      </c>
      <c r="D15" s="221"/>
      <c r="E15" s="222">
        <f>SUM(E5:E14)</f>
        <v>0</v>
      </c>
      <c r="F15" s="199"/>
      <c r="G15" s="223"/>
      <c r="H15" s="199"/>
      <c r="I15" s="199"/>
      <c r="J15" s="199"/>
      <c r="K15" s="199"/>
      <c r="L15" s="199"/>
      <c r="M15" s="199"/>
    </row>
    <row r="17" spans="2:7" ht="18.75" hidden="1">
      <c r="B17" s="224"/>
      <c r="C17" s="225" t="s">
        <v>34</v>
      </c>
      <c r="D17" s="225"/>
      <c r="E17" s="199"/>
      <c r="F17" s="199"/>
      <c r="G17" s="199"/>
    </row>
    <row r="18" spans="2:7" ht="18.75" hidden="1">
      <c r="B18" s="224"/>
      <c r="C18" s="198" t="s">
        <v>0</v>
      </c>
      <c r="D18" s="226"/>
      <c r="E18" s="199">
        <f>+D18*$E$15</f>
        <v>0</v>
      </c>
      <c r="F18" s="199"/>
      <c r="G18" s="226"/>
    </row>
    <row r="19" spans="2:7" ht="18.75" hidden="1">
      <c r="B19" s="224"/>
      <c r="C19" s="198" t="s">
        <v>39</v>
      </c>
      <c r="D19" s="226"/>
      <c r="E19" s="199">
        <f>+D19*E18</f>
        <v>0</v>
      </c>
      <c r="F19" s="199"/>
      <c r="G19" s="226"/>
    </row>
    <row r="20" spans="2:7" ht="18.75" hidden="1">
      <c r="B20" s="224"/>
      <c r="C20" s="198" t="s">
        <v>35</v>
      </c>
      <c r="D20" s="226"/>
      <c r="E20" s="199">
        <f t="shared" ref="E20:E26" si="3">+D20*$E$15</f>
        <v>0</v>
      </c>
      <c r="F20" s="199"/>
      <c r="G20" s="226"/>
    </row>
    <row r="21" spans="2:7" ht="18.75" hidden="1">
      <c r="B21" s="224"/>
      <c r="C21" s="198" t="s">
        <v>5</v>
      </c>
      <c r="D21" s="226"/>
      <c r="E21" s="199">
        <f t="shared" si="3"/>
        <v>0</v>
      </c>
      <c r="F21" s="199"/>
      <c r="G21" s="226"/>
    </row>
    <row r="22" spans="2:7" ht="18.75" hidden="1">
      <c r="B22" s="224"/>
      <c r="C22" s="198" t="s">
        <v>36</v>
      </c>
      <c r="D22" s="226"/>
      <c r="E22" s="199">
        <f t="shared" si="3"/>
        <v>0</v>
      </c>
      <c r="F22" s="199"/>
      <c r="G22" s="226"/>
    </row>
    <row r="23" spans="2:7" ht="18.75" hidden="1">
      <c r="B23" s="224"/>
      <c r="C23" s="198" t="s">
        <v>6</v>
      </c>
      <c r="D23" s="226"/>
      <c r="E23" s="199">
        <f t="shared" si="3"/>
        <v>0</v>
      </c>
      <c r="F23" s="199"/>
      <c r="G23" s="226"/>
    </row>
    <row r="24" spans="2:7" ht="18.75" hidden="1">
      <c r="B24" s="224"/>
      <c r="C24" s="198" t="s">
        <v>37</v>
      </c>
      <c r="D24" s="226"/>
      <c r="E24" s="199">
        <f t="shared" si="3"/>
        <v>0</v>
      </c>
      <c r="F24" s="199"/>
      <c r="G24" s="226"/>
    </row>
    <row r="25" spans="2:7" ht="18.75" hidden="1">
      <c r="B25" s="224"/>
      <c r="C25" s="198" t="s">
        <v>31</v>
      </c>
      <c r="D25" s="226"/>
      <c r="E25" s="199">
        <f t="shared" si="3"/>
        <v>0</v>
      </c>
      <c r="F25" s="199"/>
      <c r="G25" s="226"/>
    </row>
    <row r="26" spans="2:7" ht="18.75" hidden="1">
      <c r="B26" s="224"/>
      <c r="C26" s="198" t="s">
        <v>38</v>
      </c>
      <c r="D26" s="226"/>
      <c r="E26" s="199">
        <f t="shared" si="3"/>
        <v>0</v>
      </c>
      <c r="F26" s="199"/>
      <c r="G26" s="226"/>
    </row>
    <row r="27" spans="2:7" ht="18.75" hidden="1">
      <c r="B27" s="227"/>
      <c r="C27" s="225"/>
      <c r="D27" s="228"/>
      <c r="E27" s="229">
        <f>SUM(E18:E26)</f>
        <v>0</v>
      </c>
      <c r="F27" s="199"/>
      <c r="G27" s="228"/>
    </row>
    <row r="28" spans="2:7" ht="18.75" hidden="1">
      <c r="B28" s="227"/>
      <c r="C28" s="198"/>
      <c r="D28" s="228"/>
      <c r="E28" s="199"/>
      <c r="F28" s="199"/>
      <c r="G28" s="228"/>
    </row>
    <row r="29" spans="2:7" ht="19.5" hidden="1" thickBot="1">
      <c r="B29" s="230"/>
      <c r="C29" s="221" t="s">
        <v>3</v>
      </c>
      <c r="D29" s="231"/>
      <c r="E29" s="232">
        <f>+E27+E15</f>
        <v>0</v>
      </c>
      <c r="F29" s="199"/>
      <c r="G29" s="231"/>
    </row>
    <row r="30" spans="2:7" ht="18.75" hidden="1">
      <c r="B30" s="233"/>
      <c r="C30" s="234"/>
      <c r="D30" s="235"/>
      <c r="E30" s="235"/>
      <c r="F30" s="235"/>
      <c r="G30" s="235"/>
    </row>
    <row r="31" spans="2:7" ht="18.75" hidden="1">
      <c r="B31" s="233"/>
      <c r="C31" s="236" t="s">
        <v>7</v>
      </c>
      <c r="D31" s="237"/>
      <c r="E31" s="212">
        <f>+D31*$E$15</f>
        <v>0</v>
      </c>
      <c r="F31" s="199"/>
      <c r="G31" s="237"/>
    </row>
    <row r="32" spans="2:7" ht="18.75" hidden="1">
      <c r="B32" s="233"/>
      <c r="C32" s="234"/>
      <c r="D32" s="234"/>
      <c r="E32" s="238"/>
      <c r="F32" s="199"/>
      <c r="G32" s="199"/>
    </row>
    <row r="33" spans="2:5" ht="19.5" hidden="1" thickBot="1">
      <c r="B33" s="230"/>
      <c r="C33" s="239" t="s">
        <v>40</v>
      </c>
      <c r="D33" s="239"/>
      <c r="E33" s="232">
        <f>+E31+E29</f>
        <v>0</v>
      </c>
    </row>
    <row r="34" spans="2:5" ht="18.75" hidden="1">
      <c r="B34" s="233"/>
      <c r="C34" s="234"/>
      <c r="D34" s="234"/>
      <c r="E34" s="238"/>
    </row>
    <row r="35" spans="2:5" ht="18.75">
      <c r="B35" s="224"/>
      <c r="C35" s="198"/>
      <c r="D35" s="198"/>
      <c r="E35" s="199"/>
    </row>
    <row r="36" spans="2:5">
      <c r="B36" s="240"/>
      <c r="C36" s="240"/>
      <c r="D36" s="240"/>
      <c r="E36" s="240"/>
    </row>
  </sheetData>
  <mergeCells count="2">
    <mergeCell ref="B1:E1"/>
    <mergeCell ref="B2:E2"/>
  </mergeCells>
  <printOptions horizontalCentered="1"/>
  <pageMargins left="0.19685039370078741" right="0.19685039370078741" top="0.35433070866141736" bottom="0.35433070866141736" header="0" footer="0"/>
  <pageSetup paperSize="123" scale="73" fitToHeight="0" orientation="portrait" r:id="rId1"/>
  <headerFooter>
    <oddFooter>&amp;C&amp;F&amp;R&amp;P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H1012"/>
  <sheetViews>
    <sheetView showZeros="0" view="pageBreakPreview" zoomScale="85" zoomScaleNormal="60" zoomScaleSheetLayoutView="85" workbookViewId="0">
      <selection activeCell="C489" sqref="C489"/>
    </sheetView>
  </sheetViews>
  <sheetFormatPr baseColWidth="10" defaultColWidth="11.5703125" defaultRowHeight="18.75"/>
  <cols>
    <col min="1" max="1" width="11.5703125" style="569"/>
    <col min="2" max="2" width="10.85546875" style="575" customWidth="1"/>
    <col min="3" max="3" width="77.7109375" style="582" customWidth="1"/>
    <col min="4" max="4" width="14.42578125" style="577" bestFit="1" customWidth="1"/>
    <col min="5" max="5" width="14.85546875" style="578" customWidth="1"/>
    <col min="6" max="6" width="16.28515625" style="579" customWidth="1"/>
    <col min="7" max="7" width="19.5703125" style="580" customWidth="1"/>
    <col min="8" max="8" width="20.5703125" style="581" customWidth="1"/>
    <col min="9" max="123" width="11.5703125" style="569"/>
    <col min="124" max="124" width="11.85546875" style="569" customWidth="1"/>
    <col min="125" max="125" width="76.7109375" style="569" customWidth="1"/>
    <col min="126" max="126" width="15" style="569" customWidth="1"/>
    <col min="127" max="127" width="11.7109375" style="569" customWidth="1"/>
    <col min="128" max="128" width="14.7109375" style="569" customWidth="1"/>
    <col min="129" max="129" width="23.28515625" style="569" customWidth="1"/>
    <col min="130" max="130" width="9.5703125" style="569" customWidth="1"/>
    <col min="131" max="131" width="16" style="569" customWidth="1"/>
    <col min="132" max="132" width="16.5703125" style="569" customWidth="1"/>
    <col min="133" max="133" width="10.85546875" style="569" customWidth="1"/>
    <col min="134" max="134" width="14.28515625" style="569" customWidth="1"/>
    <col min="135" max="135" width="22.42578125" style="569" customWidth="1"/>
    <col min="136" max="136" width="11.85546875" style="569" customWidth="1"/>
    <col min="137" max="137" width="16.7109375" style="569" customWidth="1"/>
    <col min="138" max="138" width="20.85546875" style="569" bestFit="1" customWidth="1"/>
    <col min="139" max="139" width="14.28515625" style="569" customWidth="1"/>
    <col min="140" max="140" width="24.28515625" style="569" customWidth="1"/>
    <col min="141" max="141" width="17.140625" style="569" customWidth="1"/>
    <col min="142" max="142" width="18.7109375" style="569" customWidth="1"/>
    <col min="143" max="144" width="11.5703125" style="569" customWidth="1"/>
    <col min="145" max="145" width="30" style="569" customWidth="1"/>
    <col min="146" max="16384" width="11.5703125" style="569"/>
  </cols>
  <sheetData>
    <row r="1" spans="2:8" s="243" customFormat="1">
      <c r="B1" s="727" t="s">
        <v>11</v>
      </c>
      <c r="C1" s="727"/>
      <c r="D1" s="727"/>
      <c r="E1" s="727"/>
      <c r="F1" s="727"/>
      <c r="G1" s="727"/>
      <c r="H1" s="727"/>
    </row>
    <row r="2" spans="2:8" s="243" customFormat="1">
      <c r="B2" s="728" t="s">
        <v>742</v>
      </c>
      <c r="C2" s="728"/>
      <c r="D2" s="728"/>
      <c r="E2" s="728"/>
      <c r="F2" s="728"/>
      <c r="G2" s="728"/>
      <c r="H2" s="728"/>
    </row>
    <row r="3" spans="2:8" s="243" customFormat="1">
      <c r="B3" s="728" t="s">
        <v>743</v>
      </c>
      <c r="C3" s="728"/>
      <c r="D3" s="728"/>
      <c r="E3" s="728"/>
      <c r="F3" s="728"/>
      <c r="G3" s="728"/>
      <c r="H3" s="728"/>
    </row>
    <row r="4" spans="2:8" s="243" customFormat="1">
      <c r="B4" s="1" t="s">
        <v>32</v>
      </c>
      <c r="C4" s="1"/>
      <c r="D4" s="244"/>
      <c r="E4" s="2" t="s">
        <v>744</v>
      </c>
      <c r="F4" s="244"/>
      <c r="G4" s="244"/>
      <c r="H4" s="245"/>
    </row>
    <row r="5" spans="2:8" s="246" customFormat="1">
      <c r="B5" s="1" t="s">
        <v>745</v>
      </c>
      <c r="C5" s="1"/>
      <c r="D5" s="7"/>
      <c r="E5" s="2" t="s">
        <v>746</v>
      </c>
      <c r="F5" s="7"/>
      <c r="G5" s="7"/>
      <c r="H5" s="245"/>
    </row>
    <row r="6" spans="2:8" s="243" customFormat="1" ht="19.5" thickBot="1">
      <c r="B6" s="247"/>
      <c r="C6" s="14"/>
      <c r="D6" s="14"/>
      <c r="E6" s="14"/>
      <c r="F6" s="14"/>
      <c r="G6" s="14"/>
      <c r="H6" s="248"/>
    </row>
    <row r="7" spans="2:8" s="243" customFormat="1" ht="38.25" thickBot="1">
      <c r="B7" s="3" t="s">
        <v>1</v>
      </c>
      <c r="C7" s="4" t="s">
        <v>2</v>
      </c>
      <c r="D7" s="5" t="s">
        <v>4</v>
      </c>
      <c r="E7" s="5" t="s">
        <v>29</v>
      </c>
      <c r="F7" s="4" t="s">
        <v>10</v>
      </c>
      <c r="G7" s="5" t="s">
        <v>3</v>
      </c>
      <c r="H7" s="6" t="s">
        <v>8</v>
      </c>
    </row>
    <row r="8" spans="2:8" s="252" customFormat="1">
      <c r="B8" s="249"/>
      <c r="C8" s="250"/>
      <c r="D8" s="250"/>
      <c r="E8" s="250"/>
      <c r="F8" s="250"/>
      <c r="G8" s="250"/>
      <c r="H8" s="251"/>
    </row>
    <row r="9" spans="2:8" s="252" customFormat="1">
      <c r="B9" s="253"/>
      <c r="C9" s="254" t="s">
        <v>747</v>
      </c>
      <c r="D9" s="255"/>
      <c r="E9" s="256"/>
      <c r="F9" s="257"/>
      <c r="G9" s="258"/>
      <c r="H9" s="259"/>
    </row>
    <row r="10" spans="2:8" s="252" customFormat="1">
      <c r="B10" s="253"/>
      <c r="C10" s="255"/>
      <c r="D10" s="255"/>
      <c r="E10" s="256"/>
      <c r="F10" s="257"/>
      <c r="G10" s="258"/>
      <c r="H10" s="259"/>
    </row>
    <row r="11" spans="2:8" s="252" customFormat="1">
      <c r="B11" s="260">
        <v>1</v>
      </c>
      <c r="C11" s="261" t="s">
        <v>748</v>
      </c>
      <c r="D11" s="262"/>
      <c r="E11" s="263"/>
      <c r="F11" s="264"/>
      <c r="G11" s="265"/>
      <c r="H11" s="266"/>
    </row>
    <row r="12" spans="2:8" s="243" customFormat="1">
      <c r="B12" s="267">
        <f t="shared" ref="B12:B19" si="0">+B11+0.01</f>
        <v>1.01</v>
      </c>
      <c r="C12" s="268" t="s">
        <v>749</v>
      </c>
      <c r="D12" s="269">
        <v>323.43</v>
      </c>
      <c r="E12" s="270" t="s">
        <v>750</v>
      </c>
      <c r="F12" s="271"/>
      <c r="G12" s="272">
        <f t="shared" ref="G12:G19" si="1">ROUND(F12*D12,2)</f>
        <v>0</v>
      </c>
      <c r="H12" s="266"/>
    </row>
    <row r="13" spans="2:8" s="243" customFormat="1">
      <c r="B13" s="267">
        <f t="shared" si="0"/>
        <v>1.02</v>
      </c>
      <c r="C13" s="268" t="s">
        <v>751</v>
      </c>
      <c r="D13" s="269">
        <v>2</v>
      </c>
      <c r="E13" s="270" t="s">
        <v>9</v>
      </c>
      <c r="F13" s="271"/>
      <c r="G13" s="272">
        <f t="shared" si="1"/>
        <v>0</v>
      </c>
      <c r="H13" s="266"/>
    </row>
    <row r="14" spans="2:8" s="243" customFormat="1">
      <c r="B14" s="267">
        <f t="shared" si="0"/>
        <v>1.03</v>
      </c>
      <c r="C14" s="268" t="s">
        <v>752</v>
      </c>
      <c r="D14" s="269">
        <v>12</v>
      </c>
      <c r="E14" s="270" t="s">
        <v>753</v>
      </c>
      <c r="F14" s="271"/>
      <c r="G14" s="272">
        <f t="shared" si="1"/>
        <v>0</v>
      </c>
      <c r="H14" s="266"/>
    </row>
    <row r="15" spans="2:8" s="243" customFormat="1">
      <c r="B15" s="267">
        <f t="shared" si="0"/>
        <v>1.04</v>
      </c>
      <c r="C15" s="268" t="s">
        <v>754</v>
      </c>
      <c r="D15" s="269">
        <v>1</v>
      </c>
      <c r="E15" s="273" t="s">
        <v>9</v>
      </c>
      <c r="F15" s="269"/>
      <c r="G15" s="272">
        <f t="shared" si="1"/>
        <v>0</v>
      </c>
      <c r="H15" s="274"/>
    </row>
    <row r="16" spans="2:8" s="243" customFormat="1">
      <c r="B16" s="267">
        <f t="shared" si="0"/>
        <v>1.05</v>
      </c>
      <c r="C16" s="268" t="s">
        <v>755</v>
      </c>
      <c r="D16" s="269">
        <v>1</v>
      </c>
      <c r="E16" s="273" t="s">
        <v>15</v>
      </c>
      <c r="F16" s="269"/>
      <c r="G16" s="272">
        <f t="shared" si="1"/>
        <v>0</v>
      </c>
      <c r="H16" s="274"/>
    </row>
    <row r="17" spans="2:8" s="243" customFormat="1">
      <c r="B17" s="267">
        <f t="shared" si="0"/>
        <v>1.06</v>
      </c>
      <c r="C17" s="268" t="s">
        <v>756</v>
      </c>
      <c r="D17" s="269">
        <v>12</v>
      </c>
      <c r="E17" s="270" t="s">
        <v>753</v>
      </c>
      <c r="F17" s="269"/>
      <c r="G17" s="272">
        <f t="shared" si="1"/>
        <v>0</v>
      </c>
      <c r="H17" s="274"/>
    </row>
    <row r="18" spans="2:8" s="243" customFormat="1">
      <c r="B18" s="267">
        <f t="shared" si="0"/>
        <v>1.07</v>
      </c>
      <c r="C18" s="268" t="s">
        <v>757</v>
      </c>
      <c r="D18" s="269">
        <v>12</v>
      </c>
      <c r="E18" s="270" t="s">
        <v>753</v>
      </c>
      <c r="F18" s="269"/>
      <c r="G18" s="272">
        <f t="shared" si="1"/>
        <v>0</v>
      </c>
      <c r="H18" s="274"/>
    </row>
    <row r="19" spans="2:8" s="243" customFormat="1" ht="56.25">
      <c r="B19" s="267">
        <f t="shared" si="0"/>
        <v>1.08</v>
      </c>
      <c r="C19" s="268" t="s">
        <v>758</v>
      </c>
      <c r="D19" s="269">
        <v>1</v>
      </c>
      <c r="E19" s="270" t="s">
        <v>9</v>
      </c>
      <c r="F19" s="269"/>
      <c r="G19" s="272">
        <f t="shared" si="1"/>
        <v>0</v>
      </c>
      <c r="H19" s="274"/>
    </row>
    <row r="20" spans="2:8" s="243" customFormat="1">
      <c r="B20" s="267"/>
      <c r="C20" s="268"/>
      <c r="D20" s="269"/>
      <c r="E20" s="273" t="s">
        <v>759</v>
      </c>
      <c r="F20" s="269"/>
      <c r="G20" s="276"/>
      <c r="H20" s="274">
        <f>SUM(G12:G19)</f>
        <v>0</v>
      </c>
    </row>
    <row r="21" spans="2:8" s="243" customFormat="1">
      <c r="B21" s="260">
        <v>2</v>
      </c>
      <c r="C21" s="277" t="s">
        <v>760</v>
      </c>
      <c r="D21" s="269"/>
      <c r="E21" s="273" t="s">
        <v>759</v>
      </c>
      <c r="F21" s="269"/>
      <c r="G21" s="272"/>
      <c r="H21" s="274"/>
    </row>
    <row r="22" spans="2:8" s="243" customFormat="1" ht="37.5">
      <c r="B22" s="267">
        <f>+B21+0.01</f>
        <v>2.0099999999999998</v>
      </c>
      <c r="C22" s="268" t="s">
        <v>761</v>
      </c>
      <c r="D22" s="269">
        <v>9092.7900000000009</v>
      </c>
      <c r="E22" s="273" t="s">
        <v>762</v>
      </c>
      <c r="F22" s="269"/>
      <c r="G22" s="272">
        <f>ROUND(F22*D22,2)</f>
        <v>0</v>
      </c>
      <c r="H22" s="274"/>
    </row>
    <row r="23" spans="2:8" s="243" customFormat="1">
      <c r="B23" s="267">
        <f>+B22+0.01</f>
        <v>2.0199999999999996</v>
      </c>
      <c r="C23" s="268" t="s">
        <v>763</v>
      </c>
      <c r="D23" s="269">
        <v>1</v>
      </c>
      <c r="E23" s="273" t="s">
        <v>9</v>
      </c>
      <c r="F23" s="269"/>
      <c r="G23" s="272">
        <f>ROUND(F23*D23,2)</f>
        <v>0</v>
      </c>
      <c r="H23" s="274"/>
    </row>
    <row r="24" spans="2:8" s="243" customFormat="1">
      <c r="B24" s="267">
        <f>+B23+0.01</f>
        <v>2.0299999999999994</v>
      </c>
      <c r="C24" s="268" t="s">
        <v>764</v>
      </c>
      <c r="D24" s="269">
        <v>1</v>
      </c>
      <c r="E24" s="273" t="s">
        <v>15</v>
      </c>
      <c r="F24" s="269"/>
      <c r="G24" s="272">
        <f>ROUND(F24*D24,2)</f>
        <v>0</v>
      </c>
      <c r="H24" s="274"/>
    </row>
    <row r="25" spans="2:8" s="243" customFormat="1">
      <c r="B25" s="267"/>
      <c r="C25" s="268"/>
      <c r="D25" s="269"/>
      <c r="E25" s="273" t="s">
        <v>759</v>
      </c>
      <c r="F25" s="269"/>
      <c r="G25" s="272">
        <f>ROUND(F25*D25,2)</f>
        <v>0</v>
      </c>
      <c r="H25" s="274">
        <f>SUM(G21:G24)</f>
        <v>0</v>
      </c>
    </row>
    <row r="26" spans="2:8" s="243" customFormat="1">
      <c r="B26" s="260">
        <v>3</v>
      </c>
      <c r="C26" s="277" t="s">
        <v>765</v>
      </c>
      <c r="D26" s="278"/>
      <c r="E26" s="279"/>
      <c r="F26" s="269"/>
      <c r="G26" s="280"/>
      <c r="H26" s="274"/>
    </row>
    <row r="27" spans="2:8" s="243" customFormat="1" ht="37.5">
      <c r="B27" s="267">
        <f t="shared" ref="B27:B32" si="2">+B26+0.01</f>
        <v>3.01</v>
      </c>
      <c r="C27" s="268" t="s">
        <v>766</v>
      </c>
      <c r="D27" s="269">
        <f>1102.23</f>
        <v>1102.23</v>
      </c>
      <c r="E27" s="273" t="s">
        <v>767</v>
      </c>
      <c r="F27" s="269"/>
      <c r="G27" s="272">
        <f t="shared" ref="G27:G32" si="3">ROUND(F27*D27,2)</f>
        <v>0</v>
      </c>
      <c r="H27" s="274"/>
    </row>
    <row r="28" spans="2:8" s="243" customFormat="1">
      <c r="B28" s="267">
        <f t="shared" si="2"/>
        <v>3.0199999999999996</v>
      </c>
      <c r="C28" s="268" t="s">
        <v>768</v>
      </c>
      <c r="D28" s="269">
        <v>716.44899999999996</v>
      </c>
      <c r="E28" s="273" t="s">
        <v>769</v>
      </c>
      <c r="F28" s="269"/>
      <c r="G28" s="272">
        <f t="shared" si="3"/>
        <v>0</v>
      </c>
      <c r="H28" s="274"/>
    </row>
    <row r="29" spans="2:8" s="243" customFormat="1" ht="37.5">
      <c r="B29" s="267">
        <f t="shared" si="2"/>
        <v>3.0299999999999994</v>
      </c>
      <c r="C29" s="268" t="s">
        <v>770</v>
      </c>
      <c r="D29" s="269">
        <v>412.5</v>
      </c>
      <c r="E29" s="273" t="s">
        <v>767</v>
      </c>
      <c r="F29" s="269"/>
      <c r="G29" s="272">
        <f t="shared" si="3"/>
        <v>0</v>
      </c>
      <c r="H29" s="274"/>
    </row>
    <row r="30" spans="2:8" s="243" customFormat="1">
      <c r="B30" s="267">
        <f t="shared" si="2"/>
        <v>3.0399999999999991</v>
      </c>
      <c r="C30" s="268" t="s">
        <v>771</v>
      </c>
      <c r="D30" s="269">
        <f>+D29*0.65</f>
        <v>268.125</v>
      </c>
      <c r="E30" s="273" t="s">
        <v>769</v>
      </c>
      <c r="F30" s="269"/>
      <c r="G30" s="272">
        <f t="shared" si="3"/>
        <v>0</v>
      </c>
      <c r="H30" s="274"/>
    </row>
    <row r="31" spans="2:8" s="243" customFormat="1">
      <c r="B31" s="267">
        <f t="shared" si="2"/>
        <v>3.0499999999999989</v>
      </c>
      <c r="C31" s="268" t="s">
        <v>772</v>
      </c>
      <c r="D31" s="269">
        <v>216.36</v>
      </c>
      <c r="E31" s="273" t="s">
        <v>769</v>
      </c>
      <c r="F31" s="269"/>
      <c r="G31" s="272">
        <f t="shared" si="3"/>
        <v>0</v>
      </c>
      <c r="H31" s="274"/>
    </row>
    <row r="32" spans="2:8" s="243" customFormat="1">
      <c r="B32" s="267">
        <f t="shared" si="2"/>
        <v>3.0599999999999987</v>
      </c>
      <c r="C32" s="268" t="s">
        <v>773</v>
      </c>
      <c r="D32" s="269">
        <v>43015.34</v>
      </c>
      <c r="E32" s="273" t="s">
        <v>774</v>
      </c>
      <c r="F32" s="269"/>
      <c r="G32" s="272">
        <f t="shared" si="3"/>
        <v>0</v>
      </c>
      <c r="H32" s="274"/>
    </row>
    <row r="33" spans="2:8" s="243" customFormat="1">
      <c r="B33" s="267"/>
      <c r="C33" s="268"/>
      <c r="D33" s="269"/>
      <c r="E33" s="273"/>
      <c r="F33" s="269"/>
      <c r="G33" s="280"/>
      <c r="H33" s="274">
        <f>SUM(G27:G32)</f>
        <v>0</v>
      </c>
    </row>
    <row r="34" spans="2:8" s="243" customFormat="1">
      <c r="B34" s="260">
        <v>4</v>
      </c>
      <c r="C34" s="277" t="s">
        <v>775</v>
      </c>
      <c r="D34" s="269"/>
      <c r="E34" s="273" t="s">
        <v>759</v>
      </c>
      <c r="F34" s="269"/>
      <c r="G34" s="272">
        <f>ROUND(F34*D34,2)</f>
        <v>0</v>
      </c>
      <c r="H34" s="274"/>
    </row>
    <row r="35" spans="2:8" s="243" customFormat="1">
      <c r="B35" s="260"/>
      <c r="C35" s="277" t="s">
        <v>776</v>
      </c>
      <c r="D35" s="269"/>
      <c r="E35" s="273"/>
      <c r="F35" s="269"/>
      <c r="G35" s="272">
        <f>ROUND(F35*D35,2)</f>
        <v>0</v>
      </c>
      <c r="H35" s="274"/>
    </row>
    <row r="36" spans="2:8" s="243" customFormat="1">
      <c r="B36" s="267">
        <f>+B34+0.01</f>
        <v>4.01</v>
      </c>
      <c r="C36" s="268" t="s">
        <v>777</v>
      </c>
      <c r="D36" s="269">
        <v>10</v>
      </c>
      <c r="E36" s="273" t="s">
        <v>778</v>
      </c>
      <c r="F36" s="269"/>
      <c r="G36" s="272"/>
      <c r="H36" s="274"/>
    </row>
    <row r="37" spans="2:8" s="243" customFormat="1">
      <c r="B37" s="267">
        <f t="shared" ref="B37:B42" si="4">+B36+0.01</f>
        <v>4.0199999999999996</v>
      </c>
      <c r="C37" s="268" t="s">
        <v>779</v>
      </c>
      <c r="D37" s="269">
        <v>279.09000000000003</v>
      </c>
      <c r="E37" s="273" t="s">
        <v>762</v>
      </c>
      <c r="F37" s="269"/>
      <c r="G37" s="272">
        <f t="shared" ref="G37:G50" si="5">ROUND(F37*D37,2)</f>
        <v>0</v>
      </c>
      <c r="H37" s="274"/>
    </row>
    <row r="38" spans="2:8" s="243" customFormat="1">
      <c r="B38" s="267">
        <f t="shared" si="4"/>
        <v>4.0299999999999994</v>
      </c>
      <c r="C38" s="268" t="s">
        <v>780</v>
      </c>
      <c r="D38" s="269">
        <v>169.96200000000002</v>
      </c>
      <c r="E38" s="273" t="s">
        <v>762</v>
      </c>
      <c r="F38" s="269"/>
      <c r="G38" s="272">
        <f t="shared" si="5"/>
        <v>0</v>
      </c>
      <c r="H38" s="274"/>
    </row>
    <row r="39" spans="2:8" s="243" customFormat="1">
      <c r="B39" s="267">
        <f t="shared" si="4"/>
        <v>4.0399999999999991</v>
      </c>
      <c r="C39" s="268" t="s">
        <v>781</v>
      </c>
      <c r="D39" s="269">
        <v>81.93</v>
      </c>
      <c r="E39" s="273" t="s">
        <v>762</v>
      </c>
      <c r="F39" s="269"/>
      <c r="G39" s="272">
        <f t="shared" si="5"/>
        <v>0</v>
      </c>
      <c r="H39" s="274"/>
    </row>
    <row r="40" spans="2:8" s="243" customFormat="1">
      <c r="B40" s="267">
        <f t="shared" si="4"/>
        <v>4.0499999999999989</v>
      </c>
      <c r="C40" s="268" t="s">
        <v>782</v>
      </c>
      <c r="D40" s="269">
        <v>53.215599999999995</v>
      </c>
      <c r="E40" s="273" t="s">
        <v>762</v>
      </c>
      <c r="F40" s="269"/>
      <c r="G40" s="272">
        <f t="shared" si="5"/>
        <v>0</v>
      </c>
      <c r="H40" s="274"/>
    </row>
    <row r="41" spans="2:8" s="243" customFormat="1">
      <c r="B41" s="267">
        <f t="shared" si="4"/>
        <v>4.0599999999999987</v>
      </c>
      <c r="C41" s="268" t="s">
        <v>783</v>
      </c>
      <c r="D41" s="269">
        <v>10.78</v>
      </c>
      <c r="E41" s="273" t="s">
        <v>762</v>
      </c>
      <c r="F41" s="269"/>
      <c r="G41" s="272">
        <f t="shared" si="5"/>
        <v>0</v>
      </c>
      <c r="H41" s="274"/>
    </row>
    <row r="42" spans="2:8" s="243" customFormat="1">
      <c r="B42" s="267">
        <f t="shared" si="4"/>
        <v>4.0699999999999985</v>
      </c>
      <c r="C42" s="268" t="s">
        <v>784</v>
      </c>
      <c r="D42" s="269">
        <v>57.960000000000008</v>
      </c>
      <c r="E42" s="273" t="s">
        <v>762</v>
      </c>
      <c r="F42" s="269"/>
      <c r="G42" s="272">
        <f t="shared" si="5"/>
        <v>0</v>
      </c>
      <c r="H42" s="274"/>
    </row>
    <row r="43" spans="2:8" s="243" customFormat="1">
      <c r="B43" s="267"/>
      <c r="C43" s="277" t="s">
        <v>785</v>
      </c>
      <c r="D43" s="269"/>
      <c r="E43" s="273"/>
      <c r="F43" s="269"/>
      <c r="G43" s="272">
        <f t="shared" si="5"/>
        <v>0</v>
      </c>
      <c r="H43" s="274"/>
    </row>
    <row r="44" spans="2:8" s="243" customFormat="1">
      <c r="B44" s="267">
        <f>+B42+0.01</f>
        <v>4.0799999999999983</v>
      </c>
      <c r="C44" s="268" t="s">
        <v>786</v>
      </c>
      <c r="D44" s="269">
        <v>99.100499999999997</v>
      </c>
      <c r="E44" s="273" t="s">
        <v>762</v>
      </c>
      <c r="F44" s="269"/>
      <c r="G44" s="272">
        <f t="shared" si="5"/>
        <v>0</v>
      </c>
      <c r="H44" s="274"/>
    </row>
    <row r="45" spans="2:8" s="243" customFormat="1">
      <c r="B45" s="267">
        <f>+B44+0.01</f>
        <v>4.0899999999999981</v>
      </c>
      <c r="C45" s="268" t="s">
        <v>787</v>
      </c>
      <c r="D45" s="269">
        <v>45.900000000000006</v>
      </c>
      <c r="E45" s="273" t="s">
        <v>762</v>
      </c>
      <c r="F45" s="269"/>
      <c r="G45" s="272">
        <f t="shared" si="5"/>
        <v>0</v>
      </c>
      <c r="H45" s="274"/>
    </row>
    <row r="46" spans="2:8" s="243" customFormat="1">
      <c r="B46" s="267">
        <f>+B45+0.01</f>
        <v>4.0999999999999979</v>
      </c>
      <c r="C46" s="268" t="s">
        <v>783</v>
      </c>
      <c r="D46" s="269">
        <v>99.100499999999997</v>
      </c>
      <c r="E46" s="273" t="s">
        <v>762</v>
      </c>
      <c r="F46" s="269"/>
      <c r="G46" s="272">
        <f t="shared" si="5"/>
        <v>0</v>
      </c>
      <c r="H46" s="274"/>
    </row>
    <row r="47" spans="2:8" s="243" customFormat="1">
      <c r="B47" s="267"/>
      <c r="C47" s="277" t="s">
        <v>788</v>
      </c>
      <c r="D47" s="269"/>
      <c r="E47" s="273"/>
      <c r="F47" s="269"/>
      <c r="G47" s="272">
        <f t="shared" si="5"/>
        <v>0</v>
      </c>
      <c r="H47" s="274"/>
    </row>
    <row r="48" spans="2:8" s="243" customFormat="1">
      <c r="B48" s="267">
        <f>+B46+0.01</f>
        <v>4.1099999999999977</v>
      </c>
      <c r="C48" s="268" t="s">
        <v>787</v>
      </c>
      <c r="D48" s="269">
        <v>22.175999999999998</v>
      </c>
      <c r="E48" s="273" t="s">
        <v>762</v>
      </c>
      <c r="F48" s="269"/>
      <c r="G48" s="272">
        <f t="shared" si="5"/>
        <v>0</v>
      </c>
      <c r="H48" s="274"/>
    </row>
    <row r="49" spans="2:8" s="243" customFormat="1">
      <c r="B49" s="267">
        <f>+B48+0.01</f>
        <v>4.1199999999999974</v>
      </c>
      <c r="C49" s="268" t="s">
        <v>786</v>
      </c>
      <c r="D49" s="269">
        <v>5.3361000000000001</v>
      </c>
      <c r="E49" s="273" t="s">
        <v>762</v>
      </c>
      <c r="F49" s="269"/>
      <c r="G49" s="272">
        <f t="shared" si="5"/>
        <v>0</v>
      </c>
      <c r="H49" s="274"/>
    </row>
    <row r="50" spans="2:8" s="243" customFormat="1">
      <c r="B50" s="260"/>
      <c r="C50" s="277" t="s">
        <v>789</v>
      </c>
      <c r="D50" s="269"/>
      <c r="E50" s="273"/>
      <c r="F50" s="269"/>
      <c r="G50" s="272">
        <f t="shared" si="5"/>
        <v>0</v>
      </c>
      <c r="H50" s="274"/>
    </row>
    <row r="51" spans="2:8" s="243" customFormat="1">
      <c r="B51" s="267">
        <f>+B49+0.01</f>
        <v>4.1299999999999972</v>
      </c>
      <c r="C51" s="268" t="s">
        <v>777</v>
      </c>
      <c r="D51" s="269">
        <v>10</v>
      </c>
      <c r="E51" s="273" t="s">
        <v>778</v>
      </c>
      <c r="F51" s="269"/>
      <c r="G51" s="272"/>
      <c r="H51" s="274"/>
    </row>
    <row r="52" spans="2:8" s="243" customFormat="1">
      <c r="B52" s="267">
        <f>+B51+0.01</f>
        <v>4.139999999999997</v>
      </c>
      <c r="C52" s="268" t="s">
        <v>787</v>
      </c>
      <c r="D52" s="269">
        <v>93.058000000000007</v>
      </c>
      <c r="E52" s="273" t="s">
        <v>762</v>
      </c>
      <c r="F52" s="269"/>
      <c r="G52" s="272">
        <f>ROUND(F52*D52,2)</f>
        <v>0</v>
      </c>
      <c r="H52" s="274"/>
    </row>
    <row r="53" spans="2:8" s="243" customFormat="1">
      <c r="B53" s="267">
        <f>+B52+0.01</f>
        <v>4.1499999999999968</v>
      </c>
      <c r="C53" s="268" t="s">
        <v>790</v>
      </c>
      <c r="D53" s="269">
        <v>169.96200000000002</v>
      </c>
      <c r="E53" s="273" t="s">
        <v>762</v>
      </c>
      <c r="F53" s="269"/>
      <c r="G53" s="272">
        <f>ROUND(F53*D53,2)</f>
        <v>0</v>
      </c>
      <c r="H53" s="274"/>
    </row>
    <row r="54" spans="2:8" s="243" customFormat="1">
      <c r="B54" s="267">
        <f>+B53+0.01</f>
        <v>4.1599999999999966</v>
      </c>
      <c r="C54" s="268" t="s">
        <v>786</v>
      </c>
      <c r="D54" s="269">
        <v>5.1916800000000007</v>
      </c>
      <c r="E54" s="273" t="s">
        <v>762</v>
      </c>
      <c r="F54" s="269"/>
      <c r="G54" s="272">
        <f>ROUND(F54*D54,2)</f>
        <v>0</v>
      </c>
      <c r="H54" s="274"/>
    </row>
    <row r="55" spans="2:8" s="243" customFormat="1" ht="37.5">
      <c r="B55" s="267">
        <f>+B54+0.01</f>
        <v>4.1699999999999964</v>
      </c>
      <c r="C55" s="268" t="s">
        <v>791</v>
      </c>
      <c r="D55" s="269">
        <v>4</v>
      </c>
      <c r="E55" s="273" t="s">
        <v>9</v>
      </c>
      <c r="F55" s="269"/>
      <c r="G55" s="272">
        <f>ROUND(F55*D55,2)</f>
        <v>0</v>
      </c>
      <c r="H55" s="274"/>
    </row>
    <row r="56" spans="2:8" s="243" customFormat="1">
      <c r="B56" s="267"/>
      <c r="C56" s="268"/>
      <c r="D56" s="269"/>
      <c r="E56" s="273"/>
      <c r="F56" s="269"/>
      <c r="G56" s="272"/>
      <c r="H56" s="274">
        <f>SUM(G36:G55)</f>
        <v>0</v>
      </c>
    </row>
    <row r="57" spans="2:8" s="243" customFormat="1">
      <c r="B57" s="260">
        <v>5</v>
      </c>
      <c r="C57" s="277" t="s">
        <v>792</v>
      </c>
      <c r="D57" s="269"/>
      <c r="E57" s="273"/>
      <c r="F57" s="269"/>
      <c r="G57" s="272"/>
      <c r="H57" s="274"/>
    </row>
    <row r="58" spans="2:8" s="243" customFormat="1">
      <c r="B58" s="267">
        <f>+B57+0.01</f>
        <v>5.01</v>
      </c>
      <c r="C58" s="268" t="s">
        <v>793</v>
      </c>
      <c r="D58" s="269">
        <v>6449</v>
      </c>
      <c r="E58" s="273" t="s">
        <v>762</v>
      </c>
      <c r="F58" s="269"/>
      <c r="G58" s="272">
        <f t="shared" ref="G58:G63" si="6">ROUND(F58*D58,2)</f>
        <v>0</v>
      </c>
      <c r="H58" s="274"/>
    </row>
    <row r="59" spans="2:8" s="243" customFormat="1">
      <c r="B59" s="267">
        <f t="shared" ref="B59:B63" si="7">+B58+0.01</f>
        <v>5.0199999999999996</v>
      </c>
      <c r="C59" s="281" t="s">
        <v>794</v>
      </c>
      <c r="D59" s="282">
        <v>8761.5360000000001</v>
      </c>
      <c r="E59" s="282" t="s">
        <v>767</v>
      </c>
      <c r="F59" s="269"/>
      <c r="G59" s="272">
        <f t="shared" si="6"/>
        <v>0</v>
      </c>
      <c r="H59" s="274"/>
    </row>
    <row r="60" spans="2:8" s="285" customFormat="1" ht="37.5">
      <c r="B60" s="267">
        <f t="shared" si="7"/>
        <v>5.0299999999999994</v>
      </c>
      <c r="C60" s="281" t="s">
        <v>795</v>
      </c>
      <c r="D60" s="282">
        <v>6387.5</v>
      </c>
      <c r="E60" s="282" t="s">
        <v>767</v>
      </c>
      <c r="F60" s="269"/>
      <c r="G60" s="272">
        <f t="shared" si="6"/>
        <v>0</v>
      </c>
      <c r="H60" s="274"/>
    </row>
    <row r="61" spans="2:8" s="243" customFormat="1" ht="37.5">
      <c r="B61" s="267">
        <f t="shared" si="7"/>
        <v>5.0399999999999991</v>
      </c>
      <c r="C61" s="281" t="s">
        <v>796</v>
      </c>
      <c r="D61" s="282">
        <v>2509.375</v>
      </c>
      <c r="E61" s="282" t="s">
        <v>767</v>
      </c>
      <c r="F61" s="269"/>
      <c r="G61" s="272">
        <f t="shared" si="6"/>
        <v>0</v>
      </c>
      <c r="H61" s="274"/>
    </row>
    <row r="62" spans="2:8" s="243" customFormat="1" ht="37.5">
      <c r="B62" s="267">
        <f t="shared" si="7"/>
        <v>5.0499999999999989</v>
      </c>
      <c r="C62" s="281" t="s">
        <v>797</v>
      </c>
      <c r="D62" s="282">
        <v>10513.843199999999</v>
      </c>
      <c r="E62" s="282" t="s">
        <v>767</v>
      </c>
      <c r="F62" s="269"/>
      <c r="G62" s="272">
        <f t="shared" si="6"/>
        <v>0</v>
      </c>
      <c r="H62" s="274"/>
    </row>
    <row r="63" spans="2:8" s="243" customFormat="1">
      <c r="B63" s="267">
        <f t="shared" si="7"/>
        <v>5.0599999999999987</v>
      </c>
      <c r="C63" s="268" t="s">
        <v>798</v>
      </c>
      <c r="D63" s="269">
        <v>6449</v>
      </c>
      <c r="E63" s="273" t="s">
        <v>762</v>
      </c>
      <c r="F63" s="269"/>
      <c r="G63" s="272">
        <f t="shared" si="6"/>
        <v>0</v>
      </c>
      <c r="H63" s="274"/>
    </row>
    <row r="64" spans="2:8" s="243" customFormat="1">
      <c r="B64" s="267"/>
      <c r="C64" s="268"/>
      <c r="D64" s="269"/>
      <c r="E64" s="273" t="s">
        <v>759</v>
      </c>
      <c r="F64" s="269"/>
      <c r="G64" s="276"/>
      <c r="H64" s="274">
        <f>SUM(G58:G63)</f>
        <v>0</v>
      </c>
    </row>
    <row r="65" spans="2:8" s="243" customFormat="1">
      <c r="B65" s="267"/>
      <c r="C65" s="268"/>
      <c r="D65" s="269"/>
      <c r="E65" s="273"/>
      <c r="F65" s="269"/>
      <c r="G65" s="272"/>
      <c r="H65" s="274"/>
    </row>
    <row r="66" spans="2:8" s="243" customFormat="1">
      <c r="B66" s="267"/>
      <c r="C66" s="268"/>
      <c r="D66" s="269"/>
      <c r="E66" s="273"/>
      <c r="F66" s="269"/>
      <c r="G66" s="272"/>
      <c r="H66" s="274"/>
    </row>
    <row r="67" spans="2:8" s="243" customFormat="1">
      <c r="B67" s="286"/>
      <c r="C67" s="287" t="s">
        <v>800</v>
      </c>
      <c r="D67" s="288"/>
      <c r="E67" s="288"/>
      <c r="F67" s="269"/>
      <c r="G67" s="272"/>
      <c r="H67" s="274"/>
    </row>
    <row r="68" spans="2:8" s="243" customFormat="1">
      <c r="B68" s="289"/>
      <c r="C68" s="290"/>
      <c r="D68" s="288"/>
      <c r="E68" s="288"/>
      <c r="F68" s="269"/>
      <c r="G68" s="272"/>
      <c r="H68" s="274"/>
    </row>
    <row r="69" spans="2:8" s="243" customFormat="1">
      <c r="B69" s="260">
        <v>1</v>
      </c>
      <c r="C69" s="290" t="s">
        <v>760</v>
      </c>
      <c r="D69" s="288"/>
      <c r="E69" s="288"/>
      <c r="F69" s="269"/>
      <c r="G69" s="272"/>
      <c r="H69" s="274"/>
    </row>
    <row r="70" spans="2:8" s="243" customFormat="1">
      <c r="B70" s="291">
        <f>B69+0.01</f>
        <v>1.01</v>
      </c>
      <c r="C70" s="281" t="s">
        <v>801</v>
      </c>
      <c r="D70" s="269">
        <v>3650.64</v>
      </c>
      <c r="E70" s="282" t="s">
        <v>762</v>
      </c>
      <c r="F70" s="269"/>
      <c r="G70" s="272">
        <f>ROUND(F70*D70,2)</f>
        <v>0</v>
      </c>
      <c r="H70" s="274"/>
    </row>
    <row r="71" spans="2:8" s="243" customFormat="1">
      <c r="B71" s="289"/>
      <c r="C71" s="290"/>
      <c r="D71" s="269"/>
      <c r="E71" s="288"/>
      <c r="F71" s="269"/>
      <c r="G71" s="272">
        <f>ROUND(F71*D71,2)</f>
        <v>0</v>
      </c>
      <c r="H71" s="274">
        <f>SUM(G69:G71)</f>
        <v>0</v>
      </c>
    </row>
    <row r="72" spans="2:8" s="243" customFormat="1">
      <c r="B72" s="260">
        <v>2</v>
      </c>
      <c r="C72" s="290" t="s">
        <v>802</v>
      </c>
      <c r="D72" s="269"/>
      <c r="E72" s="282"/>
      <c r="F72" s="269"/>
      <c r="G72" s="272">
        <f>ROUND(F72*D72,2)</f>
        <v>0</v>
      </c>
      <c r="H72" s="274"/>
    </row>
    <row r="73" spans="2:8" s="243" customFormat="1">
      <c r="B73" s="292"/>
      <c r="C73" s="290" t="s">
        <v>803</v>
      </c>
      <c r="D73" s="269"/>
      <c r="E73" s="282"/>
      <c r="F73" s="269"/>
      <c r="G73" s="272"/>
      <c r="H73" s="274"/>
    </row>
    <row r="74" spans="2:8" s="243" customFormat="1">
      <c r="B74" s="291">
        <f>+B72+0.01</f>
        <v>2.0099999999999998</v>
      </c>
      <c r="C74" s="281" t="s">
        <v>804</v>
      </c>
      <c r="D74" s="269">
        <f>+D75/0.45</f>
        <v>3329.8294444444446</v>
      </c>
      <c r="E74" s="282" t="s">
        <v>762</v>
      </c>
      <c r="F74" s="269"/>
      <c r="G74" s="272"/>
      <c r="H74" s="274"/>
    </row>
    <row r="75" spans="2:8" s="243" customFormat="1">
      <c r="B75" s="291">
        <f>+B74+0.01</f>
        <v>2.0199999999999996</v>
      </c>
      <c r="C75" s="281" t="s">
        <v>805</v>
      </c>
      <c r="D75" s="282">
        <v>1498.4232500000001</v>
      </c>
      <c r="E75" s="282" t="s">
        <v>767</v>
      </c>
      <c r="F75" s="269"/>
      <c r="G75" s="272"/>
      <c r="H75" s="274"/>
    </row>
    <row r="76" spans="2:8" s="243" customFormat="1" ht="37.5">
      <c r="B76" s="291"/>
      <c r="C76" s="290" t="s">
        <v>806</v>
      </c>
      <c r="D76" s="269"/>
      <c r="E76" s="282"/>
      <c r="F76" s="269"/>
      <c r="G76" s="272">
        <f t="shared" ref="G76:G120" si="8">ROUND(F76*D76,2)</f>
        <v>0</v>
      </c>
      <c r="H76" s="274"/>
    </row>
    <row r="77" spans="2:8" s="243" customFormat="1">
      <c r="B77" s="291">
        <f>+B75+0.01</f>
        <v>2.0299999999999994</v>
      </c>
      <c r="C77" s="281" t="s">
        <v>807</v>
      </c>
      <c r="D77" s="269">
        <f>(2.9*2.9*0.65)*5</f>
        <v>27.3325</v>
      </c>
      <c r="E77" s="282" t="s">
        <v>767</v>
      </c>
      <c r="F77" s="269"/>
      <c r="G77" s="272">
        <f t="shared" si="8"/>
        <v>0</v>
      </c>
      <c r="H77" s="274"/>
    </row>
    <row r="78" spans="2:8" s="243" customFormat="1">
      <c r="B78" s="291">
        <f>+B77+0.01</f>
        <v>2.0399999999999991</v>
      </c>
      <c r="C78" s="281" t="s">
        <v>808</v>
      </c>
      <c r="D78" s="269">
        <f>(2.5*2.5*0.55)*2</f>
        <v>6.8750000000000009</v>
      </c>
      <c r="E78" s="282" t="s">
        <v>767</v>
      </c>
      <c r="F78" s="269"/>
      <c r="G78" s="272">
        <f t="shared" si="8"/>
        <v>0</v>
      </c>
      <c r="H78" s="274"/>
    </row>
    <row r="79" spans="2:8" s="243" customFormat="1">
      <c r="B79" s="291">
        <f t="shared" ref="B79:B142" si="9">+B78+0.01</f>
        <v>2.0499999999999989</v>
      </c>
      <c r="C79" s="281" t="s">
        <v>809</v>
      </c>
      <c r="D79" s="269">
        <f>(2.3*2.3*0.5)*6</f>
        <v>15.869999999999997</v>
      </c>
      <c r="E79" s="282" t="s">
        <v>767</v>
      </c>
      <c r="F79" s="269"/>
      <c r="G79" s="272">
        <f t="shared" si="8"/>
        <v>0</v>
      </c>
      <c r="H79" s="274"/>
    </row>
    <row r="80" spans="2:8" s="243" customFormat="1" ht="37.5">
      <c r="B80" s="291">
        <f t="shared" si="9"/>
        <v>2.0599999999999987</v>
      </c>
      <c r="C80" s="281" t="s">
        <v>810</v>
      </c>
      <c r="D80" s="269">
        <f>(2.1*2.1*0.45)*12</f>
        <v>23.814</v>
      </c>
      <c r="E80" s="282" t="s">
        <v>767</v>
      </c>
      <c r="F80" s="269"/>
      <c r="G80" s="272">
        <f t="shared" si="8"/>
        <v>0</v>
      </c>
      <c r="H80" s="274"/>
    </row>
    <row r="81" spans="2:8" s="243" customFormat="1">
      <c r="B81" s="291">
        <f t="shared" si="9"/>
        <v>2.0699999999999985</v>
      </c>
      <c r="C81" s="281" t="s">
        <v>811</v>
      </c>
      <c r="D81" s="269">
        <f>(3.1*3.1*0.7)*4</f>
        <v>26.908000000000001</v>
      </c>
      <c r="E81" s="282" t="s">
        <v>767</v>
      </c>
      <c r="F81" s="269"/>
      <c r="G81" s="272">
        <f t="shared" si="8"/>
        <v>0</v>
      </c>
      <c r="H81" s="274"/>
    </row>
    <row r="82" spans="2:8" s="243" customFormat="1">
      <c r="B82" s="291">
        <f t="shared" si="9"/>
        <v>2.0799999999999983</v>
      </c>
      <c r="C82" s="281" t="s">
        <v>812</v>
      </c>
      <c r="D82" s="269">
        <f>1.7*1.7*0.35</f>
        <v>1.0114999999999998</v>
      </c>
      <c r="E82" s="282" t="s">
        <v>767</v>
      </c>
      <c r="F82" s="269"/>
      <c r="G82" s="272">
        <f t="shared" si="8"/>
        <v>0</v>
      </c>
      <c r="H82" s="274"/>
    </row>
    <row r="83" spans="2:8" s="243" customFormat="1">
      <c r="B83" s="291">
        <f t="shared" si="9"/>
        <v>2.0899999999999981</v>
      </c>
      <c r="C83" s="281" t="s">
        <v>813</v>
      </c>
      <c r="D83" s="269">
        <f>(1.7*1.7*0.35)*2</f>
        <v>2.0229999999999997</v>
      </c>
      <c r="E83" s="282" t="s">
        <v>767</v>
      </c>
      <c r="F83" s="269"/>
      <c r="G83" s="272">
        <f t="shared" si="8"/>
        <v>0</v>
      </c>
      <c r="H83" s="274"/>
    </row>
    <row r="84" spans="2:8" s="243" customFormat="1">
      <c r="B84" s="291">
        <f t="shared" si="9"/>
        <v>2.0999999999999979</v>
      </c>
      <c r="C84" s="281" t="s">
        <v>814</v>
      </c>
      <c r="D84" s="269">
        <f>+(1.5*1.5*0.35)*2</f>
        <v>1.575</v>
      </c>
      <c r="E84" s="282" t="s">
        <v>767</v>
      </c>
      <c r="F84" s="269"/>
      <c r="G84" s="272">
        <f t="shared" si="8"/>
        <v>0</v>
      </c>
      <c r="H84" s="274"/>
    </row>
    <row r="85" spans="2:8" s="243" customFormat="1" ht="37.5">
      <c r="B85" s="291">
        <f t="shared" si="9"/>
        <v>2.1099999999999977</v>
      </c>
      <c r="C85" s="281" t="s">
        <v>815</v>
      </c>
      <c r="D85" s="269">
        <f>+(1.3*1.3*0.35)*7</f>
        <v>4.1405000000000003</v>
      </c>
      <c r="E85" s="282" t="s">
        <v>767</v>
      </c>
      <c r="F85" s="269"/>
      <c r="G85" s="272">
        <f t="shared" si="8"/>
        <v>0</v>
      </c>
      <c r="H85" s="274"/>
    </row>
    <row r="86" spans="2:8" s="243" customFormat="1" ht="34.5" customHeight="1">
      <c r="B86" s="291">
        <f t="shared" si="9"/>
        <v>2.1199999999999974</v>
      </c>
      <c r="C86" s="281" t="s">
        <v>816</v>
      </c>
      <c r="D86" s="269">
        <f>+(1.3*1.3*0.35)*2</f>
        <v>1.1830000000000001</v>
      </c>
      <c r="E86" s="282" t="s">
        <v>767</v>
      </c>
      <c r="F86" s="269"/>
      <c r="G86" s="272">
        <f t="shared" si="8"/>
        <v>0</v>
      </c>
      <c r="H86" s="274"/>
    </row>
    <row r="87" spans="2:8" s="243" customFormat="1">
      <c r="B87" s="291">
        <f t="shared" si="9"/>
        <v>2.1299999999999972</v>
      </c>
      <c r="C87" s="281" t="s">
        <v>817</v>
      </c>
      <c r="D87" s="269">
        <f>(1.65*2.45*0.65)</f>
        <v>2.6276250000000005</v>
      </c>
      <c r="E87" s="282" t="s">
        <v>767</v>
      </c>
      <c r="F87" s="269"/>
      <c r="G87" s="272">
        <f t="shared" si="8"/>
        <v>0</v>
      </c>
      <c r="H87" s="274"/>
    </row>
    <row r="88" spans="2:8" s="243" customFormat="1">
      <c r="B88" s="291">
        <f t="shared" si="9"/>
        <v>2.139999999999997</v>
      </c>
      <c r="C88" s="281" t="s">
        <v>818</v>
      </c>
      <c r="D88" s="269">
        <f>(2.95*2.95*0.65)</f>
        <v>5.6566250000000009</v>
      </c>
      <c r="E88" s="282" t="s">
        <v>767</v>
      </c>
      <c r="F88" s="269"/>
      <c r="G88" s="272">
        <f t="shared" si="8"/>
        <v>0</v>
      </c>
      <c r="H88" s="274"/>
    </row>
    <row r="89" spans="2:8" s="243" customFormat="1">
      <c r="B89" s="291">
        <f t="shared" si="9"/>
        <v>2.1499999999999968</v>
      </c>
      <c r="C89" s="281" t="s">
        <v>819</v>
      </c>
      <c r="D89" s="269">
        <f>(1.9*1.9*0.4)*5</f>
        <v>7.22</v>
      </c>
      <c r="E89" s="282" t="s">
        <v>767</v>
      </c>
      <c r="F89" s="269"/>
      <c r="G89" s="272">
        <f t="shared" si="8"/>
        <v>0</v>
      </c>
      <c r="H89" s="274"/>
    </row>
    <row r="90" spans="2:8" s="243" customFormat="1">
      <c r="B90" s="291">
        <f t="shared" si="9"/>
        <v>2.1599999999999966</v>
      </c>
      <c r="C90" s="281" t="s">
        <v>820</v>
      </c>
      <c r="D90" s="269">
        <f>(1.7*1.7*0.35)*2</f>
        <v>2.0229999999999997</v>
      </c>
      <c r="E90" s="282" t="s">
        <v>767</v>
      </c>
      <c r="F90" s="269"/>
      <c r="G90" s="272">
        <f t="shared" si="8"/>
        <v>0</v>
      </c>
      <c r="H90" s="274"/>
    </row>
    <row r="91" spans="2:8" s="243" customFormat="1">
      <c r="B91" s="291">
        <f t="shared" si="9"/>
        <v>2.1699999999999964</v>
      </c>
      <c r="C91" s="281" t="s">
        <v>821</v>
      </c>
      <c r="D91" s="269">
        <f>(1.5*1.5*0.3)</f>
        <v>0.67499999999999993</v>
      </c>
      <c r="E91" s="282" t="s">
        <v>767</v>
      </c>
      <c r="F91" s="269"/>
      <c r="G91" s="272">
        <f t="shared" si="8"/>
        <v>0</v>
      </c>
      <c r="H91" s="274"/>
    </row>
    <row r="92" spans="2:8" s="243" customFormat="1">
      <c r="B92" s="291">
        <f t="shared" si="9"/>
        <v>2.1799999999999962</v>
      </c>
      <c r="C92" s="281" t="s">
        <v>822</v>
      </c>
      <c r="D92" s="269">
        <f>(1.5*1.5*0.3)*4</f>
        <v>2.6999999999999997</v>
      </c>
      <c r="E92" s="282" t="s">
        <v>767</v>
      </c>
      <c r="F92" s="269"/>
      <c r="G92" s="272">
        <f t="shared" si="8"/>
        <v>0</v>
      </c>
      <c r="H92" s="274"/>
    </row>
    <row r="93" spans="2:8" s="243" customFormat="1">
      <c r="B93" s="291">
        <f t="shared" si="9"/>
        <v>2.1899999999999959</v>
      </c>
      <c r="C93" s="281" t="s">
        <v>823</v>
      </c>
      <c r="D93" s="269">
        <f>(1.3*1.3*0.35)*2</f>
        <v>1.1830000000000001</v>
      </c>
      <c r="E93" s="282" t="s">
        <v>767</v>
      </c>
      <c r="F93" s="269"/>
      <c r="G93" s="272">
        <f t="shared" si="8"/>
        <v>0</v>
      </c>
      <c r="H93" s="274"/>
    </row>
    <row r="94" spans="2:8" s="243" customFormat="1">
      <c r="B94" s="291">
        <f t="shared" si="9"/>
        <v>2.1999999999999957</v>
      </c>
      <c r="C94" s="281" t="s">
        <v>824</v>
      </c>
      <c r="D94" s="269">
        <f>(1.5*1.5*0.3)</f>
        <v>0.67499999999999993</v>
      </c>
      <c r="E94" s="282" t="s">
        <v>767</v>
      </c>
      <c r="F94" s="269"/>
      <c r="G94" s="272">
        <f t="shared" si="8"/>
        <v>0</v>
      </c>
      <c r="H94" s="274"/>
    </row>
    <row r="95" spans="2:8" s="243" customFormat="1">
      <c r="B95" s="291">
        <f t="shared" si="9"/>
        <v>2.2099999999999955</v>
      </c>
      <c r="C95" s="281" t="s">
        <v>825</v>
      </c>
      <c r="D95" s="269">
        <f>(1.7*1.7*0.35)*5</f>
        <v>5.0574999999999992</v>
      </c>
      <c r="E95" s="282" t="s">
        <v>767</v>
      </c>
      <c r="F95" s="269"/>
      <c r="G95" s="272">
        <f t="shared" si="8"/>
        <v>0</v>
      </c>
      <c r="H95" s="274"/>
    </row>
    <row r="96" spans="2:8" s="243" customFormat="1">
      <c r="B96" s="291">
        <f t="shared" si="9"/>
        <v>2.2199999999999953</v>
      </c>
      <c r="C96" s="281" t="s">
        <v>826</v>
      </c>
      <c r="D96" s="269">
        <f>(3.55*3.55*0.8)</f>
        <v>10.082000000000001</v>
      </c>
      <c r="E96" s="282" t="s">
        <v>767</v>
      </c>
      <c r="F96" s="269"/>
      <c r="G96" s="272">
        <f t="shared" si="8"/>
        <v>0</v>
      </c>
      <c r="H96" s="274"/>
    </row>
    <row r="97" spans="2:8" s="243" customFormat="1">
      <c r="B97" s="291">
        <f t="shared" si="9"/>
        <v>2.2299999999999951</v>
      </c>
      <c r="C97" s="281" t="s">
        <v>827</v>
      </c>
      <c r="D97" s="269">
        <f>(2.75*2.75*0.6)*3</f>
        <v>13.612499999999999</v>
      </c>
      <c r="E97" s="282" t="s">
        <v>767</v>
      </c>
      <c r="F97" s="269"/>
      <c r="G97" s="272">
        <f t="shared" si="8"/>
        <v>0</v>
      </c>
      <c r="H97" s="274"/>
    </row>
    <row r="98" spans="2:8" s="243" customFormat="1">
      <c r="B98" s="291">
        <f t="shared" si="9"/>
        <v>2.2399999999999949</v>
      </c>
      <c r="C98" s="281" t="s">
        <v>828</v>
      </c>
      <c r="D98" s="269">
        <f>(2.55*2.55*0.55)*3</f>
        <v>10.729125</v>
      </c>
      <c r="E98" s="282" t="s">
        <v>767</v>
      </c>
      <c r="F98" s="269"/>
      <c r="G98" s="272">
        <f t="shared" si="8"/>
        <v>0</v>
      </c>
      <c r="H98" s="274"/>
    </row>
    <row r="99" spans="2:8" s="243" customFormat="1">
      <c r="B99" s="291">
        <f t="shared" si="9"/>
        <v>2.2499999999999947</v>
      </c>
      <c r="C99" s="281" t="s">
        <v>829</v>
      </c>
      <c r="D99" s="269">
        <f>(1.4*1.4*0.35)</f>
        <v>0.68599999999999983</v>
      </c>
      <c r="E99" s="282" t="s">
        <v>767</v>
      </c>
      <c r="F99" s="269"/>
      <c r="G99" s="272">
        <f t="shared" si="8"/>
        <v>0</v>
      </c>
      <c r="H99" s="274"/>
    </row>
    <row r="100" spans="2:8" s="243" customFormat="1">
      <c r="B100" s="291">
        <f t="shared" si="9"/>
        <v>2.2599999999999945</v>
      </c>
      <c r="C100" s="281" t="s">
        <v>830</v>
      </c>
      <c r="D100" s="269">
        <f>(1.3*1.3*0.4)</f>
        <v>0.67600000000000016</v>
      </c>
      <c r="E100" s="282" t="s">
        <v>767</v>
      </c>
      <c r="F100" s="269"/>
      <c r="G100" s="272">
        <f t="shared" si="8"/>
        <v>0</v>
      </c>
      <c r="H100" s="274"/>
    </row>
    <row r="101" spans="2:8" s="243" customFormat="1">
      <c r="B101" s="291">
        <f t="shared" si="9"/>
        <v>2.2699999999999942</v>
      </c>
      <c r="C101" s="281" t="s">
        <v>831</v>
      </c>
      <c r="D101" s="269">
        <f>(1.95*1.95*0.4)</f>
        <v>1.5209999999999999</v>
      </c>
      <c r="E101" s="282" t="s">
        <v>767</v>
      </c>
      <c r="F101" s="269"/>
      <c r="G101" s="272">
        <f t="shared" si="8"/>
        <v>0</v>
      </c>
      <c r="H101" s="274"/>
    </row>
    <row r="102" spans="2:8" s="243" customFormat="1">
      <c r="B102" s="291">
        <f t="shared" si="9"/>
        <v>2.279999999999994</v>
      </c>
      <c r="C102" s="281" t="s">
        <v>832</v>
      </c>
      <c r="D102" s="269">
        <f>(1.2*1.2*0.3)</f>
        <v>0.432</v>
      </c>
      <c r="E102" s="282" t="s">
        <v>767</v>
      </c>
      <c r="F102" s="269"/>
      <c r="G102" s="272">
        <f t="shared" si="8"/>
        <v>0</v>
      </c>
      <c r="H102" s="274"/>
    </row>
    <row r="103" spans="2:8" s="243" customFormat="1">
      <c r="B103" s="291">
        <f t="shared" si="9"/>
        <v>2.2899999999999938</v>
      </c>
      <c r="C103" s="281" t="s">
        <v>833</v>
      </c>
      <c r="D103" s="269">
        <f>(1.3*1.3*0.35)*2</f>
        <v>1.1830000000000001</v>
      </c>
      <c r="E103" s="282" t="s">
        <v>767</v>
      </c>
      <c r="F103" s="269"/>
      <c r="G103" s="272">
        <f t="shared" si="8"/>
        <v>0</v>
      </c>
      <c r="H103" s="274"/>
    </row>
    <row r="104" spans="2:8" s="243" customFormat="1">
      <c r="B104" s="291">
        <f t="shared" si="9"/>
        <v>2.2999999999999936</v>
      </c>
      <c r="C104" s="281" t="s">
        <v>834</v>
      </c>
      <c r="D104" s="269">
        <f>(1.95*1.95*0.4)</f>
        <v>1.5209999999999999</v>
      </c>
      <c r="E104" s="282" t="s">
        <v>767</v>
      </c>
      <c r="F104" s="269"/>
      <c r="G104" s="272">
        <f t="shared" si="8"/>
        <v>0</v>
      </c>
      <c r="H104" s="274"/>
    </row>
    <row r="105" spans="2:8" s="243" customFormat="1">
      <c r="B105" s="291">
        <f t="shared" si="9"/>
        <v>2.3099999999999934</v>
      </c>
      <c r="C105" s="281" t="s">
        <v>835</v>
      </c>
      <c r="D105" s="269">
        <f>(1.3*1.3*0.4)</f>
        <v>0.67600000000000016</v>
      </c>
      <c r="E105" s="282" t="s">
        <v>767</v>
      </c>
      <c r="F105" s="269"/>
      <c r="G105" s="272">
        <f t="shared" si="8"/>
        <v>0</v>
      </c>
      <c r="H105" s="274"/>
    </row>
    <row r="106" spans="2:8" s="243" customFormat="1">
      <c r="B106" s="291">
        <f t="shared" si="9"/>
        <v>2.3199999999999932</v>
      </c>
      <c r="C106" s="281" t="s">
        <v>836</v>
      </c>
      <c r="D106" s="269">
        <f>(1.4*1.4*0.4)</f>
        <v>0.78399999999999992</v>
      </c>
      <c r="E106" s="282" t="s">
        <v>767</v>
      </c>
      <c r="F106" s="269"/>
      <c r="G106" s="272">
        <f t="shared" si="8"/>
        <v>0</v>
      </c>
      <c r="H106" s="274"/>
    </row>
    <row r="107" spans="2:8" s="243" customFormat="1">
      <c r="B107" s="291">
        <f t="shared" si="9"/>
        <v>2.329999999999993</v>
      </c>
      <c r="C107" s="281" t="s">
        <v>837</v>
      </c>
      <c r="D107" s="269">
        <f>(3.25*3.25*0.7)*2</f>
        <v>14.7875</v>
      </c>
      <c r="E107" s="282" t="s">
        <v>767</v>
      </c>
      <c r="F107" s="269"/>
      <c r="G107" s="272">
        <f t="shared" si="8"/>
        <v>0</v>
      </c>
      <c r="H107" s="274"/>
    </row>
    <row r="108" spans="2:8" s="243" customFormat="1">
      <c r="B108" s="291">
        <f t="shared" si="9"/>
        <v>2.3399999999999928</v>
      </c>
      <c r="C108" s="281" t="s">
        <v>838</v>
      </c>
      <c r="D108" s="269">
        <f>(2.4*2.4*0.5)</f>
        <v>2.88</v>
      </c>
      <c r="E108" s="282" t="s">
        <v>767</v>
      </c>
      <c r="F108" s="269"/>
      <c r="G108" s="272">
        <f t="shared" si="8"/>
        <v>0</v>
      </c>
      <c r="H108" s="274"/>
    </row>
    <row r="109" spans="2:8" s="243" customFormat="1">
      <c r="B109" s="291">
        <f t="shared" si="9"/>
        <v>2.3499999999999925</v>
      </c>
      <c r="C109" s="281" t="s">
        <v>839</v>
      </c>
      <c r="D109" s="269">
        <f>(2.2*2.2*0.45)</f>
        <v>2.1780000000000004</v>
      </c>
      <c r="E109" s="282" t="s">
        <v>767</v>
      </c>
      <c r="F109" s="269"/>
      <c r="G109" s="272">
        <f t="shared" si="8"/>
        <v>0</v>
      </c>
      <c r="H109" s="274"/>
    </row>
    <row r="110" spans="2:8" s="243" customFormat="1">
      <c r="B110" s="291">
        <f t="shared" si="9"/>
        <v>2.3599999999999923</v>
      </c>
      <c r="C110" s="281" t="s">
        <v>840</v>
      </c>
      <c r="D110" s="269">
        <f>(3.65*3.65*0.8)</f>
        <v>10.658000000000001</v>
      </c>
      <c r="E110" s="282" t="s">
        <v>767</v>
      </c>
      <c r="F110" s="269"/>
      <c r="G110" s="272">
        <f t="shared" si="8"/>
        <v>0</v>
      </c>
      <c r="H110" s="274"/>
    </row>
    <row r="111" spans="2:8" s="243" customFormat="1">
      <c r="B111" s="291">
        <f t="shared" si="9"/>
        <v>2.3699999999999921</v>
      </c>
      <c r="C111" s="281" t="s">
        <v>841</v>
      </c>
      <c r="D111" s="269">
        <f>(2.7*2.7*0.6)</f>
        <v>4.3740000000000006</v>
      </c>
      <c r="E111" s="282" t="s">
        <v>767</v>
      </c>
      <c r="F111" s="269"/>
      <c r="G111" s="272">
        <f t="shared" si="8"/>
        <v>0</v>
      </c>
      <c r="H111" s="274"/>
    </row>
    <row r="112" spans="2:8" s="243" customFormat="1">
      <c r="B112" s="291">
        <f t="shared" si="9"/>
        <v>2.3799999999999919</v>
      </c>
      <c r="C112" s="281" t="s">
        <v>842</v>
      </c>
      <c r="D112" s="269">
        <f>(3.05*3.05*0.65)</f>
        <v>6.0466249999999988</v>
      </c>
      <c r="E112" s="282" t="s">
        <v>767</v>
      </c>
      <c r="F112" s="269"/>
      <c r="G112" s="272">
        <f t="shared" si="8"/>
        <v>0</v>
      </c>
      <c r="H112" s="274"/>
    </row>
    <row r="113" spans="2:8" s="243" customFormat="1">
      <c r="B113" s="291">
        <f t="shared" si="9"/>
        <v>2.3899999999999917</v>
      </c>
      <c r="C113" s="281" t="s">
        <v>843</v>
      </c>
      <c r="D113" s="269">
        <f>(2.95*2.95*0.6)</f>
        <v>5.2214999999999998</v>
      </c>
      <c r="E113" s="282" t="s">
        <v>767</v>
      </c>
      <c r="F113" s="269"/>
      <c r="G113" s="272">
        <f t="shared" si="8"/>
        <v>0</v>
      </c>
      <c r="H113" s="274"/>
    </row>
    <row r="114" spans="2:8" s="243" customFormat="1">
      <c r="B114" s="291">
        <f t="shared" si="9"/>
        <v>2.3999999999999915</v>
      </c>
      <c r="C114" s="281" t="s">
        <v>844</v>
      </c>
      <c r="D114" s="269">
        <f>(2.9*2.1*0.65)</f>
        <v>3.9584999999999999</v>
      </c>
      <c r="E114" s="282" t="s">
        <v>767</v>
      </c>
      <c r="F114" s="269"/>
      <c r="G114" s="272">
        <f t="shared" si="8"/>
        <v>0</v>
      </c>
      <c r="H114" s="274"/>
    </row>
    <row r="115" spans="2:8" s="243" customFormat="1">
      <c r="B115" s="291">
        <f t="shared" si="9"/>
        <v>2.4099999999999913</v>
      </c>
      <c r="C115" s="281" t="s">
        <v>845</v>
      </c>
      <c r="D115" s="269">
        <f>(2.85*2.85*0.6)*2</f>
        <v>9.7469999999999999</v>
      </c>
      <c r="E115" s="282" t="s">
        <v>767</v>
      </c>
      <c r="F115" s="269"/>
      <c r="G115" s="272">
        <f t="shared" si="8"/>
        <v>0</v>
      </c>
      <c r="H115" s="274"/>
    </row>
    <row r="116" spans="2:8" s="243" customFormat="1">
      <c r="B116" s="291">
        <f t="shared" si="9"/>
        <v>2.419999999999991</v>
      </c>
      <c r="C116" s="281" t="s">
        <v>846</v>
      </c>
      <c r="D116" s="269">
        <f>(2.9*2.3*0.65)</f>
        <v>4.3354999999999997</v>
      </c>
      <c r="E116" s="282" t="s">
        <v>767</v>
      </c>
      <c r="F116" s="269"/>
      <c r="G116" s="272">
        <f t="shared" si="8"/>
        <v>0</v>
      </c>
      <c r="H116" s="274"/>
    </row>
    <row r="117" spans="2:8" s="243" customFormat="1">
      <c r="B117" s="291">
        <f t="shared" si="9"/>
        <v>2.4299999999999908</v>
      </c>
      <c r="C117" s="281" t="s">
        <v>847</v>
      </c>
      <c r="D117" s="269">
        <f>(3.05*2.15*1)</f>
        <v>6.5574999999999992</v>
      </c>
      <c r="E117" s="282" t="s">
        <v>767</v>
      </c>
      <c r="F117" s="269"/>
      <c r="G117" s="272">
        <f t="shared" si="8"/>
        <v>0</v>
      </c>
      <c r="H117" s="274"/>
    </row>
    <row r="118" spans="2:8" s="243" customFormat="1">
      <c r="B118" s="291">
        <f t="shared" si="9"/>
        <v>2.4399999999999906</v>
      </c>
      <c r="C118" s="281" t="s">
        <v>848</v>
      </c>
      <c r="D118" s="269">
        <f>(2.3*3.1*0.7)</f>
        <v>4.9909999999999997</v>
      </c>
      <c r="E118" s="282" t="s">
        <v>767</v>
      </c>
      <c r="F118" s="269"/>
      <c r="G118" s="272">
        <f t="shared" si="8"/>
        <v>0</v>
      </c>
      <c r="H118" s="274"/>
    </row>
    <row r="119" spans="2:8" s="243" customFormat="1">
      <c r="B119" s="291">
        <f t="shared" si="9"/>
        <v>2.4499999999999904</v>
      </c>
      <c r="C119" s="281" t="s">
        <v>849</v>
      </c>
      <c r="D119" s="269">
        <f>(4.65*2.5*0.55)*2</f>
        <v>12.787500000000001</v>
      </c>
      <c r="E119" s="282" t="s">
        <v>767</v>
      </c>
      <c r="F119" s="269"/>
      <c r="G119" s="272">
        <f t="shared" si="8"/>
        <v>0</v>
      </c>
      <c r="H119" s="274"/>
    </row>
    <row r="120" spans="2:8" s="243" customFormat="1" ht="37.5">
      <c r="B120" s="291"/>
      <c r="C120" s="290" t="s">
        <v>850</v>
      </c>
      <c r="D120" s="269"/>
      <c r="E120" s="282"/>
      <c r="F120" s="269"/>
      <c r="G120" s="272">
        <f t="shared" si="8"/>
        <v>0</v>
      </c>
      <c r="H120" s="274"/>
    </row>
    <row r="121" spans="2:8" s="243" customFormat="1">
      <c r="B121" s="291">
        <f>+B119+0.01</f>
        <v>2.4599999999999902</v>
      </c>
      <c r="C121" s="281" t="s">
        <v>851</v>
      </c>
      <c r="D121" s="269">
        <f>+(0.4*0.4*(3.5+0.55))*4</f>
        <v>2.5920000000000005</v>
      </c>
      <c r="E121" s="282" t="s">
        <v>767</v>
      </c>
      <c r="F121" s="269"/>
      <c r="G121" s="272"/>
      <c r="H121" s="274"/>
    </row>
    <row r="122" spans="2:8" s="243" customFormat="1">
      <c r="B122" s="291">
        <f t="shared" si="9"/>
        <v>2.46999999999999</v>
      </c>
      <c r="C122" s="281" t="s">
        <v>852</v>
      </c>
      <c r="D122" s="269">
        <f>+(0.4*0.4*(3.5+0.55))*7</f>
        <v>4.5360000000000014</v>
      </c>
      <c r="E122" s="282" t="s">
        <v>767</v>
      </c>
      <c r="F122" s="269"/>
      <c r="G122" s="272"/>
      <c r="H122" s="274"/>
    </row>
    <row r="123" spans="2:8" s="243" customFormat="1">
      <c r="B123" s="291">
        <f t="shared" si="9"/>
        <v>2.4799999999999898</v>
      </c>
      <c r="C123" s="281" t="s">
        <v>853</v>
      </c>
      <c r="D123" s="269">
        <f>+(0.4*0.4*(3.5+0.55))*4</f>
        <v>2.5920000000000005</v>
      </c>
      <c r="E123" s="282" t="s">
        <v>767</v>
      </c>
      <c r="F123" s="269"/>
      <c r="G123" s="272"/>
      <c r="H123" s="274"/>
    </row>
    <row r="124" spans="2:8" s="243" customFormat="1">
      <c r="B124" s="291">
        <f t="shared" si="9"/>
        <v>2.4899999999999896</v>
      </c>
      <c r="C124" s="281" t="s">
        <v>854</v>
      </c>
      <c r="D124" s="269">
        <f>+(0.4*0.4*(3.5+0.55))*8</f>
        <v>5.1840000000000011</v>
      </c>
      <c r="E124" s="282" t="s">
        <v>767</v>
      </c>
      <c r="F124" s="269"/>
      <c r="G124" s="272"/>
      <c r="H124" s="274"/>
    </row>
    <row r="125" spans="2:8" s="243" customFormat="1">
      <c r="B125" s="291">
        <f t="shared" si="9"/>
        <v>2.4999999999999893</v>
      </c>
      <c r="C125" s="281" t="s">
        <v>855</v>
      </c>
      <c r="D125" s="269">
        <f>+(0.4*0.4*(3.5+0.55))*5</f>
        <v>3.2400000000000007</v>
      </c>
      <c r="E125" s="282" t="s">
        <v>767</v>
      </c>
      <c r="F125" s="269"/>
      <c r="G125" s="272"/>
      <c r="H125" s="274"/>
    </row>
    <row r="126" spans="2:8" s="243" customFormat="1" ht="37.5">
      <c r="B126" s="291">
        <f t="shared" si="9"/>
        <v>2.5099999999999891</v>
      </c>
      <c r="C126" s="281" t="s">
        <v>856</v>
      </c>
      <c r="D126" s="269">
        <f>+(0.4*0.4*(3.5+0.55))*20</f>
        <v>12.960000000000003</v>
      </c>
      <c r="E126" s="282" t="s">
        <v>767</v>
      </c>
      <c r="F126" s="269"/>
      <c r="G126" s="272"/>
      <c r="H126" s="274"/>
    </row>
    <row r="127" spans="2:8" s="243" customFormat="1">
      <c r="B127" s="291">
        <f t="shared" si="9"/>
        <v>2.5199999999999889</v>
      </c>
      <c r="C127" s="281" t="s">
        <v>857</v>
      </c>
      <c r="D127" s="269">
        <f>+(0.4*0.4*(3.5+0.55))*2</f>
        <v>1.2960000000000003</v>
      </c>
      <c r="E127" s="282" t="s">
        <v>767</v>
      </c>
      <c r="F127" s="269"/>
      <c r="G127" s="272"/>
      <c r="H127" s="274"/>
    </row>
    <row r="128" spans="2:8" s="243" customFormat="1">
      <c r="B128" s="291">
        <f t="shared" si="9"/>
        <v>2.5299999999999887</v>
      </c>
      <c r="C128" s="281" t="s">
        <v>858</v>
      </c>
      <c r="D128" s="269">
        <f>+(0.4*0.4*(3.5+0.55))*5</f>
        <v>3.2400000000000007</v>
      </c>
      <c r="E128" s="282" t="s">
        <v>767</v>
      </c>
      <c r="F128" s="269"/>
      <c r="G128" s="272"/>
      <c r="H128" s="274"/>
    </row>
    <row r="129" spans="2:8" s="243" customFormat="1">
      <c r="B129" s="291">
        <f t="shared" si="9"/>
        <v>2.5399999999999885</v>
      </c>
      <c r="C129" s="281" t="s">
        <v>859</v>
      </c>
      <c r="D129" s="269">
        <f>+(0.45*0.45*(3.5+0.55))*1</f>
        <v>0.82012499999999999</v>
      </c>
      <c r="E129" s="282" t="s">
        <v>767</v>
      </c>
      <c r="F129" s="269"/>
      <c r="G129" s="272"/>
      <c r="H129" s="274"/>
    </row>
    <row r="130" spans="2:8" s="243" customFormat="1" ht="30" customHeight="1">
      <c r="B130" s="291">
        <f t="shared" si="9"/>
        <v>2.5499999999999883</v>
      </c>
      <c r="C130" s="281" t="s">
        <v>860</v>
      </c>
      <c r="D130" s="269">
        <f>+(0.4*0.4*(3.5+0.55))*1</f>
        <v>0.64800000000000013</v>
      </c>
      <c r="E130" s="282" t="s">
        <v>767</v>
      </c>
      <c r="F130" s="269"/>
      <c r="G130" s="272"/>
      <c r="H130" s="274"/>
    </row>
    <row r="131" spans="2:8" s="243" customFormat="1">
      <c r="B131" s="291">
        <f t="shared" si="9"/>
        <v>2.5599999999999881</v>
      </c>
      <c r="C131" s="281" t="s">
        <v>861</v>
      </c>
      <c r="D131" s="269">
        <f>+(0.45*0.45*(3.5+0.55))*1</f>
        <v>0.82012499999999999</v>
      </c>
      <c r="E131" s="282" t="s">
        <v>767</v>
      </c>
      <c r="F131" s="269"/>
      <c r="G131" s="272"/>
      <c r="H131" s="274"/>
    </row>
    <row r="132" spans="2:8" s="243" customFormat="1">
      <c r="B132" s="291">
        <f t="shared" si="9"/>
        <v>2.5699999999999878</v>
      </c>
      <c r="C132" s="281" t="s">
        <v>862</v>
      </c>
      <c r="D132" s="269">
        <f>+(0.45*0.45*(3.5+0.55))*1</f>
        <v>0.82012499999999999</v>
      </c>
      <c r="E132" s="282" t="s">
        <v>767</v>
      </c>
      <c r="F132" s="269"/>
      <c r="G132" s="272"/>
      <c r="H132" s="274"/>
    </row>
    <row r="133" spans="2:8" s="243" customFormat="1">
      <c r="B133" s="291">
        <f t="shared" si="9"/>
        <v>2.5799999999999876</v>
      </c>
      <c r="C133" s="281" t="s">
        <v>863</v>
      </c>
      <c r="D133" s="269">
        <f>+(0.4*0.4*(3.5+0.55))*1</f>
        <v>0.64800000000000013</v>
      </c>
      <c r="E133" s="282" t="s">
        <v>767</v>
      </c>
      <c r="F133" s="269"/>
      <c r="G133" s="272"/>
      <c r="H133" s="274"/>
    </row>
    <row r="134" spans="2:8" s="243" customFormat="1">
      <c r="B134" s="291">
        <f t="shared" si="9"/>
        <v>2.5899999999999874</v>
      </c>
      <c r="C134" s="281" t="s">
        <v>864</v>
      </c>
      <c r="D134" s="269">
        <f>+(0.4*0.4*(3.5+0.55))*3</f>
        <v>1.9440000000000004</v>
      </c>
      <c r="E134" s="282" t="s">
        <v>767</v>
      </c>
      <c r="F134" s="269"/>
      <c r="G134" s="272"/>
      <c r="H134" s="274"/>
    </row>
    <row r="135" spans="2:8" s="243" customFormat="1">
      <c r="B135" s="291">
        <f t="shared" si="9"/>
        <v>2.5999999999999872</v>
      </c>
      <c r="C135" s="281" t="s">
        <v>865</v>
      </c>
      <c r="D135" s="269">
        <f>+(0.4*0.4*(3.5+0.55))*2</f>
        <v>1.2960000000000003</v>
      </c>
      <c r="E135" s="282" t="s">
        <v>767</v>
      </c>
      <c r="F135" s="269"/>
      <c r="G135" s="272"/>
      <c r="H135" s="274"/>
    </row>
    <row r="136" spans="2:8" s="243" customFormat="1">
      <c r="B136" s="291">
        <f t="shared" si="9"/>
        <v>2.609999999999987</v>
      </c>
      <c r="C136" s="281" t="s">
        <v>866</v>
      </c>
      <c r="D136" s="269">
        <f>+(0.45*0.45*(3.5+0.55))*1</f>
        <v>0.82012499999999999</v>
      </c>
      <c r="E136" s="282" t="s">
        <v>767</v>
      </c>
      <c r="F136" s="269"/>
      <c r="G136" s="272"/>
      <c r="H136" s="274"/>
    </row>
    <row r="137" spans="2:8" s="243" customFormat="1">
      <c r="B137" s="291">
        <f t="shared" si="9"/>
        <v>2.6199999999999868</v>
      </c>
      <c r="C137" s="281" t="s">
        <v>867</v>
      </c>
      <c r="D137" s="269">
        <f>+(0.45*0.45*3.5)*2</f>
        <v>1.4175</v>
      </c>
      <c r="E137" s="282" t="s">
        <v>767</v>
      </c>
      <c r="F137" s="269"/>
      <c r="G137" s="272"/>
      <c r="H137" s="274"/>
    </row>
    <row r="138" spans="2:8" s="243" customFormat="1">
      <c r="B138" s="291">
        <f t="shared" si="9"/>
        <v>2.6299999999999866</v>
      </c>
      <c r="C138" s="281" t="s">
        <v>868</v>
      </c>
      <c r="D138" s="269">
        <f>+(0.4*0.4*(3.5+0.55))*1</f>
        <v>0.64800000000000013</v>
      </c>
      <c r="E138" s="282" t="s">
        <v>767</v>
      </c>
      <c r="F138" s="269"/>
      <c r="G138" s="272"/>
      <c r="H138" s="274"/>
    </row>
    <row r="139" spans="2:8" s="243" customFormat="1">
      <c r="B139" s="291">
        <f t="shared" si="9"/>
        <v>2.6399999999999864</v>
      </c>
      <c r="C139" s="281" t="s">
        <v>869</v>
      </c>
      <c r="D139" s="269">
        <f>+(0.4*0.4*(3.5+0.55))*2</f>
        <v>1.2960000000000003</v>
      </c>
      <c r="E139" s="282" t="s">
        <v>767</v>
      </c>
      <c r="F139" s="269"/>
      <c r="G139" s="272"/>
      <c r="H139" s="274"/>
    </row>
    <row r="140" spans="2:8" s="243" customFormat="1">
      <c r="B140" s="291">
        <f t="shared" si="9"/>
        <v>2.6499999999999861</v>
      </c>
      <c r="C140" s="281" t="s">
        <v>870</v>
      </c>
      <c r="D140" s="269">
        <f>+(0.4*0.4*(3.5+0.55))*1</f>
        <v>0.64800000000000013</v>
      </c>
      <c r="E140" s="282" t="s">
        <v>767</v>
      </c>
      <c r="F140" s="269"/>
      <c r="G140" s="272"/>
      <c r="H140" s="274"/>
    </row>
    <row r="141" spans="2:8" s="243" customFormat="1">
      <c r="B141" s="291">
        <f t="shared" si="9"/>
        <v>2.6599999999999859</v>
      </c>
      <c r="C141" s="281" t="s">
        <v>871</v>
      </c>
      <c r="D141" s="269">
        <f>+(0.45*0.45*(3.5+0.55))*2</f>
        <v>1.64025</v>
      </c>
      <c r="E141" s="282" t="s">
        <v>767</v>
      </c>
      <c r="F141" s="269"/>
      <c r="G141" s="272"/>
      <c r="H141" s="274"/>
    </row>
    <row r="142" spans="2:8" s="243" customFormat="1">
      <c r="B142" s="291">
        <f t="shared" si="9"/>
        <v>2.6699999999999857</v>
      </c>
      <c r="C142" s="281" t="s">
        <v>872</v>
      </c>
      <c r="D142" s="269">
        <f>+(0.4*0.4*(3.5+0.55))*1</f>
        <v>0.64800000000000013</v>
      </c>
      <c r="E142" s="282" t="s">
        <v>767</v>
      </c>
      <c r="F142" s="269"/>
      <c r="G142" s="272"/>
      <c r="H142" s="274"/>
    </row>
    <row r="143" spans="2:8" s="243" customFormat="1">
      <c r="B143" s="291">
        <f t="shared" ref="B143:B176" si="10">+B142+0.01</f>
        <v>2.6799999999999855</v>
      </c>
      <c r="C143" s="281" t="s">
        <v>873</v>
      </c>
      <c r="D143" s="269">
        <f>+(0.4*0.4*(3.5+0.55))*2</f>
        <v>1.2960000000000003</v>
      </c>
      <c r="E143" s="282" t="s">
        <v>767</v>
      </c>
      <c r="F143" s="269"/>
      <c r="G143" s="272"/>
      <c r="H143" s="274"/>
    </row>
    <row r="144" spans="2:8" s="243" customFormat="1">
      <c r="B144" s="291">
        <f t="shared" si="10"/>
        <v>2.6899999999999853</v>
      </c>
      <c r="C144" s="281" t="s">
        <v>874</v>
      </c>
      <c r="D144" s="269">
        <f>+(0.4*0.4*(3.5+0.55))*2</f>
        <v>1.2960000000000003</v>
      </c>
      <c r="E144" s="282" t="s">
        <v>767</v>
      </c>
      <c r="F144" s="269"/>
      <c r="G144" s="272"/>
      <c r="H144" s="274"/>
    </row>
    <row r="145" spans="2:8" s="243" customFormat="1">
      <c r="B145" s="291">
        <f t="shared" si="10"/>
        <v>2.6999999999999851</v>
      </c>
      <c r="C145" s="281" t="s">
        <v>875</v>
      </c>
      <c r="D145" s="269">
        <f>+(0.4*0.4*(3.5+0.55))*1</f>
        <v>0.64800000000000013</v>
      </c>
      <c r="E145" s="282" t="s">
        <v>767</v>
      </c>
      <c r="F145" s="269"/>
      <c r="G145" s="272"/>
      <c r="H145" s="274"/>
    </row>
    <row r="146" spans="2:8" s="243" customFormat="1">
      <c r="B146" s="291">
        <f t="shared" si="10"/>
        <v>2.7099999999999849</v>
      </c>
      <c r="C146" s="281" t="s">
        <v>876</v>
      </c>
      <c r="D146" s="269">
        <f>+(0.4*0.4*(3.5+0.55))*2</f>
        <v>1.2960000000000003</v>
      </c>
      <c r="E146" s="282" t="s">
        <v>767</v>
      </c>
      <c r="F146" s="269"/>
      <c r="G146" s="272"/>
      <c r="H146" s="274"/>
    </row>
    <row r="147" spans="2:8" s="243" customFormat="1">
      <c r="B147" s="291">
        <f t="shared" si="10"/>
        <v>2.7199999999999847</v>
      </c>
      <c r="C147" s="281" t="s">
        <v>877</v>
      </c>
      <c r="D147" s="269">
        <f>+(0.55*0.55*(3.5+0.55))*1</f>
        <v>1.2251250000000002</v>
      </c>
      <c r="E147" s="282" t="s">
        <v>767</v>
      </c>
      <c r="F147" s="269"/>
      <c r="G147" s="272"/>
      <c r="H147" s="274"/>
    </row>
    <row r="148" spans="2:8" s="243" customFormat="1">
      <c r="B148" s="291">
        <f t="shared" si="10"/>
        <v>2.7299999999999844</v>
      </c>
      <c r="C148" s="281" t="s">
        <v>878</v>
      </c>
      <c r="D148" s="269">
        <f>+(0.4*0.4*(3.5+0.55))*1</f>
        <v>0.64800000000000013</v>
      </c>
      <c r="E148" s="282" t="s">
        <v>767</v>
      </c>
      <c r="F148" s="269"/>
      <c r="G148" s="272"/>
      <c r="H148" s="274"/>
    </row>
    <row r="149" spans="2:8" s="243" customFormat="1">
      <c r="B149" s="291">
        <f t="shared" si="10"/>
        <v>2.7399999999999842</v>
      </c>
      <c r="C149" s="281" t="s">
        <v>879</v>
      </c>
      <c r="D149" s="269">
        <f>+(0.55*0.55*(3.5+0.55))*2</f>
        <v>2.4502500000000005</v>
      </c>
      <c r="E149" s="282" t="s">
        <v>767</v>
      </c>
      <c r="F149" s="269"/>
      <c r="G149" s="272"/>
      <c r="H149" s="274"/>
    </row>
    <row r="150" spans="2:8" s="243" customFormat="1">
      <c r="B150" s="291">
        <f t="shared" si="10"/>
        <v>2.749999999999984</v>
      </c>
      <c r="C150" s="281" t="s">
        <v>880</v>
      </c>
      <c r="D150" s="269">
        <f>+(0.5*0.5*(3.5+0.55))*1</f>
        <v>1.0125</v>
      </c>
      <c r="E150" s="282" t="s">
        <v>767</v>
      </c>
      <c r="F150" s="269"/>
      <c r="G150" s="272"/>
      <c r="H150" s="274"/>
    </row>
    <row r="151" spans="2:8" s="243" customFormat="1">
      <c r="B151" s="291">
        <f t="shared" si="10"/>
        <v>2.7599999999999838</v>
      </c>
      <c r="C151" s="281" t="s">
        <v>881</v>
      </c>
      <c r="D151" s="269">
        <f>+(0.5*0.5*(3.5+0.55))*1</f>
        <v>1.0125</v>
      </c>
      <c r="E151" s="282" t="s">
        <v>767</v>
      </c>
      <c r="F151" s="269"/>
      <c r="G151" s="272"/>
      <c r="H151" s="274"/>
    </row>
    <row r="152" spans="2:8" s="243" customFormat="1">
      <c r="B152" s="291">
        <f t="shared" si="10"/>
        <v>2.7699999999999836</v>
      </c>
      <c r="C152" s="281" t="s">
        <v>882</v>
      </c>
      <c r="D152" s="269">
        <f>+(0.55*0.55*(3.5+0.55))*1</f>
        <v>1.2251250000000002</v>
      </c>
      <c r="E152" s="282" t="s">
        <v>767</v>
      </c>
      <c r="F152" s="269"/>
      <c r="G152" s="272"/>
      <c r="H152" s="274"/>
    </row>
    <row r="153" spans="2:8" s="243" customFormat="1">
      <c r="B153" s="291">
        <f t="shared" si="10"/>
        <v>2.7799999999999834</v>
      </c>
      <c r="C153" s="281" t="s">
        <v>883</v>
      </c>
      <c r="D153" s="269">
        <f>+(0.45*0.45*(3.5+0.55))*2</f>
        <v>1.64025</v>
      </c>
      <c r="E153" s="282" t="s">
        <v>767</v>
      </c>
      <c r="F153" s="269"/>
      <c r="G153" s="272"/>
      <c r="H153" s="274"/>
    </row>
    <row r="154" spans="2:8" s="243" customFormat="1">
      <c r="B154" s="291">
        <f t="shared" si="10"/>
        <v>2.7899999999999832</v>
      </c>
      <c r="C154" s="281" t="s">
        <v>884</v>
      </c>
      <c r="D154" s="269">
        <f>+(0.4*0.4*(3.5+0.55))*2</f>
        <v>1.2960000000000003</v>
      </c>
      <c r="E154" s="282" t="s">
        <v>767</v>
      </c>
      <c r="F154" s="269"/>
      <c r="G154" s="272"/>
      <c r="H154" s="274"/>
    </row>
    <row r="155" spans="2:8" s="243" customFormat="1">
      <c r="B155" s="291">
        <f t="shared" si="10"/>
        <v>2.7999999999999829</v>
      </c>
      <c r="C155" s="281" t="s">
        <v>885</v>
      </c>
      <c r="D155" s="269">
        <f>+(0.55*0.55*(3.5+0.55))*2</f>
        <v>2.4502500000000005</v>
      </c>
      <c r="E155" s="282" t="s">
        <v>767</v>
      </c>
      <c r="F155" s="269"/>
      <c r="G155" s="272"/>
      <c r="H155" s="274"/>
    </row>
    <row r="156" spans="2:8" s="243" customFormat="1">
      <c r="B156" s="291">
        <f t="shared" si="10"/>
        <v>2.8099999999999827</v>
      </c>
      <c r="C156" s="281" t="s">
        <v>886</v>
      </c>
      <c r="D156" s="269">
        <f>+(0.55*0.55*(3.5+0.55))*1</f>
        <v>1.2251250000000002</v>
      </c>
      <c r="E156" s="282" t="s">
        <v>767</v>
      </c>
      <c r="F156" s="269"/>
      <c r="G156" s="272"/>
      <c r="H156" s="274"/>
    </row>
    <row r="157" spans="2:8" s="243" customFormat="1">
      <c r="B157" s="291">
        <f t="shared" si="10"/>
        <v>2.8199999999999825</v>
      </c>
      <c r="C157" s="281" t="s">
        <v>887</v>
      </c>
      <c r="D157" s="269">
        <f>+(0.4*0.4*(3.5+0.55))*1</f>
        <v>0.64800000000000013</v>
      </c>
      <c r="E157" s="282" t="s">
        <v>767</v>
      </c>
      <c r="F157" s="269"/>
      <c r="G157" s="272"/>
      <c r="H157" s="274"/>
    </row>
    <row r="158" spans="2:8" s="243" customFormat="1" ht="37.5">
      <c r="B158" s="291"/>
      <c r="C158" s="290" t="s">
        <v>888</v>
      </c>
      <c r="D158" s="269"/>
      <c r="E158" s="282"/>
      <c r="F158" s="269"/>
      <c r="G158" s="272"/>
      <c r="H158" s="274"/>
    </row>
    <row r="159" spans="2:8" s="243" customFormat="1">
      <c r="B159" s="291">
        <f>+B157+0.01</f>
        <v>2.8299999999999823</v>
      </c>
      <c r="C159" s="281" t="s">
        <v>869</v>
      </c>
      <c r="D159" s="269">
        <f>+(0.4*0.4)*(4.9-3.65-0.15*2)</f>
        <v>0.15200000000000011</v>
      </c>
      <c r="E159" s="282" t="s">
        <v>767</v>
      </c>
      <c r="F159" s="269"/>
      <c r="G159" s="272"/>
      <c r="H159" s="274"/>
    </row>
    <row r="160" spans="2:8" s="243" customFormat="1">
      <c r="B160" s="291">
        <f t="shared" si="10"/>
        <v>2.8399999999999821</v>
      </c>
      <c r="C160" s="281" t="s">
        <v>870</v>
      </c>
      <c r="D160" s="269">
        <f>+(0.4*0.4)*(4.9-3.65-0.15*2)</f>
        <v>0.15200000000000011</v>
      </c>
      <c r="E160" s="282" t="s">
        <v>767</v>
      </c>
      <c r="F160" s="269"/>
      <c r="G160" s="272"/>
      <c r="H160" s="274"/>
    </row>
    <row r="161" spans="2:8" s="243" customFormat="1">
      <c r="B161" s="291">
        <f t="shared" si="10"/>
        <v>2.8499999999999819</v>
      </c>
      <c r="C161" s="281" t="s">
        <v>871</v>
      </c>
      <c r="D161" s="269">
        <f>+(0.45*0.45)*(4.9-3.65-0.15*2)*2</f>
        <v>0.3847500000000002</v>
      </c>
      <c r="E161" s="282" t="s">
        <v>767</v>
      </c>
      <c r="F161" s="269"/>
      <c r="G161" s="272"/>
      <c r="H161" s="274"/>
    </row>
    <row r="162" spans="2:8" s="243" customFormat="1">
      <c r="B162" s="291">
        <f t="shared" si="10"/>
        <v>2.8599999999999817</v>
      </c>
      <c r="C162" s="281" t="s">
        <v>877</v>
      </c>
      <c r="D162" s="269">
        <f>+(0.55*0.55)*(4.9-3.65-0.15*2)</f>
        <v>0.28737500000000016</v>
      </c>
      <c r="E162" s="282" t="s">
        <v>767</v>
      </c>
      <c r="F162" s="269"/>
      <c r="G162" s="272"/>
      <c r="H162" s="274"/>
    </row>
    <row r="163" spans="2:8" s="243" customFormat="1">
      <c r="B163" s="291">
        <f t="shared" si="10"/>
        <v>2.8699999999999815</v>
      </c>
      <c r="C163" s="281" t="s">
        <v>882</v>
      </c>
      <c r="D163" s="269">
        <f>+(0.55*0.55)*(4.9-3.65-0.15*2)</f>
        <v>0.28737500000000016</v>
      </c>
      <c r="E163" s="282" t="s">
        <v>767</v>
      </c>
      <c r="F163" s="269"/>
      <c r="G163" s="272"/>
      <c r="H163" s="274"/>
    </row>
    <row r="164" spans="2:8" s="243" customFormat="1">
      <c r="B164" s="291">
        <f t="shared" si="10"/>
        <v>2.8799999999999812</v>
      </c>
      <c r="C164" s="268" t="s">
        <v>889</v>
      </c>
      <c r="D164" s="269">
        <v>97</v>
      </c>
      <c r="E164" s="273" t="s">
        <v>9</v>
      </c>
      <c r="F164" s="269"/>
      <c r="G164" s="272">
        <f>ROUND(F164*D164,2)</f>
        <v>0</v>
      </c>
      <c r="H164" s="274"/>
    </row>
    <row r="165" spans="2:8" s="243" customFormat="1" ht="37.5">
      <c r="B165" s="291"/>
      <c r="C165" s="290" t="s">
        <v>890</v>
      </c>
      <c r="D165" s="269"/>
      <c r="E165" s="273" t="s">
        <v>759</v>
      </c>
      <c r="F165" s="269"/>
      <c r="G165" s="272"/>
      <c r="H165" s="274"/>
    </row>
    <row r="166" spans="2:8" s="243" customFormat="1">
      <c r="B166" s="291">
        <f>+B164+0.01</f>
        <v>2.889999999999981</v>
      </c>
      <c r="C166" s="268" t="s">
        <v>891</v>
      </c>
      <c r="D166" s="269">
        <v>6.84</v>
      </c>
      <c r="E166" s="273" t="s">
        <v>767</v>
      </c>
      <c r="F166" s="269"/>
      <c r="G166" s="272">
        <f t="shared" ref="G166:G200" si="11">ROUND(F166*D166,2)</f>
        <v>0</v>
      </c>
      <c r="H166" s="293"/>
    </row>
    <row r="167" spans="2:8" s="243" customFormat="1">
      <c r="B167" s="291">
        <f t="shared" si="10"/>
        <v>2.8999999999999808</v>
      </c>
      <c r="C167" s="268" t="s">
        <v>892</v>
      </c>
      <c r="D167" s="269">
        <f>2316.76*0.15*0.2</f>
        <v>69.502800000000008</v>
      </c>
      <c r="E167" s="273" t="s">
        <v>767</v>
      </c>
      <c r="F167" s="269"/>
      <c r="G167" s="272">
        <f t="shared" si="11"/>
        <v>0</v>
      </c>
      <c r="H167" s="293"/>
    </row>
    <row r="168" spans="2:8" s="243" customFormat="1" ht="33.75" customHeight="1">
      <c r="B168" s="291">
        <f t="shared" si="10"/>
        <v>2.9099999999999806</v>
      </c>
      <c r="C168" s="268" t="s">
        <v>893</v>
      </c>
      <c r="D168" s="269">
        <v>9.93</v>
      </c>
      <c r="E168" s="273" t="s">
        <v>767</v>
      </c>
      <c r="F168" s="269"/>
      <c r="G168" s="272">
        <f t="shared" si="11"/>
        <v>0</v>
      </c>
      <c r="H168" s="293"/>
    </row>
    <row r="169" spans="2:8" s="243" customFormat="1">
      <c r="B169" s="291">
        <f t="shared" si="10"/>
        <v>2.9199999999999804</v>
      </c>
      <c r="C169" s="268" t="s">
        <v>894</v>
      </c>
      <c r="D169" s="269">
        <v>10.99</v>
      </c>
      <c r="E169" s="273" t="s">
        <v>767</v>
      </c>
      <c r="F169" s="269"/>
      <c r="G169" s="272">
        <f t="shared" si="11"/>
        <v>0</v>
      </c>
      <c r="H169" s="293"/>
    </row>
    <row r="170" spans="2:8" s="243" customFormat="1">
      <c r="B170" s="291">
        <f t="shared" si="10"/>
        <v>2.9299999999999802</v>
      </c>
      <c r="C170" s="268" t="s">
        <v>895</v>
      </c>
      <c r="D170" s="269">
        <v>8.9</v>
      </c>
      <c r="E170" s="273" t="s">
        <v>767</v>
      </c>
      <c r="F170" s="269"/>
      <c r="G170" s="272">
        <f t="shared" si="11"/>
        <v>0</v>
      </c>
      <c r="H170" s="293"/>
    </row>
    <row r="171" spans="2:8" s="243" customFormat="1">
      <c r="B171" s="291">
        <f t="shared" si="10"/>
        <v>2.93999999999998</v>
      </c>
      <c r="C171" s="268" t="s">
        <v>896</v>
      </c>
      <c r="D171" s="269">
        <v>0.38</v>
      </c>
      <c r="E171" s="273" t="s">
        <v>767</v>
      </c>
      <c r="F171" s="269"/>
      <c r="G171" s="272">
        <f t="shared" si="11"/>
        <v>0</v>
      </c>
      <c r="H171" s="293"/>
    </row>
    <row r="172" spans="2:8" s="243" customFormat="1">
      <c r="B172" s="291">
        <f t="shared" si="10"/>
        <v>2.9499999999999797</v>
      </c>
      <c r="C172" s="268" t="s">
        <v>897</v>
      </c>
      <c r="D172" s="269">
        <v>10.65</v>
      </c>
      <c r="E172" s="273" t="s">
        <v>767</v>
      </c>
      <c r="F172" s="269"/>
      <c r="G172" s="272">
        <f t="shared" si="11"/>
        <v>0</v>
      </c>
      <c r="H172" s="293"/>
    </row>
    <row r="173" spans="2:8" s="243" customFormat="1">
      <c r="B173" s="291">
        <f t="shared" si="10"/>
        <v>2.9599999999999795</v>
      </c>
      <c r="C173" s="268" t="s">
        <v>898</v>
      </c>
      <c r="D173" s="269">
        <v>0.6</v>
      </c>
      <c r="E173" s="273" t="s">
        <v>767</v>
      </c>
      <c r="F173" s="269"/>
      <c r="G173" s="272">
        <f t="shared" si="11"/>
        <v>0</v>
      </c>
      <c r="H173" s="293"/>
    </row>
    <row r="174" spans="2:8" s="243" customFormat="1">
      <c r="B174" s="291">
        <f t="shared" si="10"/>
        <v>2.9699999999999793</v>
      </c>
      <c r="C174" s="268" t="s">
        <v>899</v>
      </c>
      <c r="D174" s="269">
        <v>6.39</v>
      </c>
      <c r="E174" s="273" t="s">
        <v>767</v>
      </c>
      <c r="F174" s="269"/>
      <c r="G174" s="272">
        <f t="shared" si="11"/>
        <v>0</v>
      </c>
      <c r="H174" s="293"/>
    </row>
    <row r="175" spans="2:8" s="243" customFormat="1">
      <c r="B175" s="291">
        <f t="shared" si="10"/>
        <v>2.9799999999999791</v>
      </c>
      <c r="C175" s="268" t="s">
        <v>900</v>
      </c>
      <c r="D175" s="269">
        <v>4.26</v>
      </c>
      <c r="E175" s="273" t="s">
        <v>767</v>
      </c>
      <c r="F175" s="269"/>
      <c r="G175" s="272">
        <f t="shared" si="11"/>
        <v>0</v>
      </c>
      <c r="H175" s="293"/>
    </row>
    <row r="176" spans="2:8" s="243" customFormat="1">
      <c r="B176" s="291">
        <f t="shared" si="10"/>
        <v>2.9899999999999789</v>
      </c>
      <c r="C176" s="268" t="s">
        <v>901</v>
      </c>
      <c r="D176" s="269">
        <v>1.88</v>
      </c>
      <c r="E176" s="273" t="s">
        <v>767</v>
      </c>
      <c r="F176" s="269"/>
      <c r="G176" s="272">
        <f t="shared" si="11"/>
        <v>0</v>
      </c>
      <c r="H176" s="293"/>
    </row>
    <row r="177" spans="2:8" s="243" customFormat="1">
      <c r="B177" s="294">
        <v>2.1</v>
      </c>
      <c r="C177" s="268" t="s">
        <v>902</v>
      </c>
      <c r="D177" s="269">
        <v>11.28</v>
      </c>
      <c r="E177" s="273" t="s">
        <v>767</v>
      </c>
      <c r="F177" s="269"/>
      <c r="G177" s="272">
        <f t="shared" si="11"/>
        <v>0</v>
      </c>
      <c r="H177" s="293"/>
    </row>
    <row r="178" spans="2:8" s="243" customFormat="1">
      <c r="B178" s="294">
        <f>+B177+0.001</f>
        <v>2.101</v>
      </c>
      <c r="C178" s="268" t="s">
        <v>903</v>
      </c>
      <c r="D178" s="269">
        <v>2.76</v>
      </c>
      <c r="E178" s="273" t="s">
        <v>767</v>
      </c>
      <c r="F178" s="269"/>
      <c r="G178" s="272">
        <f t="shared" si="11"/>
        <v>0</v>
      </c>
      <c r="H178" s="293"/>
    </row>
    <row r="179" spans="2:8" s="243" customFormat="1">
      <c r="B179" s="294">
        <f t="shared" ref="B179:B200" si="12">+B178+0.001</f>
        <v>2.1019999999999999</v>
      </c>
      <c r="C179" s="268" t="s">
        <v>904</v>
      </c>
      <c r="D179" s="269">
        <v>2.76</v>
      </c>
      <c r="E179" s="273" t="s">
        <v>767</v>
      </c>
      <c r="F179" s="269"/>
      <c r="G179" s="272">
        <f t="shared" si="11"/>
        <v>0</v>
      </c>
      <c r="H179" s="293"/>
    </row>
    <row r="180" spans="2:8" s="243" customFormat="1">
      <c r="B180" s="294">
        <f t="shared" si="12"/>
        <v>2.1029999999999998</v>
      </c>
      <c r="C180" s="268" t="s">
        <v>905</v>
      </c>
      <c r="D180" s="269">
        <v>4.8899999999999997</v>
      </c>
      <c r="E180" s="273" t="s">
        <v>767</v>
      </c>
      <c r="F180" s="269"/>
      <c r="G180" s="272">
        <f t="shared" si="11"/>
        <v>0</v>
      </c>
      <c r="H180" s="293"/>
    </row>
    <row r="181" spans="2:8" s="243" customFormat="1">
      <c r="B181" s="294">
        <f t="shared" si="12"/>
        <v>2.1039999999999996</v>
      </c>
      <c r="C181" s="268" t="s">
        <v>906</v>
      </c>
      <c r="D181" s="269">
        <v>2.82</v>
      </c>
      <c r="E181" s="273" t="s">
        <v>767</v>
      </c>
      <c r="F181" s="269"/>
      <c r="G181" s="272">
        <f t="shared" si="11"/>
        <v>0</v>
      </c>
      <c r="H181" s="293"/>
    </row>
    <row r="182" spans="2:8" s="243" customFormat="1">
      <c r="B182" s="294">
        <f t="shared" si="12"/>
        <v>2.1049999999999995</v>
      </c>
      <c r="C182" s="268" t="s">
        <v>907</v>
      </c>
      <c r="D182" s="269">
        <v>2.3199999999999998</v>
      </c>
      <c r="E182" s="273" t="s">
        <v>767</v>
      </c>
      <c r="F182" s="269"/>
      <c r="G182" s="272">
        <f t="shared" si="11"/>
        <v>0</v>
      </c>
      <c r="H182" s="293"/>
    </row>
    <row r="183" spans="2:8" s="243" customFormat="1">
      <c r="B183" s="294">
        <f t="shared" si="12"/>
        <v>2.1059999999999994</v>
      </c>
      <c r="C183" s="268" t="s">
        <v>908</v>
      </c>
      <c r="D183" s="269">
        <v>1.55</v>
      </c>
      <c r="E183" s="273" t="s">
        <v>767</v>
      </c>
      <c r="F183" s="269"/>
      <c r="G183" s="272">
        <f t="shared" si="11"/>
        <v>0</v>
      </c>
      <c r="H183" s="293"/>
    </row>
    <row r="184" spans="2:8" s="243" customFormat="1">
      <c r="B184" s="294">
        <f t="shared" si="12"/>
        <v>2.1069999999999993</v>
      </c>
      <c r="C184" s="268" t="s">
        <v>909</v>
      </c>
      <c r="D184" s="269">
        <v>3.09</v>
      </c>
      <c r="E184" s="273" t="s">
        <v>767</v>
      </c>
      <c r="F184" s="269"/>
      <c r="G184" s="272">
        <f t="shared" si="11"/>
        <v>0</v>
      </c>
      <c r="H184" s="293"/>
    </row>
    <row r="185" spans="2:8" s="243" customFormat="1">
      <c r="B185" s="294">
        <f t="shared" si="12"/>
        <v>2.1079999999999992</v>
      </c>
      <c r="C185" s="268" t="s">
        <v>910</v>
      </c>
      <c r="D185" s="269">
        <v>0.38</v>
      </c>
      <c r="E185" s="273" t="s">
        <v>767</v>
      </c>
      <c r="F185" s="269"/>
      <c r="G185" s="272">
        <f t="shared" si="11"/>
        <v>0</v>
      </c>
      <c r="H185" s="293"/>
    </row>
    <row r="186" spans="2:8" s="243" customFormat="1">
      <c r="B186" s="294">
        <f t="shared" si="12"/>
        <v>2.1089999999999991</v>
      </c>
      <c r="C186" s="268" t="s">
        <v>911</v>
      </c>
      <c r="D186" s="269">
        <v>3.09</v>
      </c>
      <c r="E186" s="273" t="s">
        <v>767</v>
      </c>
      <c r="F186" s="269"/>
      <c r="G186" s="272">
        <f t="shared" si="11"/>
        <v>0</v>
      </c>
      <c r="H186" s="293"/>
    </row>
    <row r="187" spans="2:8" s="243" customFormat="1">
      <c r="B187" s="294">
        <f t="shared" si="12"/>
        <v>2.109999999999999</v>
      </c>
      <c r="C187" s="268" t="s">
        <v>912</v>
      </c>
      <c r="D187" s="269">
        <v>3.09</v>
      </c>
      <c r="E187" s="273" t="s">
        <v>767</v>
      </c>
      <c r="F187" s="269"/>
      <c r="G187" s="272">
        <f t="shared" si="11"/>
        <v>0</v>
      </c>
      <c r="H187" s="293"/>
    </row>
    <row r="188" spans="2:8" s="243" customFormat="1">
      <c r="B188" s="294">
        <f t="shared" si="12"/>
        <v>2.1109999999999989</v>
      </c>
      <c r="C188" s="268" t="s">
        <v>913</v>
      </c>
      <c r="D188" s="269">
        <v>3.09</v>
      </c>
      <c r="E188" s="273" t="s">
        <v>767</v>
      </c>
      <c r="F188" s="269"/>
      <c r="G188" s="272">
        <f t="shared" si="11"/>
        <v>0</v>
      </c>
      <c r="H188" s="293"/>
    </row>
    <row r="189" spans="2:8" s="243" customFormat="1">
      <c r="B189" s="294">
        <f t="shared" si="12"/>
        <v>2.1119999999999988</v>
      </c>
      <c r="C189" s="268" t="s">
        <v>914</v>
      </c>
      <c r="D189" s="269">
        <v>3.09</v>
      </c>
      <c r="E189" s="273" t="s">
        <v>767</v>
      </c>
      <c r="F189" s="269"/>
      <c r="G189" s="272">
        <f t="shared" si="11"/>
        <v>0</v>
      </c>
      <c r="H189" s="293"/>
    </row>
    <row r="190" spans="2:8" s="243" customFormat="1">
      <c r="B190" s="294">
        <f t="shared" si="12"/>
        <v>2.1129999999999987</v>
      </c>
      <c r="C190" s="268" t="s">
        <v>915</v>
      </c>
      <c r="D190" s="269">
        <v>0.35</v>
      </c>
      <c r="E190" s="273" t="s">
        <v>767</v>
      </c>
      <c r="F190" s="269"/>
      <c r="G190" s="272">
        <f t="shared" si="11"/>
        <v>0</v>
      </c>
      <c r="H190" s="293"/>
    </row>
    <row r="191" spans="2:8" s="243" customFormat="1">
      <c r="B191" s="294">
        <f t="shared" si="12"/>
        <v>2.1139999999999985</v>
      </c>
      <c r="C191" s="268" t="s">
        <v>916</v>
      </c>
      <c r="D191" s="269">
        <v>3.09</v>
      </c>
      <c r="E191" s="273" t="s">
        <v>767</v>
      </c>
      <c r="F191" s="269"/>
      <c r="G191" s="272">
        <f t="shared" si="11"/>
        <v>0</v>
      </c>
      <c r="H191" s="293"/>
    </row>
    <row r="192" spans="2:8" s="243" customFormat="1">
      <c r="B192" s="294">
        <f t="shared" si="12"/>
        <v>2.1149999999999984</v>
      </c>
      <c r="C192" s="268" t="s">
        <v>917</v>
      </c>
      <c r="D192" s="269">
        <v>0.35</v>
      </c>
      <c r="E192" s="273" t="s">
        <v>767</v>
      </c>
      <c r="F192" s="269"/>
      <c r="G192" s="272">
        <f t="shared" si="11"/>
        <v>0</v>
      </c>
      <c r="H192" s="293"/>
    </row>
    <row r="193" spans="2:8" s="243" customFormat="1">
      <c r="B193" s="294">
        <f t="shared" si="12"/>
        <v>2.1159999999999983</v>
      </c>
      <c r="C193" s="268" t="s">
        <v>918</v>
      </c>
      <c r="D193" s="269">
        <v>3.09</v>
      </c>
      <c r="E193" s="273" t="s">
        <v>767</v>
      </c>
      <c r="F193" s="269"/>
      <c r="G193" s="272">
        <f t="shared" si="11"/>
        <v>0</v>
      </c>
      <c r="H193" s="293"/>
    </row>
    <row r="194" spans="2:8" s="243" customFormat="1">
      <c r="B194" s="294">
        <f t="shared" si="12"/>
        <v>2.1169999999999982</v>
      </c>
      <c r="C194" s="268" t="s">
        <v>919</v>
      </c>
      <c r="D194" s="269">
        <v>5.95</v>
      </c>
      <c r="E194" s="273" t="s">
        <v>767</v>
      </c>
      <c r="F194" s="269"/>
      <c r="G194" s="272">
        <f t="shared" si="11"/>
        <v>0</v>
      </c>
      <c r="H194" s="293"/>
    </row>
    <row r="195" spans="2:8" s="243" customFormat="1">
      <c r="B195" s="294">
        <f t="shared" si="12"/>
        <v>2.1179999999999981</v>
      </c>
      <c r="C195" s="268" t="s">
        <v>920</v>
      </c>
      <c r="D195" s="269">
        <v>0.35</v>
      </c>
      <c r="E195" s="273" t="s">
        <v>767</v>
      </c>
      <c r="F195" s="269"/>
      <c r="G195" s="272">
        <f t="shared" si="11"/>
        <v>0</v>
      </c>
      <c r="H195" s="293"/>
    </row>
    <row r="196" spans="2:8" s="243" customFormat="1">
      <c r="B196" s="294">
        <f t="shared" si="12"/>
        <v>2.118999999999998</v>
      </c>
      <c r="C196" s="268" t="s">
        <v>921</v>
      </c>
      <c r="D196" s="269">
        <v>5.95</v>
      </c>
      <c r="E196" s="273" t="s">
        <v>767</v>
      </c>
      <c r="F196" s="269"/>
      <c r="G196" s="272">
        <f t="shared" si="11"/>
        <v>0</v>
      </c>
      <c r="H196" s="293"/>
    </row>
    <row r="197" spans="2:8" s="243" customFormat="1">
      <c r="B197" s="294">
        <f t="shared" si="12"/>
        <v>2.1199999999999979</v>
      </c>
      <c r="C197" s="268" t="s">
        <v>922</v>
      </c>
      <c r="D197" s="269">
        <v>5.95</v>
      </c>
      <c r="E197" s="273" t="s">
        <v>767</v>
      </c>
      <c r="F197" s="269"/>
      <c r="G197" s="272">
        <f t="shared" si="11"/>
        <v>0</v>
      </c>
      <c r="H197" s="293"/>
    </row>
    <row r="198" spans="2:8" s="243" customFormat="1">
      <c r="B198" s="294">
        <f t="shared" si="12"/>
        <v>2.1209999999999978</v>
      </c>
      <c r="C198" s="268" t="s">
        <v>923</v>
      </c>
      <c r="D198" s="269">
        <v>1.34</v>
      </c>
      <c r="E198" s="273" t="s">
        <v>767</v>
      </c>
      <c r="F198" s="269"/>
      <c r="G198" s="272">
        <f t="shared" si="11"/>
        <v>0</v>
      </c>
      <c r="H198" s="293"/>
    </row>
    <row r="199" spans="2:8" s="243" customFormat="1">
      <c r="B199" s="294">
        <f t="shared" si="12"/>
        <v>2.1219999999999977</v>
      </c>
      <c r="C199" s="268" t="s">
        <v>924</v>
      </c>
      <c r="D199" s="269">
        <v>2.5099999999999998</v>
      </c>
      <c r="E199" s="273" t="s">
        <v>767</v>
      </c>
      <c r="F199" s="269"/>
      <c r="G199" s="272">
        <f t="shared" si="11"/>
        <v>0</v>
      </c>
      <c r="H199" s="293"/>
    </row>
    <row r="200" spans="2:8" s="243" customFormat="1">
      <c r="B200" s="294">
        <f t="shared" si="12"/>
        <v>2.1229999999999976</v>
      </c>
      <c r="C200" s="268" t="s">
        <v>925</v>
      </c>
      <c r="D200" s="269">
        <v>0.9</v>
      </c>
      <c r="E200" s="273" t="s">
        <v>767</v>
      </c>
      <c r="F200" s="269"/>
      <c r="G200" s="272">
        <f t="shared" si="11"/>
        <v>0</v>
      </c>
      <c r="H200" s="293"/>
    </row>
    <row r="201" spans="2:8" s="243" customFormat="1" ht="37.5">
      <c r="B201" s="291"/>
      <c r="C201" s="290" t="s">
        <v>926</v>
      </c>
      <c r="D201" s="269"/>
      <c r="E201" s="273"/>
      <c r="F201" s="269"/>
      <c r="G201" s="272"/>
      <c r="H201" s="293"/>
    </row>
    <row r="202" spans="2:8" s="243" customFormat="1">
      <c r="B202" s="294">
        <f>+B200+0.001</f>
        <v>2.1239999999999974</v>
      </c>
      <c r="C202" s="268" t="s">
        <v>927</v>
      </c>
      <c r="D202" s="269">
        <v>6.39</v>
      </c>
      <c r="E202" s="273" t="s">
        <v>767</v>
      </c>
      <c r="F202" s="269"/>
      <c r="G202" s="272">
        <f t="shared" ref="G202:G217" si="13">ROUND(F202*D202,2)</f>
        <v>0</v>
      </c>
      <c r="H202" s="293"/>
    </row>
    <row r="203" spans="2:8" s="243" customFormat="1">
      <c r="B203" s="294">
        <f t="shared" ref="B203:B223" si="14">+B202+0.001</f>
        <v>2.1249999999999973</v>
      </c>
      <c r="C203" s="268" t="s">
        <v>928</v>
      </c>
      <c r="D203" s="269">
        <v>2.13</v>
      </c>
      <c r="E203" s="273" t="s">
        <v>767</v>
      </c>
      <c r="F203" s="269"/>
      <c r="G203" s="272">
        <f t="shared" si="13"/>
        <v>0</v>
      </c>
      <c r="H203" s="293"/>
    </row>
    <row r="204" spans="2:8" s="243" customFormat="1">
      <c r="B204" s="294">
        <f t="shared" si="14"/>
        <v>2.1259999999999972</v>
      </c>
      <c r="C204" s="268" t="s">
        <v>929</v>
      </c>
      <c r="D204" s="269">
        <v>6.39</v>
      </c>
      <c r="E204" s="273" t="s">
        <v>767</v>
      </c>
      <c r="F204" s="269"/>
      <c r="G204" s="272">
        <f t="shared" si="13"/>
        <v>0</v>
      </c>
      <c r="H204" s="293"/>
    </row>
    <row r="205" spans="2:8" s="243" customFormat="1">
      <c r="B205" s="294">
        <f t="shared" si="14"/>
        <v>2.1269999999999971</v>
      </c>
      <c r="C205" s="268" t="s">
        <v>930</v>
      </c>
      <c r="D205" s="269">
        <v>2.13</v>
      </c>
      <c r="E205" s="273" t="s">
        <v>767</v>
      </c>
      <c r="F205" s="269"/>
      <c r="G205" s="272">
        <f t="shared" si="13"/>
        <v>0</v>
      </c>
      <c r="H205" s="293"/>
    </row>
    <row r="206" spans="2:8" s="243" customFormat="1">
      <c r="B206" s="294">
        <f t="shared" si="14"/>
        <v>2.127999999999997</v>
      </c>
      <c r="C206" s="268" t="s">
        <v>931</v>
      </c>
      <c r="D206" s="269">
        <v>3.2</v>
      </c>
      <c r="E206" s="273" t="s">
        <v>767</v>
      </c>
      <c r="F206" s="269"/>
      <c r="G206" s="272">
        <f t="shared" si="13"/>
        <v>0</v>
      </c>
      <c r="H206" s="293"/>
    </row>
    <row r="207" spans="2:8" s="243" customFormat="1">
      <c r="B207" s="294">
        <f t="shared" si="14"/>
        <v>2.1289999999999969</v>
      </c>
      <c r="C207" s="268" t="s">
        <v>932</v>
      </c>
      <c r="D207" s="269">
        <v>2.13</v>
      </c>
      <c r="E207" s="273" t="s">
        <v>767</v>
      </c>
      <c r="F207" s="269"/>
      <c r="G207" s="272">
        <f t="shared" si="13"/>
        <v>0</v>
      </c>
      <c r="H207" s="293"/>
    </row>
    <row r="208" spans="2:8" s="243" customFormat="1">
      <c r="B208" s="294">
        <f t="shared" si="14"/>
        <v>2.1299999999999968</v>
      </c>
      <c r="C208" s="268" t="s">
        <v>933</v>
      </c>
      <c r="D208" s="269">
        <v>2.13</v>
      </c>
      <c r="E208" s="273" t="s">
        <v>767</v>
      </c>
      <c r="F208" s="269"/>
      <c r="G208" s="272">
        <f t="shared" si="13"/>
        <v>0</v>
      </c>
      <c r="H208" s="293"/>
    </row>
    <row r="209" spans="2:8" s="243" customFormat="1">
      <c r="B209" s="294">
        <f t="shared" si="14"/>
        <v>2.1309999999999967</v>
      </c>
      <c r="C209" s="268" t="s">
        <v>934</v>
      </c>
      <c r="D209" s="269">
        <v>1.88</v>
      </c>
      <c r="E209" s="273" t="s">
        <v>767</v>
      </c>
      <c r="F209" s="269"/>
      <c r="G209" s="272">
        <f t="shared" si="13"/>
        <v>0</v>
      </c>
      <c r="H209" s="293"/>
    </row>
    <row r="210" spans="2:8" s="243" customFormat="1">
      <c r="B210" s="294">
        <f t="shared" si="14"/>
        <v>2.1319999999999966</v>
      </c>
      <c r="C210" s="268" t="s">
        <v>935</v>
      </c>
      <c r="D210" s="269">
        <v>1.88</v>
      </c>
      <c r="E210" s="273" t="s">
        <v>767</v>
      </c>
      <c r="F210" s="269"/>
      <c r="G210" s="272">
        <f t="shared" si="13"/>
        <v>0</v>
      </c>
      <c r="H210" s="293"/>
    </row>
    <row r="211" spans="2:8" s="243" customFormat="1">
      <c r="B211" s="294">
        <f t="shared" si="14"/>
        <v>2.1329999999999965</v>
      </c>
      <c r="C211" s="268" t="s">
        <v>936</v>
      </c>
      <c r="D211" s="269">
        <v>1.88</v>
      </c>
      <c r="E211" s="273" t="s">
        <v>767</v>
      </c>
      <c r="F211" s="269"/>
      <c r="G211" s="272">
        <f t="shared" si="13"/>
        <v>0</v>
      </c>
      <c r="H211" s="293"/>
    </row>
    <row r="212" spans="2:8" s="243" customFormat="1">
      <c r="B212" s="294">
        <f t="shared" si="14"/>
        <v>2.1339999999999963</v>
      </c>
      <c r="C212" s="268" t="s">
        <v>937</v>
      </c>
      <c r="D212" s="269">
        <v>1.88</v>
      </c>
      <c r="E212" s="273" t="s">
        <v>767</v>
      </c>
      <c r="F212" s="269"/>
      <c r="G212" s="272">
        <f t="shared" si="13"/>
        <v>0</v>
      </c>
      <c r="H212" s="293"/>
    </row>
    <row r="213" spans="2:8" s="243" customFormat="1">
      <c r="B213" s="294">
        <f t="shared" si="14"/>
        <v>2.1349999999999962</v>
      </c>
      <c r="C213" s="268" t="s">
        <v>938</v>
      </c>
      <c r="D213" s="269">
        <v>1.88</v>
      </c>
      <c r="E213" s="273" t="s">
        <v>767</v>
      </c>
      <c r="F213" s="269"/>
      <c r="G213" s="272">
        <f t="shared" si="13"/>
        <v>0</v>
      </c>
      <c r="H213" s="293"/>
    </row>
    <row r="214" spans="2:8" s="243" customFormat="1">
      <c r="B214" s="294">
        <f t="shared" si="14"/>
        <v>2.1359999999999961</v>
      </c>
      <c r="C214" s="268" t="s">
        <v>939</v>
      </c>
      <c r="D214" s="269">
        <v>1.88</v>
      </c>
      <c r="E214" s="273" t="s">
        <v>767</v>
      </c>
      <c r="F214" s="269"/>
      <c r="G214" s="272">
        <f t="shared" si="13"/>
        <v>0</v>
      </c>
      <c r="H214" s="293"/>
    </row>
    <row r="215" spans="2:8" s="243" customFormat="1">
      <c r="B215" s="294">
        <f t="shared" si="14"/>
        <v>2.136999999999996</v>
      </c>
      <c r="C215" s="268" t="s">
        <v>940</v>
      </c>
      <c r="D215" s="269">
        <v>2.5099999999999998</v>
      </c>
      <c r="E215" s="273" t="s">
        <v>767</v>
      </c>
      <c r="F215" s="269"/>
      <c r="G215" s="272">
        <f t="shared" si="13"/>
        <v>0</v>
      </c>
      <c r="H215" s="293"/>
    </row>
    <row r="216" spans="2:8" s="243" customFormat="1">
      <c r="B216" s="294">
        <f t="shared" si="14"/>
        <v>2.1379999999999959</v>
      </c>
      <c r="C216" s="268" t="s">
        <v>941</v>
      </c>
      <c r="D216" s="269">
        <v>2.5099999999999998</v>
      </c>
      <c r="E216" s="273" t="s">
        <v>767</v>
      </c>
      <c r="F216" s="269"/>
      <c r="G216" s="272">
        <f t="shared" si="13"/>
        <v>0</v>
      </c>
      <c r="H216" s="293"/>
    </row>
    <row r="217" spans="2:8" s="243" customFormat="1">
      <c r="B217" s="294">
        <f t="shared" si="14"/>
        <v>2.1389999999999958</v>
      </c>
      <c r="C217" s="268" t="s">
        <v>942</v>
      </c>
      <c r="D217" s="269">
        <v>2.5099999999999998</v>
      </c>
      <c r="E217" s="273" t="s">
        <v>767</v>
      </c>
      <c r="F217" s="269"/>
      <c r="G217" s="272">
        <f t="shared" si="13"/>
        <v>0</v>
      </c>
      <c r="H217" s="293"/>
    </row>
    <row r="218" spans="2:8" s="243" customFormat="1">
      <c r="B218" s="294"/>
      <c r="C218" s="277" t="s">
        <v>943</v>
      </c>
      <c r="D218" s="269"/>
      <c r="E218" s="273" t="s">
        <v>759</v>
      </c>
      <c r="F218" s="269"/>
      <c r="G218" s="272"/>
      <c r="H218" s="293"/>
    </row>
    <row r="219" spans="2:8" s="243" customFormat="1">
      <c r="B219" s="294">
        <f>+B217+0.001</f>
        <v>2.1399999999999957</v>
      </c>
      <c r="C219" s="268" t="s">
        <v>944</v>
      </c>
      <c r="D219" s="269">
        <v>381.72</v>
      </c>
      <c r="E219" s="273" t="s">
        <v>767</v>
      </c>
      <c r="F219" s="269"/>
      <c r="G219" s="272">
        <f>ROUND(F219*D219,2)</f>
        <v>0</v>
      </c>
      <c r="H219" s="293"/>
    </row>
    <row r="220" spans="2:8" s="243" customFormat="1">
      <c r="B220" s="294">
        <f t="shared" si="14"/>
        <v>2.1409999999999956</v>
      </c>
      <c r="C220" s="268" t="s">
        <v>945</v>
      </c>
      <c r="D220" s="269">
        <v>499.63</v>
      </c>
      <c r="E220" s="273" t="s">
        <v>750</v>
      </c>
      <c r="F220" s="269"/>
      <c r="G220" s="272">
        <f>ROUND(F220*D220,2)</f>
        <v>0</v>
      </c>
      <c r="H220" s="274"/>
    </row>
    <row r="221" spans="2:8" s="243" customFormat="1">
      <c r="B221" s="294">
        <f t="shared" si="14"/>
        <v>2.1419999999999955</v>
      </c>
      <c r="C221" s="268" t="s">
        <v>946</v>
      </c>
      <c r="D221" s="269">
        <v>42</v>
      </c>
      <c r="E221" s="273" t="s">
        <v>9</v>
      </c>
      <c r="F221" s="269"/>
      <c r="G221" s="272">
        <f>ROUND(F221*D221,2)</f>
        <v>0</v>
      </c>
      <c r="H221" s="274"/>
    </row>
    <row r="222" spans="2:8" s="243" customFormat="1">
      <c r="B222" s="294">
        <f t="shared" si="14"/>
        <v>2.1429999999999954</v>
      </c>
      <c r="C222" s="268" t="s">
        <v>947</v>
      </c>
      <c r="D222" s="269">
        <v>8</v>
      </c>
      <c r="E222" s="273" t="s">
        <v>9</v>
      </c>
      <c r="F222" s="269"/>
      <c r="G222" s="272">
        <f>ROUND(F222*D222,2)</f>
        <v>0</v>
      </c>
      <c r="H222" s="274"/>
    </row>
    <row r="223" spans="2:8" s="243" customFormat="1">
      <c r="B223" s="294">
        <f t="shared" si="14"/>
        <v>2.1439999999999952</v>
      </c>
      <c r="C223" s="268" t="s">
        <v>948</v>
      </c>
      <c r="D223" s="269">
        <v>27</v>
      </c>
      <c r="E223" s="273" t="s">
        <v>9</v>
      </c>
      <c r="F223" s="269"/>
      <c r="G223" s="272">
        <f>ROUND(F223*D223,2)</f>
        <v>0</v>
      </c>
      <c r="H223" s="274"/>
    </row>
    <row r="224" spans="2:8" s="243" customFormat="1">
      <c r="B224" s="267"/>
      <c r="C224" s="268"/>
      <c r="D224" s="269"/>
      <c r="E224" s="273" t="s">
        <v>759</v>
      </c>
      <c r="F224" s="269"/>
      <c r="G224" s="272"/>
      <c r="H224" s="274">
        <f>SUM(G77:G223)</f>
        <v>0</v>
      </c>
    </row>
    <row r="225" spans="2:8" s="243" customFormat="1">
      <c r="B225" s="260">
        <v>3</v>
      </c>
      <c r="C225" s="277" t="s">
        <v>949</v>
      </c>
      <c r="D225" s="269"/>
      <c r="E225" s="273" t="s">
        <v>759</v>
      </c>
      <c r="F225" s="269"/>
      <c r="G225" s="272"/>
      <c r="H225" s="274"/>
    </row>
    <row r="226" spans="2:8" s="243" customFormat="1">
      <c r="B226" s="267">
        <f t="shared" ref="B226:B235" si="15">+B225+0.01</f>
        <v>3.01</v>
      </c>
      <c r="C226" s="295" t="s">
        <v>950</v>
      </c>
      <c r="D226" s="269">
        <v>16856.547624999999</v>
      </c>
      <c r="E226" s="296" t="s">
        <v>951</v>
      </c>
      <c r="F226" s="297"/>
      <c r="G226" s="272">
        <f t="shared" ref="G226:G235" si="16">ROUND(F226*D226,2)</f>
        <v>0</v>
      </c>
      <c r="H226" s="274"/>
    </row>
    <row r="227" spans="2:8" s="243" customFormat="1">
      <c r="B227" s="267">
        <f t="shared" si="15"/>
        <v>3.0199999999999996</v>
      </c>
      <c r="C227" s="298" t="s">
        <v>952</v>
      </c>
      <c r="D227" s="269">
        <v>1933.7393749999997</v>
      </c>
      <c r="E227" s="299" t="s">
        <v>951</v>
      </c>
      <c r="F227" s="297"/>
      <c r="G227" s="272">
        <f t="shared" si="16"/>
        <v>0</v>
      </c>
      <c r="H227" s="274"/>
    </row>
    <row r="228" spans="2:8" s="243" customFormat="1">
      <c r="B228" s="267">
        <f t="shared" si="15"/>
        <v>3.0299999999999994</v>
      </c>
      <c r="C228" s="295" t="s">
        <v>953</v>
      </c>
      <c r="D228" s="269">
        <v>5523.8915999999999</v>
      </c>
      <c r="E228" s="296" t="s">
        <v>951</v>
      </c>
      <c r="F228" s="297"/>
      <c r="G228" s="272">
        <f t="shared" si="16"/>
        <v>0</v>
      </c>
      <c r="H228" s="274"/>
    </row>
    <row r="229" spans="2:8" s="243" customFormat="1">
      <c r="B229" s="267">
        <f t="shared" si="15"/>
        <v>3.0399999999999991</v>
      </c>
      <c r="C229" s="295" t="s">
        <v>954</v>
      </c>
      <c r="D229" s="269">
        <v>20302.844107499997</v>
      </c>
      <c r="E229" s="296" t="s">
        <v>951</v>
      </c>
      <c r="F229" s="297"/>
      <c r="G229" s="272">
        <f t="shared" si="16"/>
        <v>0</v>
      </c>
      <c r="H229" s="274"/>
    </row>
    <row r="230" spans="2:8" s="243" customFormat="1">
      <c r="B230" s="267">
        <f t="shared" si="15"/>
        <v>3.0499999999999989</v>
      </c>
      <c r="C230" s="268" t="s">
        <v>955</v>
      </c>
      <c r="D230" s="269">
        <v>546.53</v>
      </c>
      <c r="E230" s="273" t="s">
        <v>762</v>
      </c>
      <c r="F230" s="269"/>
      <c r="G230" s="272">
        <f t="shared" si="16"/>
        <v>0</v>
      </c>
      <c r="H230" s="274"/>
    </row>
    <row r="231" spans="2:8" s="243" customFormat="1" ht="37.5">
      <c r="B231" s="267">
        <f t="shared" si="15"/>
        <v>3.0599999999999987</v>
      </c>
      <c r="C231" s="268" t="s">
        <v>956</v>
      </c>
      <c r="D231" s="269">
        <v>546.53</v>
      </c>
      <c r="E231" s="273" t="s">
        <v>762</v>
      </c>
      <c r="F231" s="269"/>
      <c r="G231" s="272">
        <f t="shared" si="16"/>
        <v>0</v>
      </c>
      <c r="H231" s="274"/>
    </row>
    <row r="232" spans="2:8" s="243" customFormat="1">
      <c r="B232" s="267">
        <f t="shared" si="15"/>
        <v>3.0699999999999985</v>
      </c>
      <c r="C232" s="268" t="s">
        <v>957</v>
      </c>
      <c r="D232" s="269">
        <v>48</v>
      </c>
      <c r="E232" s="273" t="s">
        <v>9</v>
      </c>
      <c r="F232" s="297"/>
      <c r="G232" s="272">
        <f t="shared" si="16"/>
        <v>0</v>
      </c>
      <c r="H232" s="274"/>
    </row>
    <row r="233" spans="2:8" s="243" customFormat="1">
      <c r="B233" s="267">
        <f t="shared" si="15"/>
        <v>3.0799999999999983</v>
      </c>
      <c r="C233" s="268" t="s">
        <v>958</v>
      </c>
      <c r="D233" s="269">
        <v>1</v>
      </c>
      <c r="E233" s="273" t="s">
        <v>9</v>
      </c>
      <c r="F233" s="297"/>
      <c r="G233" s="272">
        <f t="shared" si="16"/>
        <v>0</v>
      </c>
      <c r="H233" s="274"/>
    </row>
    <row r="234" spans="2:8" s="243" customFormat="1">
      <c r="B234" s="267">
        <f t="shared" si="15"/>
        <v>3.0899999999999981</v>
      </c>
      <c r="C234" s="268" t="s">
        <v>959</v>
      </c>
      <c r="D234" s="269">
        <v>17</v>
      </c>
      <c r="E234" s="273" t="s">
        <v>9</v>
      </c>
      <c r="F234" s="297"/>
      <c r="G234" s="272">
        <f t="shared" si="16"/>
        <v>0</v>
      </c>
      <c r="H234" s="274"/>
    </row>
    <row r="235" spans="2:8" s="243" customFormat="1">
      <c r="B235" s="267">
        <f t="shared" si="15"/>
        <v>3.0999999999999979</v>
      </c>
      <c r="C235" s="295" t="s">
        <v>960</v>
      </c>
      <c r="D235" s="269">
        <v>655</v>
      </c>
      <c r="E235" s="273" t="s">
        <v>9</v>
      </c>
      <c r="F235" s="297"/>
      <c r="G235" s="272">
        <f t="shared" si="16"/>
        <v>0</v>
      </c>
      <c r="H235" s="274"/>
    </row>
    <row r="236" spans="2:8" s="243" customFormat="1">
      <c r="B236" s="267"/>
      <c r="C236" s="277"/>
      <c r="D236" s="269"/>
      <c r="E236" s="273"/>
      <c r="F236" s="269"/>
      <c r="G236" s="272"/>
      <c r="H236" s="274">
        <f>SUM(G226:G235)</f>
        <v>0</v>
      </c>
    </row>
    <row r="237" spans="2:8" s="243" customFormat="1">
      <c r="B237" s="260">
        <v>4</v>
      </c>
      <c r="C237" s="277" t="s">
        <v>961</v>
      </c>
      <c r="D237" s="269"/>
      <c r="E237" s="273" t="s">
        <v>759</v>
      </c>
      <c r="F237" s="269"/>
      <c r="G237" s="272"/>
      <c r="H237" s="274"/>
    </row>
    <row r="238" spans="2:8" s="243" customFormat="1">
      <c r="B238" s="267">
        <f>+B237+0.01</f>
        <v>4.01</v>
      </c>
      <c r="C238" s="268" t="s">
        <v>962</v>
      </c>
      <c r="D238" s="269">
        <v>884.48</v>
      </c>
      <c r="E238" s="273" t="s">
        <v>762</v>
      </c>
      <c r="F238" s="269"/>
      <c r="G238" s="272">
        <f>ROUND(F238*D238,2)</f>
        <v>0</v>
      </c>
      <c r="H238" s="274"/>
    </row>
    <row r="239" spans="2:8" s="243" customFormat="1" ht="37.5">
      <c r="B239" s="267">
        <f>+B238+0.01</f>
        <v>4.0199999999999996</v>
      </c>
      <c r="C239" s="268" t="s">
        <v>963</v>
      </c>
      <c r="D239" s="269">
        <v>5024.88</v>
      </c>
      <c r="E239" s="273" t="s">
        <v>762</v>
      </c>
      <c r="F239" s="269"/>
      <c r="G239" s="272">
        <f>ROUND(F239*D239,2)</f>
        <v>0</v>
      </c>
      <c r="H239" s="274"/>
    </row>
    <row r="240" spans="2:8" s="243" customFormat="1" ht="37.5">
      <c r="B240" s="267">
        <f>+B239+0.01</f>
        <v>4.0299999999999994</v>
      </c>
      <c r="C240" s="268" t="s">
        <v>964</v>
      </c>
      <c r="D240" s="269">
        <v>618.16</v>
      </c>
      <c r="E240" s="273" t="s">
        <v>762</v>
      </c>
      <c r="F240" s="269"/>
      <c r="G240" s="272">
        <f>ROUND(F240*D240,2)</f>
        <v>0</v>
      </c>
      <c r="H240" s="274"/>
    </row>
    <row r="241" spans="2:8" s="243" customFormat="1">
      <c r="B241" s="267"/>
      <c r="C241" s="268"/>
      <c r="D241" s="269"/>
      <c r="E241" s="273" t="s">
        <v>759</v>
      </c>
      <c r="F241" s="269"/>
      <c r="G241" s="276"/>
      <c r="H241" s="274">
        <f>SUM(G238:G240)</f>
        <v>0</v>
      </c>
    </row>
    <row r="242" spans="2:8" s="243" customFormat="1">
      <c r="B242" s="260">
        <v>5</v>
      </c>
      <c r="C242" s="277" t="s">
        <v>965</v>
      </c>
      <c r="D242" s="269"/>
      <c r="E242" s="273" t="s">
        <v>759</v>
      </c>
      <c r="F242" s="269"/>
      <c r="G242" s="272"/>
      <c r="H242" s="274"/>
    </row>
    <row r="243" spans="2:8" s="243" customFormat="1">
      <c r="B243" s="267">
        <f>+B242+0.01</f>
        <v>5.01</v>
      </c>
      <c r="C243" s="268" t="s">
        <v>966</v>
      </c>
      <c r="D243" s="269">
        <v>1102.29</v>
      </c>
      <c r="E243" s="273" t="s">
        <v>762</v>
      </c>
      <c r="F243" s="269"/>
      <c r="G243" s="272">
        <f>ROUND(F243*D243,2)</f>
        <v>0</v>
      </c>
      <c r="H243" s="274"/>
    </row>
    <row r="244" spans="2:8" s="243" customFormat="1">
      <c r="B244" s="267">
        <f>+B243+0.01</f>
        <v>5.0199999999999996</v>
      </c>
      <c r="C244" s="268" t="s">
        <v>967</v>
      </c>
      <c r="D244" s="269">
        <v>5</v>
      </c>
      <c r="E244" s="273" t="s">
        <v>9</v>
      </c>
      <c r="F244" s="269"/>
      <c r="G244" s="272">
        <f>ROUND(F244*D244,2)</f>
        <v>0</v>
      </c>
      <c r="H244" s="274"/>
    </row>
    <row r="245" spans="2:8" s="243" customFormat="1">
      <c r="B245" s="267">
        <f>+B244+0.01</f>
        <v>5.0299999999999994</v>
      </c>
      <c r="C245" s="268" t="s">
        <v>968</v>
      </c>
      <c r="D245" s="269">
        <v>270.97000000000003</v>
      </c>
      <c r="E245" s="273" t="s">
        <v>762</v>
      </c>
      <c r="F245" s="269"/>
      <c r="G245" s="272">
        <f>ROUND(F245*D245,2)</f>
        <v>0</v>
      </c>
      <c r="H245" s="274"/>
    </row>
    <row r="246" spans="2:8" s="243" customFormat="1">
      <c r="B246" s="267">
        <f>+B245+0.01</f>
        <v>5.0399999999999991</v>
      </c>
      <c r="C246" s="268" t="s">
        <v>969</v>
      </c>
      <c r="D246" s="269">
        <v>198.56</v>
      </c>
      <c r="E246" s="273" t="s">
        <v>762</v>
      </c>
      <c r="F246" s="269"/>
      <c r="G246" s="272">
        <f>ROUND(F246*D246,2)</f>
        <v>0</v>
      </c>
      <c r="H246" s="274"/>
    </row>
    <row r="247" spans="2:8" s="243" customFormat="1">
      <c r="B247" s="267"/>
      <c r="C247" s="268"/>
      <c r="D247" s="269"/>
      <c r="E247" s="273" t="s">
        <v>759</v>
      </c>
      <c r="F247" s="269"/>
      <c r="G247" s="276"/>
      <c r="H247" s="274">
        <f>SUM(G243:G246)</f>
        <v>0</v>
      </c>
    </row>
    <row r="248" spans="2:8" s="243" customFormat="1">
      <c r="B248" s="260">
        <v>6</v>
      </c>
      <c r="C248" s="277" t="s">
        <v>970</v>
      </c>
      <c r="D248" s="269"/>
      <c r="E248" s="273" t="s">
        <v>759</v>
      </c>
      <c r="F248" s="269"/>
      <c r="G248" s="272"/>
      <c r="H248" s="274"/>
    </row>
    <row r="249" spans="2:8" s="243" customFormat="1">
      <c r="B249" s="267">
        <f t="shared" ref="B249:B263" si="17">+B248+0.01</f>
        <v>6.01</v>
      </c>
      <c r="C249" s="268" t="s">
        <v>971</v>
      </c>
      <c r="D249" s="269">
        <v>613.20000000000005</v>
      </c>
      <c r="E249" s="273" t="s">
        <v>762</v>
      </c>
      <c r="F249" s="269"/>
      <c r="G249" s="272">
        <f t="shared" ref="G249:G263" si="18">ROUND(F249*D249,2)</f>
        <v>0</v>
      </c>
      <c r="H249" s="274"/>
    </row>
    <row r="250" spans="2:8" s="243" customFormat="1">
      <c r="B250" s="267">
        <f t="shared" si="17"/>
        <v>6.02</v>
      </c>
      <c r="C250" s="268" t="s">
        <v>972</v>
      </c>
      <c r="D250" s="269">
        <v>16245.95</v>
      </c>
      <c r="E250" s="273" t="s">
        <v>762</v>
      </c>
      <c r="F250" s="269"/>
      <c r="G250" s="272">
        <f t="shared" si="18"/>
        <v>0</v>
      </c>
      <c r="H250" s="274"/>
    </row>
    <row r="251" spans="2:8" s="243" customFormat="1">
      <c r="B251" s="267">
        <f t="shared" si="17"/>
        <v>6.0299999999999994</v>
      </c>
      <c r="C251" s="268" t="s">
        <v>973</v>
      </c>
      <c r="D251" s="269">
        <f>7206.11</f>
        <v>7206.11</v>
      </c>
      <c r="E251" s="273" t="s">
        <v>762</v>
      </c>
      <c r="F251" s="269"/>
      <c r="G251" s="272">
        <f t="shared" si="18"/>
        <v>0</v>
      </c>
      <c r="H251" s="274"/>
    </row>
    <row r="252" spans="2:8" s="243" customFormat="1">
      <c r="B252" s="267">
        <f t="shared" si="17"/>
        <v>6.0399999999999991</v>
      </c>
      <c r="C252" s="268" t="s">
        <v>974</v>
      </c>
      <c r="D252" s="269">
        <v>1130.27</v>
      </c>
      <c r="E252" s="273" t="s">
        <v>762</v>
      </c>
      <c r="F252" s="269"/>
      <c r="G252" s="272">
        <f t="shared" si="18"/>
        <v>0</v>
      </c>
      <c r="H252" s="274"/>
    </row>
    <row r="253" spans="2:8" s="243" customFormat="1">
      <c r="B253" s="267">
        <f t="shared" si="17"/>
        <v>6.0499999999999989</v>
      </c>
      <c r="C253" s="268" t="s">
        <v>975</v>
      </c>
      <c r="D253" s="269">
        <v>1084.1400000000001</v>
      </c>
      <c r="E253" s="273" t="s">
        <v>762</v>
      </c>
      <c r="F253" s="269"/>
      <c r="G253" s="272">
        <f t="shared" si="18"/>
        <v>0</v>
      </c>
      <c r="H253" s="274"/>
    </row>
    <row r="254" spans="2:8" s="243" customFormat="1">
      <c r="B254" s="267">
        <f t="shared" si="17"/>
        <v>6.0599999999999987</v>
      </c>
      <c r="C254" s="268" t="s">
        <v>976</v>
      </c>
      <c r="D254" s="269">
        <f>624.84+1.24</f>
        <v>626.08000000000004</v>
      </c>
      <c r="E254" s="273" t="s">
        <v>762</v>
      </c>
      <c r="F254" s="269"/>
      <c r="G254" s="272">
        <f t="shared" si="18"/>
        <v>0</v>
      </c>
      <c r="H254" s="274"/>
    </row>
    <row r="255" spans="2:8" s="243" customFormat="1">
      <c r="B255" s="267">
        <f t="shared" si="17"/>
        <v>6.0699999999999985</v>
      </c>
      <c r="C255" s="268" t="s">
        <v>977</v>
      </c>
      <c r="D255" s="269">
        <f>262.14+44.89+288.45+94.88+69.46</f>
        <v>759.82</v>
      </c>
      <c r="E255" s="273" t="s">
        <v>762</v>
      </c>
      <c r="F255" s="269"/>
      <c r="G255" s="272">
        <f t="shared" si="18"/>
        <v>0</v>
      </c>
      <c r="H255" s="274"/>
    </row>
    <row r="256" spans="2:8" s="243" customFormat="1">
      <c r="B256" s="267">
        <f t="shared" si="17"/>
        <v>6.0799999999999983</v>
      </c>
      <c r="C256" s="268" t="s">
        <v>978</v>
      </c>
      <c r="D256" s="269">
        <f>153.15+61.8+198.46+17.36</f>
        <v>430.77</v>
      </c>
      <c r="E256" s="273" t="s">
        <v>762</v>
      </c>
      <c r="F256" s="269"/>
      <c r="G256" s="272">
        <f t="shared" si="18"/>
        <v>0</v>
      </c>
      <c r="H256" s="274"/>
    </row>
    <row r="257" spans="2:8" s="243" customFormat="1">
      <c r="B257" s="267">
        <f t="shared" si="17"/>
        <v>6.0899999999999981</v>
      </c>
      <c r="C257" s="268" t="s">
        <v>979</v>
      </c>
      <c r="D257" s="269">
        <f>669.96</f>
        <v>669.96</v>
      </c>
      <c r="E257" s="273" t="s">
        <v>762</v>
      </c>
      <c r="F257" s="269"/>
      <c r="G257" s="272">
        <f t="shared" si="18"/>
        <v>0</v>
      </c>
      <c r="H257" s="274"/>
    </row>
    <row r="258" spans="2:8" s="243" customFormat="1">
      <c r="B258" s="267">
        <f t="shared" si="17"/>
        <v>6.0999999999999979</v>
      </c>
      <c r="C258" s="268" t="s">
        <v>980</v>
      </c>
      <c r="D258" s="269">
        <f>43.89+71.55+112.41</f>
        <v>227.85</v>
      </c>
      <c r="E258" s="273" t="s">
        <v>762</v>
      </c>
      <c r="F258" s="269"/>
      <c r="G258" s="272">
        <f t="shared" si="18"/>
        <v>0</v>
      </c>
      <c r="H258" s="274"/>
    </row>
    <row r="259" spans="2:8" s="243" customFormat="1">
      <c r="B259" s="267">
        <f t="shared" si="17"/>
        <v>6.1099999999999977</v>
      </c>
      <c r="C259" s="268" t="s">
        <v>981</v>
      </c>
      <c r="D259" s="269">
        <f>237.43+2536.33+1814.84+163.01+9.6+2.28+2183.49</f>
        <v>6946.98</v>
      </c>
      <c r="E259" s="273" t="s">
        <v>750</v>
      </c>
      <c r="F259" s="269"/>
      <c r="G259" s="272">
        <f t="shared" si="18"/>
        <v>0</v>
      </c>
      <c r="H259" s="274"/>
    </row>
    <row r="260" spans="2:8" s="243" customFormat="1">
      <c r="B260" s="267">
        <f t="shared" si="17"/>
        <v>6.1199999999999974</v>
      </c>
      <c r="C260" s="268" t="s">
        <v>982</v>
      </c>
      <c r="D260" s="269">
        <v>922.85</v>
      </c>
      <c r="E260" s="273" t="s">
        <v>750</v>
      </c>
      <c r="F260" s="300"/>
      <c r="G260" s="272">
        <f t="shared" si="18"/>
        <v>0</v>
      </c>
      <c r="H260" s="274"/>
    </row>
    <row r="261" spans="2:8" s="243" customFormat="1">
      <c r="B261" s="267">
        <f t="shared" si="17"/>
        <v>6.1299999999999972</v>
      </c>
      <c r="C261" s="268" t="s">
        <v>983</v>
      </c>
      <c r="D261" s="269">
        <v>86.45</v>
      </c>
      <c r="E261" s="273" t="s">
        <v>750</v>
      </c>
      <c r="F261" s="269"/>
      <c r="G261" s="272">
        <f t="shared" si="18"/>
        <v>0</v>
      </c>
      <c r="H261" s="274"/>
    </row>
    <row r="262" spans="2:8" s="243" customFormat="1">
      <c r="B262" s="267">
        <f t="shared" si="17"/>
        <v>6.139999999999997</v>
      </c>
      <c r="C262" s="268" t="s">
        <v>984</v>
      </c>
      <c r="D262" s="269">
        <f>54.72+0.15</f>
        <v>54.87</v>
      </c>
      <c r="E262" s="273" t="s">
        <v>750</v>
      </c>
      <c r="F262" s="269"/>
      <c r="G262" s="272">
        <f t="shared" si="18"/>
        <v>0</v>
      </c>
      <c r="H262" s="274"/>
    </row>
    <row r="263" spans="2:8" s="243" customFormat="1">
      <c r="B263" s="267">
        <f t="shared" si="17"/>
        <v>6.1499999999999968</v>
      </c>
      <c r="C263" s="268" t="s">
        <v>985</v>
      </c>
      <c r="D263" s="269">
        <f>380.79+22.23+672.16+230.72+4.35</f>
        <v>1310.25</v>
      </c>
      <c r="E263" s="273" t="s">
        <v>762</v>
      </c>
      <c r="F263" s="269"/>
      <c r="G263" s="272">
        <f t="shared" si="18"/>
        <v>0</v>
      </c>
      <c r="H263" s="274"/>
    </row>
    <row r="264" spans="2:8" s="243" customFormat="1">
      <c r="B264" s="267"/>
      <c r="C264" s="268"/>
      <c r="D264" s="269"/>
      <c r="E264" s="273" t="s">
        <v>759</v>
      </c>
      <c r="F264" s="269"/>
      <c r="G264" s="276"/>
      <c r="H264" s="274">
        <f>SUM(G248:G263)</f>
        <v>0</v>
      </c>
    </row>
    <row r="265" spans="2:8" s="243" customFormat="1">
      <c r="B265" s="260">
        <v>7</v>
      </c>
      <c r="C265" s="277" t="s">
        <v>986</v>
      </c>
      <c r="D265" s="269"/>
      <c r="E265" s="273" t="s">
        <v>759</v>
      </c>
      <c r="F265" s="269"/>
      <c r="G265" s="272"/>
      <c r="H265" s="274"/>
    </row>
    <row r="266" spans="2:8" s="243" customFormat="1" ht="37.5">
      <c r="B266" s="267">
        <f t="shared" ref="B266:B273" si="19">+B265+0.01</f>
        <v>7.01</v>
      </c>
      <c r="C266" s="268" t="s">
        <v>987</v>
      </c>
      <c r="D266" s="269">
        <f>1693.5*0.15</f>
        <v>254.02499999999998</v>
      </c>
      <c r="E266" s="273" t="s">
        <v>767</v>
      </c>
      <c r="F266" s="269"/>
      <c r="G266" s="272">
        <f t="shared" ref="G266:G273" si="20">ROUND(F266*D266,2)</f>
        <v>0</v>
      </c>
      <c r="H266" s="274"/>
    </row>
    <row r="267" spans="2:8" s="243" customFormat="1" ht="37.5">
      <c r="B267" s="267">
        <f t="shared" si="19"/>
        <v>7.02</v>
      </c>
      <c r="C267" s="268" t="s">
        <v>988</v>
      </c>
      <c r="D267" s="269">
        <f>782.22*0.15</f>
        <v>117.333</v>
      </c>
      <c r="E267" s="273" t="s">
        <v>767</v>
      </c>
      <c r="F267" s="269"/>
      <c r="G267" s="272">
        <f t="shared" si="20"/>
        <v>0</v>
      </c>
      <c r="H267" s="274"/>
    </row>
    <row r="268" spans="2:8" s="243" customFormat="1" ht="37.5">
      <c r="B268" s="267">
        <f t="shared" si="19"/>
        <v>7.0299999999999994</v>
      </c>
      <c r="C268" s="268" t="s">
        <v>989</v>
      </c>
      <c r="D268" s="269">
        <f>1693.5</f>
        <v>1693.5</v>
      </c>
      <c r="E268" s="273" t="s">
        <v>762</v>
      </c>
      <c r="F268" s="269"/>
      <c r="G268" s="272">
        <f t="shared" si="20"/>
        <v>0</v>
      </c>
      <c r="H268" s="274"/>
    </row>
    <row r="269" spans="2:8" s="243" customFormat="1">
      <c r="B269" s="267">
        <f t="shared" si="19"/>
        <v>7.0399999999999991</v>
      </c>
      <c r="C269" s="268" t="s">
        <v>990</v>
      </c>
      <c r="D269" s="269">
        <v>1328.7</v>
      </c>
      <c r="E269" s="273" t="s">
        <v>750</v>
      </c>
      <c r="F269" s="269"/>
      <c r="G269" s="272">
        <f t="shared" si="20"/>
        <v>0</v>
      </c>
      <c r="H269" s="274"/>
    </row>
    <row r="270" spans="2:8" s="243" customFormat="1">
      <c r="B270" s="267">
        <f t="shared" si="19"/>
        <v>7.0499999999999989</v>
      </c>
      <c r="C270" s="268" t="s">
        <v>991</v>
      </c>
      <c r="D270" s="269">
        <v>109.51</v>
      </c>
      <c r="E270" s="273" t="s">
        <v>762</v>
      </c>
      <c r="F270" s="269"/>
      <c r="G270" s="272">
        <f t="shared" si="20"/>
        <v>0</v>
      </c>
      <c r="H270" s="274"/>
    </row>
    <row r="271" spans="2:8" s="243" customFormat="1">
      <c r="B271" s="267">
        <f t="shared" si="19"/>
        <v>7.0599999999999987</v>
      </c>
      <c r="C271" s="268" t="s">
        <v>992</v>
      </c>
      <c r="D271" s="269">
        <f>117.62</f>
        <v>117.62</v>
      </c>
      <c r="E271" s="273" t="s">
        <v>750</v>
      </c>
      <c r="F271" s="269"/>
      <c r="G271" s="272">
        <f t="shared" si="20"/>
        <v>0</v>
      </c>
      <c r="H271" s="274"/>
    </row>
    <row r="272" spans="2:8" s="243" customFormat="1" ht="168.75">
      <c r="B272" s="267">
        <f t="shared" si="19"/>
        <v>7.0699999999999985</v>
      </c>
      <c r="C272" s="268" t="s">
        <v>993</v>
      </c>
      <c r="D272" s="269">
        <v>782.22</v>
      </c>
      <c r="E272" s="273" t="s">
        <v>762</v>
      </c>
      <c r="F272" s="269"/>
      <c r="G272" s="272">
        <f t="shared" si="20"/>
        <v>0</v>
      </c>
      <c r="H272" s="274"/>
    </row>
    <row r="273" spans="2:8" s="243" customFormat="1" ht="168.75">
      <c r="B273" s="267">
        <f t="shared" si="19"/>
        <v>7.0799999999999983</v>
      </c>
      <c r="C273" s="268" t="s">
        <v>994</v>
      </c>
      <c r="D273" s="269">
        <v>685.05</v>
      </c>
      <c r="E273" s="273" t="s">
        <v>750</v>
      </c>
      <c r="F273" s="269"/>
      <c r="G273" s="272">
        <f t="shared" si="20"/>
        <v>0</v>
      </c>
      <c r="H273" s="274"/>
    </row>
    <row r="274" spans="2:8" s="243" customFormat="1">
      <c r="B274" s="267"/>
      <c r="C274" s="268"/>
      <c r="D274" s="269"/>
      <c r="E274" s="273" t="s">
        <v>759</v>
      </c>
      <c r="F274" s="269"/>
      <c r="G274" s="276"/>
      <c r="H274" s="274">
        <f>SUM(G265:G273)</f>
        <v>0</v>
      </c>
    </row>
    <row r="275" spans="2:8" s="243" customFormat="1">
      <c r="B275" s="260">
        <v>8</v>
      </c>
      <c r="C275" s="277" t="s">
        <v>995</v>
      </c>
      <c r="D275" s="269"/>
      <c r="E275" s="273" t="s">
        <v>759</v>
      </c>
      <c r="F275" s="269"/>
      <c r="G275" s="272"/>
      <c r="H275" s="274"/>
    </row>
    <row r="276" spans="2:8" s="243" customFormat="1">
      <c r="B276" s="267">
        <f t="shared" ref="B276:B307" si="21">+B275+0.01</f>
        <v>8.01</v>
      </c>
      <c r="C276" s="268" t="s">
        <v>996</v>
      </c>
      <c r="D276" s="269">
        <v>639.55999999999995</v>
      </c>
      <c r="E276" s="273" t="s">
        <v>762</v>
      </c>
      <c r="F276" s="269"/>
      <c r="G276" s="272">
        <f t="shared" ref="G276:G307" si="22">ROUND(F276*D276,2)</f>
        <v>0</v>
      </c>
      <c r="H276" s="274"/>
    </row>
    <row r="277" spans="2:8" s="243" customFormat="1">
      <c r="B277" s="267">
        <f t="shared" si="21"/>
        <v>8.02</v>
      </c>
      <c r="C277" s="268" t="s">
        <v>997</v>
      </c>
      <c r="D277" s="269">
        <v>51.2</v>
      </c>
      <c r="E277" s="273" t="s">
        <v>762</v>
      </c>
      <c r="F277" s="269"/>
      <c r="G277" s="272">
        <f t="shared" si="22"/>
        <v>0</v>
      </c>
      <c r="H277" s="274"/>
    </row>
    <row r="278" spans="2:8" s="243" customFormat="1">
      <c r="B278" s="267">
        <f t="shared" si="21"/>
        <v>8.0299999999999994</v>
      </c>
      <c r="C278" s="268" t="s">
        <v>998</v>
      </c>
      <c r="D278" s="269">
        <v>31.52</v>
      </c>
      <c r="E278" s="273" t="s">
        <v>762</v>
      </c>
      <c r="F278" s="269"/>
      <c r="G278" s="272">
        <f t="shared" si="22"/>
        <v>0</v>
      </c>
      <c r="H278" s="274"/>
    </row>
    <row r="279" spans="2:8" s="243" customFormat="1">
      <c r="B279" s="267">
        <f t="shared" si="21"/>
        <v>8.0399999999999991</v>
      </c>
      <c r="C279" s="268" t="s">
        <v>999</v>
      </c>
      <c r="D279" s="269">
        <v>41.6</v>
      </c>
      <c r="E279" s="273" t="s">
        <v>762</v>
      </c>
      <c r="F279" s="269"/>
      <c r="G279" s="272">
        <f t="shared" si="22"/>
        <v>0</v>
      </c>
      <c r="H279" s="274"/>
    </row>
    <row r="280" spans="2:8" s="243" customFormat="1">
      <c r="B280" s="267">
        <f t="shared" si="21"/>
        <v>8.0499999999999989</v>
      </c>
      <c r="C280" s="268" t="s">
        <v>1000</v>
      </c>
      <c r="D280" s="269">
        <v>38.96</v>
      </c>
      <c r="E280" s="273" t="s">
        <v>762</v>
      </c>
      <c r="F280" s="269"/>
      <c r="G280" s="272">
        <f t="shared" si="22"/>
        <v>0</v>
      </c>
      <c r="H280" s="274"/>
    </row>
    <row r="281" spans="2:8" s="243" customFormat="1">
      <c r="B281" s="267">
        <f t="shared" si="21"/>
        <v>8.0599999999999987</v>
      </c>
      <c r="C281" s="268" t="s">
        <v>1001</v>
      </c>
      <c r="D281" s="269">
        <v>45.92</v>
      </c>
      <c r="E281" s="273" t="s">
        <v>762</v>
      </c>
      <c r="F281" s="269"/>
      <c r="G281" s="272">
        <f t="shared" si="22"/>
        <v>0</v>
      </c>
      <c r="H281" s="274"/>
    </row>
    <row r="282" spans="2:8" s="243" customFormat="1">
      <c r="B282" s="267">
        <f t="shared" si="21"/>
        <v>8.0699999999999985</v>
      </c>
      <c r="C282" s="268" t="s">
        <v>1002</v>
      </c>
      <c r="D282" s="269">
        <v>92.32</v>
      </c>
      <c r="E282" s="273" t="s">
        <v>762</v>
      </c>
      <c r="F282" s="269"/>
      <c r="G282" s="272">
        <f t="shared" si="22"/>
        <v>0</v>
      </c>
      <c r="H282" s="274"/>
    </row>
    <row r="283" spans="2:8" s="243" customFormat="1">
      <c r="B283" s="267">
        <f t="shared" si="21"/>
        <v>8.0799999999999983</v>
      </c>
      <c r="C283" s="268" t="s">
        <v>1003</v>
      </c>
      <c r="D283" s="269">
        <v>89.31</v>
      </c>
      <c r="E283" s="273" t="s">
        <v>762</v>
      </c>
      <c r="F283" s="269"/>
      <c r="G283" s="272">
        <f t="shared" si="22"/>
        <v>0</v>
      </c>
      <c r="H283" s="274"/>
    </row>
    <row r="284" spans="2:8" s="243" customFormat="1">
      <c r="B284" s="267">
        <f t="shared" si="21"/>
        <v>8.0899999999999981</v>
      </c>
      <c r="C284" s="268" t="s">
        <v>1004</v>
      </c>
      <c r="D284" s="269">
        <v>16.13</v>
      </c>
      <c r="E284" s="273" t="s">
        <v>762</v>
      </c>
      <c r="F284" s="269"/>
      <c r="G284" s="272">
        <f t="shared" si="22"/>
        <v>0</v>
      </c>
      <c r="H284" s="274"/>
    </row>
    <row r="285" spans="2:8" s="243" customFormat="1">
      <c r="B285" s="267">
        <f t="shared" si="21"/>
        <v>8.0999999999999979</v>
      </c>
      <c r="C285" s="268" t="s">
        <v>1005</v>
      </c>
      <c r="D285" s="269">
        <v>19.850000000000001</v>
      </c>
      <c r="E285" s="273" t="s">
        <v>762</v>
      </c>
      <c r="F285" s="269"/>
      <c r="G285" s="272">
        <f t="shared" si="22"/>
        <v>0</v>
      </c>
      <c r="H285" s="274"/>
    </row>
    <row r="286" spans="2:8" s="243" customFormat="1">
      <c r="B286" s="267">
        <f t="shared" si="21"/>
        <v>8.1099999999999977</v>
      </c>
      <c r="C286" s="268" t="s">
        <v>1006</v>
      </c>
      <c r="D286" s="269">
        <v>39.840000000000003</v>
      </c>
      <c r="E286" s="273" t="s">
        <v>762</v>
      </c>
      <c r="F286" s="269"/>
      <c r="G286" s="272">
        <f t="shared" si="22"/>
        <v>0</v>
      </c>
      <c r="H286" s="274"/>
    </row>
    <row r="287" spans="2:8" s="243" customFormat="1">
      <c r="B287" s="267">
        <f t="shared" si="21"/>
        <v>8.1199999999999974</v>
      </c>
      <c r="C287" s="268" t="s">
        <v>1007</v>
      </c>
      <c r="D287" s="269">
        <v>25.92</v>
      </c>
      <c r="E287" s="273" t="s">
        <v>762</v>
      </c>
      <c r="F287" s="269"/>
      <c r="G287" s="272">
        <f t="shared" si="22"/>
        <v>0</v>
      </c>
      <c r="H287" s="274"/>
    </row>
    <row r="288" spans="2:8" s="243" customFormat="1">
      <c r="B288" s="267">
        <f t="shared" si="21"/>
        <v>8.1299999999999972</v>
      </c>
      <c r="C288" s="268" t="s">
        <v>1008</v>
      </c>
      <c r="D288" s="269">
        <v>19.579999999999998</v>
      </c>
      <c r="E288" s="273" t="s">
        <v>762</v>
      </c>
      <c r="F288" s="269"/>
      <c r="G288" s="272">
        <f t="shared" si="22"/>
        <v>0</v>
      </c>
      <c r="H288" s="274"/>
    </row>
    <row r="289" spans="2:8" s="243" customFormat="1">
      <c r="B289" s="267">
        <f t="shared" si="21"/>
        <v>8.139999999999997</v>
      </c>
      <c r="C289" s="268" t="s">
        <v>1009</v>
      </c>
      <c r="D289" s="269">
        <v>27.5</v>
      </c>
      <c r="E289" s="273" t="s">
        <v>762</v>
      </c>
      <c r="F289" s="269"/>
      <c r="G289" s="272">
        <f t="shared" si="22"/>
        <v>0</v>
      </c>
      <c r="H289" s="274"/>
    </row>
    <row r="290" spans="2:8" s="243" customFormat="1">
      <c r="B290" s="267">
        <f t="shared" si="21"/>
        <v>8.1499999999999968</v>
      </c>
      <c r="C290" s="268" t="s">
        <v>1010</v>
      </c>
      <c r="D290" s="269">
        <v>36.19</v>
      </c>
      <c r="E290" s="273" t="s">
        <v>762</v>
      </c>
      <c r="F290" s="269"/>
      <c r="G290" s="272">
        <f t="shared" si="22"/>
        <v>0</v>
      </c>
      <c r="H290" s="274"/>
    </row>
    <row r="291" spans="2:8" s="243" customFormat="1">
      <c r="B291" s="267">
        <f t="shared" si="21"/>
        <v>8.1599999999999966</v>
      </c>
      <c r="C291" s="268" t="s">
        <v>1011</v>
      </c>
      <c r="D291" s="269">
        <v>34.75</v>
      </c>
      <c r="E291" s="273" t="s">
        <v>762</v>
      </c>
      <c r="F291" s="269"/>
      <c r="G291" s="272">
        <f t="shared" si="22"/>
        <v>0</v>
      </c>
      <c r="H291" s="274"/>
    </row>
    <row r="292" spans="2:8" s="243" customFormat="1">
      <c r="B292" s="267">
        <f t="shared" si="21"/>
        <v>8.1699999999999964</v>
      </c>
      <c r="C292" s="268" t="s">
        <v>1012</v>
      </c>
      <c r="D292" s="269">
        <v>14.64</v>
      </c>
      <c r="E292" s="273" t="s">
        <v>762</v>
      </c>
      <c r="F292" s="269"/>
      <c r="G292" s="272">
        <f t="shared" si="22"/>
        <v>0</v>
      </c>
      <c r="H292" s="274"/>
    </row>
    <row r="293" spans="2:8" s="243" customFormat="1">
      <c r="B293" s="267">
        <f t="shared" si="21"/>
        <v>8.1799999999999962</v>
      </c>
      <c r="C293" s="268" t="s">
        <v>1013</v>
      </c>
      <c r="D293" s="269">
        <v>41.76</v>
      </c>
      <c r="E293" s="273" t="s">
        <v>762</v>
      </c>
      <c r="F293" s="269"/>
      <c r="G293" s="272">
        <f t="shared" si="22"/>
        <v>0</v>
      </c>
      <c r="H293" s="274"/>
    </row>
    <row r="294" spans="2:8" s="243" customFormat="1">
      <c r="B294" s="267">
        <f t="shared" si="21"/>
        <v>8.1899999999999959</v>
      </c>
      <c r="C294" s="268" t="s">
        <v>1014</v>
      </c>
      <c r="D294" s="269">
        <v>65.760000000000005</v>
      </c>
      <c r="E294" s="273" t="s">
        <v>762</v>
      </c>
      <c r="F294" s="269"/>
      <c r="G294" s="272">
        <f t="shared" si="22"/>
        <v>0</v>
      </c>
      <c r="H294" s="274"/>
    </row>
    <row r="295" spans="2:8" s="243" customFormat="1">
      <c r="B295" s="267">
        <f t="shared" si="21"/>
        <v>8.1999999999999957</v>
      </c>
      <c r="C295" s="268" t="s">
        <v>1015</v>
      </c>
      <c r="D295" s="269">
        <v>40.659999999999997</v>
      </c>
      <c r="E295" s="273" t="s">
        <v>762</v>
      </c>
      <c r="F295" s="269"/>
      <c r="G295" s="272">
        <f t="shared" si="22"/>
        <v>0</v>
      </c>
      <c r="H295" s="274"/>
    </row>
    <row r="296" spans="2:8" s="243" customFormat="1">
      <c r="B296" s="267">
        <f t="shared" si="21"/>
        <v>8.2099999999999955</v>
      </c>
      <c r="C296" s="268" t="s">
        <v>1016</v>
      </c>
      <c r="D296" s="269">
        <v>36.29</v>
      </c>
      <c r="E296" s="273" t="s">
        <v>762</v>
      </c>
      <c r="F296" s="269"/>
      <c r="G296" s="272">
        <f t="shared" si="22"/>
        <v>0</v>
      </c>
      <c r="H296" s="274"/>
    </row>
    <row r="297" spans="2:8" s="243" customFormat="1">
      <c r="B297" s="267">
        <f t="shared" si="21"/>
        <v>8.2199999999999953</v>
      </c>
      <c r="C297" s="268" t="s">
        <v>1017</v>
      </c>
      <c r="D297" s="269">
        <v>30.38</v>
      </c>
      <c r="E297" s="273" t="s">
        <v>762</v>
      </c>
      <c r="F297" s="269"/>
      <c r="G297" s="272">
        <f t="shared" si="22"/>
        <v>0</v>
      </c>
      <c r="H297" s="274"/>
    </row>
    <row r="298" spans="2:8" s="243" customFormat="1">
      <c r="B298" s="267">
        <f t="shared" si="21"/>
        <v>8.2299999999999951</v>
      </c>
      <c r="C298" s="268" t="s">
        <v>1018</v>
      </c>
      <c r="D298" s="269">
        <v>17.760000000000002</v>
      </c>
      <c r="E298" s="273" t="s">
        <v>762</v>
      </c>
      <c r="F298" s="269"/>
      <c r="G298" s="272">
        <f t="shared" si="22"/>
        <v>0</v>
      </c>
      <c r="H298" s="274"/>
    </row>
    <row r="299" spans="2:8" s="243" customFormat="1">
      <c r="B299" s="267">
        <f t="shared" si="21"/>
        <v>8.2399999999999949</v>
      </c>
      <c r="C299" s="268" t="s">
        <v>1019</v>
      </c>
      <c r="D299" s="269">
        <v>17.18</v>
      </c>
      <c r="E299" s="273" t="s">
        <v>762</v>
      </c>
      <c r="F299" s="269"/>
      <c r="G299" s="272">
        <f t="shared" si="22"/>
        <v>0</v>
      </c>
      <c r="H299" s="274"/>
    </row>
    <row r="300" spans="2:8" s="243" customFormat="1">
      <c r="B300" s="267">
        <f t="shared" si="21"/>
        <v>8.2499999999999947</v>
      </c>
      <c r="C300" s="268" t="s">
        <v>1020</v>
      </c>
      <c r="D300" s="269">
        <v>20.99</v>
      </c>
      <c r="E300" s="273" t="s">
        <v>762</v>
      </c>
      <c r="F300" s="269"/>
      <c r="G300" s="272">
        <f t="shared" si="22"/>
        <v>0</v>
      </c>
      <c r="H300" s="274"/>
    </row>
    <row r="301" spans="2:8" s="243" customFormat="1">
      <c r="B301" s="267">
        <f t="shared" si="21"/>
        <v>8.2599999999999945</v>
      </c>
      <c r="C301" s="268" t="s">
        <v>1021</v>
      </c>
      <c r="D301" s="269">
        <v>75.62</v>
      </c>
      <c r="E301" s="273" t="s">
        <v>762</v>
      </c>
      <c r="F301" s="269"/>
      <c r="G301" s="272">
        <f t="shared" si="22"/>
        <v>0</v>
      </c>
      <c r="H301" s="274"/>
    </row>
    <row r="302" spans="2:8" s="243" customFormat="1">
      <c r="B302" s="267">
        <f t="shared" si="21"/>
        <v>8.2699999999999942</v>
      </c>
      <c r="C302" s="268" t="s">
        <v>1022</v>
      </c>
      <c r="D302" s="269">
        <v>12</v>
      </c>
      <c r="E302" s="273" t="s">
        <v>762</v>
      </c>
      <c r="F302" s="269"/>
      <c r="G302" s="272">
        <f t="shared" si="22"/>
        <v>0</v>
      </c>
      <c r="H302" s="274"/>
    </row>
    <row r="303" spans="2:8" s="243" customFormat="1">
      <c r="B303" s="267">
        <f t="shared" si="21"/>
        <v>8.279999999999994</v>
      </c>
      <c r="C303" s="268" t="s">
        <v>1023</v>
      </c>
      <c r="D303" s="269">
        <v>35.520000000000003</v>
      </c>
      <c r="E303" s="273" t="s">
        <v>762</v>
      </c>
      <c r="F303" s="269"/>
      <c r="G303" s="272">
        <f t="shared" si="22"/>
        <v>0</v>
      </c>
      <c r="H303" s="274"/>
    </row>
    <row r="304" spans="2:8" s="243" customFormat="1">
      <c r="B304" s="267">
        <f t="shared" si="21"/>
        <v>8.2899999999999938</v>
      </c>
      <c r="C304" s="268" t="s">
        <v>1024</v>
      </c>
      <c r="D304" s="269">
        <v>38.590000000000003</v>
      </c>
      <c r="E304" s="273" t="s">
        <v>762</v>
      </c>
      <c r="F304" s="269"/>
      <c r="G304" s="272">
        <f t="shared" si="22"/>
        <v>0</v>
      </c>
      <c r="H304" s="274"/>
    </row>
    <row r="305" spans="2:8" s="243" customFormat="1">
      <c r="B305" s="267">
        <f t="shared" si="21"/>
        <v>8.2999999999999936</v>
      </c>
      <c r="C305" s="301" t="s">
        <v>1025</v>
      </c>
      <c r="D305" s="297">
        <v>51.2</v>
      </c>
      <c r="E305" s="273" t="s">
        <v>762</v>
      </c>
      <c r="F305" s="297"/>
      <c r="G305" s="297">
        <f t="shared" si="22"/>
        <v>0</v>
      </c>
      <c r="H305" s="274"/>
    </row>
    <row r="306" spans="2:8" s="243" customFormat="1">
      <c r="B306" s="267">
        <f t="shared" si="21"/>
        <v>8.3099999999999934</v>
      </c>
      <c r="C306" s="301" t="s">
        <v>1026</v>
      </c>
      <c r="D306" s="297">
        <v>2101.0100000000002</v>
      </c>
      <c r="E306" s="273" t="s">
        <v>762</v>
      </c>
      <c r="F306" s="302"/>
      <c r="G306" s="297">
        <f t="shared" si="22"/>
        <v>0</v>
      </c>
      <c r="H306" s="274"/>
    </row>
    <row r="307" spans="2:8" s="243" customFormat="1">
      <c r="B307" s="267">
        <f t="shared" si="21"/>
        <v>8.3199999999999932</v>
      </c>
      <c r="C307" s="301" t="s">
        <v>1027</v>
      </c>
      <c r="D307" s="297">
        <v>536.34</v>
      </c>
      <c r="E307" s="273" t="s">
        <v>762</v>
      </c>
      <c r="F307" s="297"/>
      <c r="G307" s="297">
        <f t="shared" si="22"/>
        <v>0</v>
      </c>
      <c r="H307" s="274"/>
    </row>
    <row r="308" spans="2:8" s="243" customFormat="1">
      <c r="B308" s="267"/>
      <c r="C308" s="268"/>
      <c r="D308" s="269"/>
      <c r="E308" s="273" t="s">
        <v>759</v>
      </c>
      <c r="F308" s="269"/>
      <c r="G308" s="276"/>
      <c r="H308" s="274">
        <f>SUM(G275:G307)</f>
        <v>0</v>
      </c>
    </row>
    <row r="309" spans="2:8" s="243" customFormat="1">
      <c r="B309" s="260">
        <v>9</v>
      </c>
      <c r="C309" s="277" t="s">
        <v>1028</v>
      </c>
      <c r="D309" s="269"/>
      <c r="E309" s="273" t="s">
        <v>759</v>
      </c>
      <c r="F309" s="269"/>
      <c r="G309" s="272"/>
      <c r="H309" s="274"/>
    </row>
    <row r="310" spans="2:8" s="243" customFormat="1">
      <c r="B310" s="267">
        <f t="shared" ref="B310:B316" si="23">+B309+0.01</f>
        <v>9.01</v>
      </c>
      <c r="C310" s="268" t="s">
        <v>1029</v>
      </c>
      <c r="D310" s="269">
        <f>1207.53+626.3+60</f>
        <v>1893.83</v>
      </c>
      <c r="E310" s="273" t="s">
        <v>762</v>
      </c>
      <c r="F310" s="269"/>
      <c r="G310" s="272">
        <f t="shared" ref="G310:G316" si="24">ROUND(F310*D310,2)</f>
        <v>0</v>
      </c>
      <c r="H310" s="274"/>
    </row>
    <row r="311" spans="2:8" s="243" customFormat="1">
      <c r="B311" s="267">
        <f t="shared" si="23"/>
        <v>9.02</v>
      </c>
      <c r="C311" s="268" t="s">
        <v>1030</v>
      </c>
      <c r="D311" s="269">
        <v>202</v>
      </c>
      <c r="E311" s="273" t="s">
        <v>762</v>
      </c>
      <c r="F311" s="269"/>
      <c r="G311" s="272">
        <f t="shared" si="24"/>
        <v>0</v>
      </c>
      <c r="H311" s="274"/>
    </row>
    <row r="312" spans="2:8" s="243" customFormat="1">
      <c r="B312" s="267">
        <f t="shared" si="23"/>
        <v>9.0299999999999994</v>
      </c>
      <c r="C312" s="268" t="s">
        <v>1031</v>
      </c>
      <c r="D312" s="269">
        <v>249.06</v>
      </c>
      <c r="E312" s="273" t="s">
        <v>762</v>
      </c>
      <c r="F312" s="269"/>
      <c r="G312" s="272">
        <f t="shared" si="24"/>
        <v>0</v>
      </c>
      <c r="H312" s="274"/>
    </row>
    <row r="313" spans="2:8" s="243" customFormat="1">
      <c r="B313" s="267">
        <f t="shared" si="23"/>
        <v>9.0399999999999991</v>
      </c>
      <c r="C313" s="268" t="s">
        <v>1032</v>
      </c>
      <c r="D313" s="269">
        <v>782.22</v>
      </c>
      <c r="E313" s="273" t="s">
        <v>762</v>
      </c>
      <c r="F313" s="269"/>
      <c r="G313" s="272">
        <f t="shared" si="24"/>
        <v>0</v>
      </c>
      <c r="H313" s="274"/>
    </row>
    <row r="314" spans="2:8" s="243" customFormat="1">
      <c r="B314" s="267">
        <f t="shared" si="23"/>
        <v>9.0499999999999989</v>
      </c>
      <c r="C314" s="268" t="s">
        <v>1033</v>
      </c>
      <c r="D314" s="269">
        <v>233.04</v>
      </c>
      <c r="E314" s="273" t="s">
        <v>762</v>
      </c>
      <c r="F314" s="303"/>
      <c r="G314" s="272">
        <f t="shared" si="24"/>
        <v>0</v>
      </c>
      <c r="H314" s="274"/>
    </row>
    <row r="315" spans="2:8" s="243" customFormat="1">
      <c r="B315" s="267">
        <f t="shared" si="23"/>
        <v>9.0599999999999987</v>
      </c>
      <c r="C315" s="304" t="s">
        <v>1034</v>
      </c>
      <c r="D315" s="269">
        <v>129.88</v>
      </c>
      <c r="E315" s="273" t="s">
        <v>750</v>
      </c>
      <c r="F315" s="305"/>
      <c r="G315" s="272">
        <f t="shared" si="24"/>
        <v>0</v>
      </c>
      <c r="H315" s="274"/>
    </row>
    <row r="316" spans="2:8" s="243" customFormat="1">
      <c r="B316" s="267">
        <f t="shared" si="23"/>
        <v>9.0699999999999985</v>
      </c>
      <c r="C316" s="268" t="s">
        <v>1035</v>
      </c>
      <c r="D316" s="269">
        <f>92.55+3.19</f>
        <v>95.74</v>
      </c>
      <c r="E316" s="273" t="s">
        <v>750</v>
      </c>
      <c r="F316" s="269"/>
      <c r="G316" s="272">
        <f t="shared" si="24"/>
        <v>0</v>
      </c>
      <c r="H316" s="274"/>
    </row>
    <row r="317" spans="2:8" s="243" customFormat="1">
      <c r="B317" s="267"/>
      <c r="C317" s="268"/>
      <c r="D317" s="269"/>
      <c r="E317" s="273" t="s">
        <v>759</v>
      </c>
      <c r="F317" s="269"/>
      <c r="G317" s="280"/>
      <c r="H317" s="274">
        <f>SUM(G310:G316)</f>
        <v>0</v>
      </c>
    </row>
    <row r="318" spans="2:8" s="243" customFormat="1">
      <c r="B318" s="260">
        <v>10</v>
      </c>
      <c r="C318" s="277" t="s">
        <v>1036</v>
      </c>
      <c r="D318" s="269"/>
      <c r="E318" s="273" t="s">
        <v>759</v>
      </c>
      <c r="F318" s="269"/>
      <c r="G318" s="272"/>
      <c r="H318" s="274"/>
    </row>
    <row r="319" spans="2:8" s="243" customFormat="1">
      <c r="B319" s="267">
        <f>+B318+0.01</f>
        <v>10.01</v>
      </c>
      <c r="C319" s="268" t="s">
        <v>1037</v>
      </c>
      <c r="D319" s="269">
        <v>2917.1</v>
      </c>
      <c r="E319" s="273" t="s">
        <v>762</v>
      </c>
      <c r="F319" s="269"/>
      <c r="G319" s="272">
        <f>ROUND(F319*D319,2)</f>
        <v>0</v>
      </c>
      <c r="H319" s="274"/>
    </row>
    <row r="320" spans="2:8" s="243" customFormat="1">
      <c r="B320" s="267">
        <f>+B319+0.01</f>
        <v>10.02</v>
      </c>
      <c r="C320" s="268" t="s">
        <v>1038</v>
      </c>
      <c r="D320" s="269">
        <v>30.7</v>
      </c>
      <c r="E320" s="273" t="s">
        <v>762</v>
      </c>
      <c r="F320" s="269"/>
      <c r="G320" s="272">
        <f>ROUND(F320*D320,2)</f>
        <v>0</v>
      </c>
      <c r="H320" s="274"/>
    </row>
    <row r="321" spans="2:8" s="243" customFormat="1">
      <c r="B321" s="267">
        <f>+B320+0.01</f>
        <v>10.029999999999999</v>
      </c>
      <c r="C321" s="268" t="s">
        <v>1039</v>
      </c>
      <c r="D321" s="269">
        <f>870.76+31.22</f>
        <v>901.98</v>
      </c>
      <c r="E321" s="273" t="s">
        <v>750</v>
      </c>
      <c r="F321" s="269"/>
      <c r="G321" s="272">
        <f>ROUND(F321*D321,2)</f>
        <v>0</v>
      </c>
      <c r="H321" s="274"/>
    </row>
    <row r="322" spans="2:8" s="243" customFormat="1">
      <c r="B322" s="267">
        <f>+B321+0.01</f>
        <v>10.039999999999999</v>
      </c>
      <c r="C322" s="268" t="s">
        <v>1040</v>
      </c>
      <c r="D322" s="269">
        <v>3902.01</v>
      </c>
      <c r="E322" s="273" t="s">
        <v>762</v>
      </c>
      <c r="F322" s="269"/>
      <c r="G322" s="272">
        <f>ROUND(F322*D322,2)</f>
        <v>0</v>
      </c>
      <c r="H322" s="274"/>
    </row>
    <row r="323" spans="2:8" s="243" customFormat="1">
      <c r="B323" s="267"/>
      <c r="C323" s="268"/>
      <c r="D323" s="269"/>
      <c r="E323" s="273" t="s">
        <v>759</v>
      </c>
      <c r="F323" s="269"/>
      <c r="G323" s="276"/>
      <c r="H323" s="274">
        <f>SUM(G319:G322)</f>
        <v>0</v>
      </c>
    </row>
    <row r="324" spans="2:8" s="243" customFormat="1">
      <c r="B324" s="260">
        <v>11</v>
      </c>
      <c r="C324" s="277" t="s">
        <v>1041</v>
      </c>
      <c r="D324" s="269"/>
      <c r="E324" s="273" t="s">
        <v>759</v>
      </c>
      <c r="F324" s="306"/>
      <c r="G324" s="272"/>
      <c r="H324" s="274"/>
    </row>
    <row r="325" spans="2:8" s="243" customFormat="1" ht="37.5">
      <c r="B325" s="267">
        <f t="shared" ref="B325:B340" si="25">+B324+0.01</f>
        <v>11.01</v>
      </c>
      <c r="C325" s="268" t="s">
        <v>1042</v>
      </c>
      <c r="D325" s="269">
        <v>1</v>
      </c>
      <c r="E325" s="273" t="s">
        <v>9</v>
      </c>
      <c r="F325" s="269"/>
      <c r="G325" s="272">
        <f t="shared" ref="G325:G340" si="26">ROUND(F325*D325,2)</f>
        <v>0</v>
      </c>
      <c r="H325" s="274"/>
    </row>
    <row r="326" spans="2:8" s="243" customFormat="1" ht="37.5">
      <c r="B326" s="267">
        <f t="shared" si="25"/>
        <v>11.02</v>
      </c>
      <c r="C326" s="268" t="s">
        <v>1043</v>
      </c>
      <c r="D326" s="269">
        <v>2</v>
      </c>
      <c r="E326" s="273" t="s">
        <v>9</v>
      </c>
      <c r="F326" s="269"/>
      <c r="G326" s="272">
        <f t="shared" si="26"/>
        <v>0</v>
      </c>
      <c r="H326" s="274"/>
    </row>
    <row r="327" spans="2:8" s="243" customFormat="1" ht="37.5">
      <c r="B327" s="267">
        <f t="shared" si="25"/>
        <v>11.03</v>
      </c>
      <c r="C327" s="268" t="s">
        <v>1044</v>
      </c>
      <c r="D327" s="269">
        <v>2</v>
      </c>
      <c r="E327" s="273" t="s">
        <v>9</v>
      </c>
      <c r="F327" s="269"/>
      <c r="G327" s="272">
        <f t="shared" si="26"/>
        <v>0</v>
      </c>
      <c r="H327" s="274"/>
    </row>
    <row r="328" spans="2:8" s="243" customFormat="1" ht="37.5">
      <c r="B328" s="267">
        <f t="shared" si="25"/>
        <v>11.04</v>
      </c>
      <c r="C328" s="268" t="s">
        <v>1045</v>
      </c>
      <c r="D328" s="269">
        <v>1</v>
      </c>
      <c r="E328" s="273" t="s">
        <v>9</v>
      </c>
      <c r="F328" s="269"/>
      <c r="G328" s="272">
        <f t="shared" si="26"/>
        <v>0</v>
      </c>
      <c r="H328" s="274"/>
    </row>
    <row r="329" spans="2:8" s="243" customFormat="1" ht="37.5">
      <c r="B329" s="267">
        <f t="shared" si="25"/>
        <v>11.049999999999999</v>
      </c>
      <c r="C329" s="268" t="s">
        <v>1046</v>
      </c>
      <c r="D329" s="269">
        <v>2</v>
      </c>
      <c r="E329" s="273" t="s">
        <v>9</v>
      </c>
      <c r="F329" s="269"/>
      <c r="G329" s="272">
        <f t="shared" si="26"/>
        <v>0</v>
      </c>
      <c r="H329" s="274"/>
    </row>
    <row r="330" spans="2:8" s="243" customFormat="1" ht="37.5">
      <c r="B330" s="267">
        <f t="shared" si="25"/>
        <v>11.059999999999999</v>
      </c>
      <c r="C330" s="268" t="s">
        <v>1047</v>
      </c>
      <c r="D330" s="269">
        <v>3</v>
      </c>
      <c r="E330" s="273" t="s">
        <v>9</v>
      </c>
      <c r="F330" s="269"/>
      <c r="G330" s="272">
        <f t="shared" si="26"/>
        <v>0</v>
      </c>
      <c r="H330" s="274"/>
    </row>
    <row r="331" spans="2:8" s="243" customFormat="1" ht="37.5">
      <c r="B331" s="267">
        <f t="shared" si="25"/>
        <v>11.069999999999999</v>
      </c>
      <c r="C331" s="268" t="s">
        <v>1048</v>
      </c>
      <c r="D331" s="269">
        <v>4</v>
      </c>
      <c r="E331" s="273" t="s">
        <v>9</v>
      </c>
      <c r="F331" s="269"/>
      <c r="G331" s="272">
        <f t="shared" si="26"/>
        <v>0</v>
      </c>
      <c r="H331" s="274"/>
    </row>
    <row r="332" spans="2:8" s="243" customFormat="1" ht="37.5">
      <c r="B332" s="267">
        <f t="shared" si="25"/>
        <v>11.079999999999998</v>
      </c>
      <c r="C332" s="268" t="s">
        <v>1049</v>
      </c>
      <c r="D332" s="269">
        <v>5</v>
      </c>
      <c r="E332" s="273" t="s">
        <v>9</v>
      </c>
      <c r="F332" s="269"/>
      <c r="G332" s="272">
        <f t="shared" si="26"/>
        <v>0</v>
      </c>
      <c r="H332" s="274"/>
    </row>
    <row r="333" spans="2:8" s="243" customFormat="1" ht="37.5">
      <c r="B333" s="267">
        <f t="shared" si="25"/>
        <v>11.089999999999998</v>
      </c>
      <c r="C333" s="268" t="s">
        <v>1050</v>
      </c>
      <c r="D333" s="269">
        <v>2</v>
      </c>
      <c r="E333" s="273" t="s">
        <v>9</v>
      </c>
      <c r="F333" s="269"/>
      <c r="G333" s="272">
        <f t="shared" si="26"/>
        <v>0</v>
      </c>
      <c r="H333" s="274"/>
    </row>
    <row r="334" spans="2:8" s="243" customFormat="1" ht="37.5">
      <c r="B334" s="267">
        <f t="shared" si="25"/>
        <v>11.099999999999998</v>
      </c>
      <c r="C334" s="268" t="s">
        <v>1051</v>
      </c>
      <c r="D334" s="269">
        <v>2</v>
      </c>
      <c r="E334" s="273" t="s">
        <v>9</v>
      </c>
      <c r="F334" s="269"/>
      <c r="G334" s="272">
        <f t="shared" si="26"/>
        <v>0</v>
      </c>
      <c r="H334" s="274"/>
    </row>
    <row r="335" spans="2:8" s="243" customFormat="1" ht="37.5">
      <c r="B335" s="267">
        <f t="shared" si="25"/>
        <v>11.109999999999998</v>
      </c>
      <c r="C335" s="268" t="s">
        <v>1052</v>
      </c>
      <c r="D335" s="269">
        <v>1</v>
      </c>
      <c r="E335" s="273" t="s">
        <v>9</v>
      </c>
      <c r="F335" s="269"/>
      <c r="G335" s="272">
        <f t="shared" si="26"/>
        <v>0</v>
      </c>
      <c r="H335" s="274"/>
    </row>
    <row r="336" spans="2:8" s="243" customFormat="1" ht="37.5">
      <c r="B336" s="267">
        <f t="shared" si="25"/>
        <v>11.119999999999997</v>
      </c>
      <c r="C336" s="268" t="s">
        <v>1053</v>
      </c>
      <c r="D336" s="269">
        <v>2</v>
      </c>
      <c r="E336" s="273" t="s">
        <v>9</v>
      </c>
      <c r="F336" s="269"/>
      <c r="G336" s="272">
        <f t="shared" si="26"/>
        <v>0</v>
      </c>
      <c r="H336" s="274"/>
    </row>
    <row r="337" spans="2:8" s="243" customFormat="1" ht="37.5">
      <c r="B337" s="267">
        <f t="shared" si="25"/>
        <v>11.129999999999997</v>
      </c>
      <c r="C337" s="268" t="s">
        <v>1054</v>
      </c>
      <c r="D337" s="269">
        <v>1</v>
      </c>
      <c r="E337" s="273" t="s">
        <v>9</v>
      </c>
      <c r="F337" s="269"/>
      <c r="G337" s="272">
        <f t="shared" si="26"/>
        <v>0</v>
      </c>
      <c r="H337" s="274"/>
    </row>
    <row r="338" spans="2:8" s="243" customFormat="1" ht="37.5">
      <c r="B338" s="267">
        <f t="shared" si="25"/>
        <v>11.139999999999997</v>
      </c>
      <c r="C338" s="268" t="s">
        <v>1055</v>
      </c>
      <c r="D338" s="269">
        <v>1</v>
      </c>
      <c r="E338" s="273" t="s">
        <v>9</v>
      </c>
      <c r="F338" s="269"/>
      <c r="G338" s="272">
        <f t="shared" si="26"/>
        <v>0</v>
      </c>
      <c r="H338" s="274"/>
    </row>
    <row r="339" spans="2:8" s="243" customFormat="1" ht="37.5">
      <c r="B339" s="267">
        <f t="shared" si="25"/>
        <v>11.149999999999997</v>
      </c>
      <c r="C339" s="268" t="s">
        <v>1056</v>
      </c>
      <c r="D339" s="269">
        <v>1</v>
      </c>
      <c r="E339" s="273" t="s">
        <v>9</v>
      </c>
      <c r="F339" s="269"/>
      <c r="G339" s="272">
        <f t="shared" si="26"/>
        <v>0</v>
      </c>
      <c r="H339" s="274"/>
    </row>
    <row r="340" spans="2:8" s="243" customFormat="1" ht="37.5">
      <c r="B340" s="267">
        <f t="shared" si="25"/>
        <v>11.159999999999997</v>
      </c>
      <c r="C340" s="268" t="s">
        <v>1057</v>
      </c>
      <c r="D340" s="269">
        <v>2</v>
      </c>
      <c r="E340" s="273" t="s">
        <v>9</v>
      </c>
      <c r="F340" s="269"/>
      <c r="G340" s="272">
        <f t="shared" si="26"/>
        <v>0</v>
      </c>
      <c r="H340" s="274"/>
    </row>
    <row r="341" spans="2:8" s="243" customFormat="1">
      <c r="B341" s="307"/>
      <c r="C341" s="277" t="s">
        <v>1058</v>
      </c>
      <c r="D341" s="278"/>
      <c r="E341" s="279"/>
      <c r="F341" s="306"/>
      <c r="G341" s="272"/>
      <c r="H341" s="274"/>
    </row>
    <row r="342" spans="2:8" s="243" customFormat="1">
      <c r="B342" s="267">
        <f>+B340+0.01</f>
        <v>11.169999999999996</v>
      </c>
      <c r="C342" s="268" t="s">
        <v>1059</v>
      </c>
      <c r="D342" s="269">
        <v>1</v>
      </c>
      <c r="E342" s="273" t="s">
        <v>9</v>
      </c>
      <c r="F342" s="269"/>
      <c r="G342" s="272">
        <f t="shared" ref="G342:G395" si="27">ROUND(F342*D342,2)</f>
        <v>0</v>
      </c>
      <c r="H342" s="274"/>
    </row>
    <row r="343" spans="2:8" s="243" customFormat="1">
      <c r="B343" s="267">
        <f t="shared" ref="B343:B395" si="28">+B342+0.01</f>
        <v>11.179999999999996</v>
      </c>
      <c r="C343" s="268" t="s">
        <v>1060</v>
      </c>
      <c r="D343" s="269">
        <v>1</v>
      </c>
      <c r="E343" s="273" t="s">
        <v>9</v>
      </c>
      <c r="F343" s="269"/>
      <c r="G343" s="272">
        <f t="shared" si="27"/>
        <v>0</v>
      </c>
      <c r="H343" s="274"/>
    </row>
    <row r="344" spans="2:8" s="243" customFormat="1">
      <c r="B344" s="267">
        <f t="shared" si="28"/>
        <v>11.189999999999996</v>
      </c>
      <c r="C344" s="268" t="s">
        <v>1061</v>
      </c>
      <c r="D344" s="269">
        <v>1</v>
      </c>
      <c r="E344" s="273" t="s">
        <v>9</v>
      </c>
      <c r="F344" s="269"/>
      <c r="G344" s="272">
        <f t="shared" si="27"/>
        <v>0</v>
      </c>
      <c r="H344" s="274"/>
    </row>
    <row r="345" spans="2:8" s="243" customFormat="1">
      <c r="B345" s="267">
        <f t="shared" si="28"/>
        <v>11.199999999999996</v>
      </c>
      <c r="C345" s="268" t="s">
        <v>1062</v>
      </c>
      <c r="D345" s="269">
        <v>1</v>
      </c>
      <c r="E345" s="273" t="s">
        <v>9</v>
      </c>
      <c r="F345" s="269"/>
      <c r="G345" s="272">
        <f t="shared" si="27"/>
        <v>0</v>
      </c>
      <c r="H345" s="274"/>
    </row>
    <row r="346" spans="2:8" s="243" customFormat="1">
      <c r="B346" s="267">
        <f t="shared" si="28"/>
        <v>11.209999999999996</v>
      </c>
      <c r="C346" s="268" t="s">
        <v>1063</v>
      </c>
      <c r="D346" s="269">
        <v>1</v>
      </c>
      <c r="E346" s="273" t="s">
        <v>9</v>
      </c>
      <c r="F346" s="269"/>
      <c r="G346" s="272">
        <f t="shared" si="27"/>
        <v>0</v>
      </c>
      <c r="H346" s="274"/>
    </row>
    <row r="347" spans="2:8" s="243" customFormat="1">
      <c r="B347" s="267">
        <f t="shared" si="28"/>
        <v>11.219999999999995</v>
      </c>
      <c r="C347" s="268" t="s">
        <v>1064</v>
      </c>
      <c r="D347" s="269">
        <v>1</v>
      </c>
      <c r="E347" s="273" t="s">
        <v>9</v>
      </c>
      <c r="F347" s="269"/>
      <c r="G347" s="272">
        <f t="shared" si="27"/>
        <v>0</v>
      </c>
      <c r="H347" s="274"/>
    </row>
    <row r="348" spans="2:8" s="243" customFormat="1">
      <c r="B348" s="267">
        <f t="shared" si="28"/>
        <v>11.229999999999995</v>
      </c>
      <c r="C348" s="268" t="s">
        <v>1065</v>
      </c>
      <c r="D348" s="269">
        <v>1</v>
      </c>
      <c r="E348" s="273" t="s">
        <v>9</v>
      </c>
      <c r="F348" s="269"/>
      <c r="G348" s="272">
        <f t="shared" si="27"/>
        <v>0</v>
      </c>
      <c r="H348" s="274"/>
    </row>
    <row r="349" spans="2:8" s="243" customFormat="1">
      <c r="B349" s="267">
        <f t="shared" si="28"/>
        <v>11.239999999999995</v>
      </c>
      <c r="C349" s="268" t="s">
        <v>1065</v>
      </c>
      <c r="D349" s="269">
        <v>1</v>
      </c>
      <c r="E349" s="273" t="s">
        <v>9</v>
      </c>
      <c r="F349" s="269"/>
      <c r="G349" s="272">
        <f t="shared" si="27"/>
        <v>0</v>
      </c>
      <c r="H349" s="274"/>
    </row>
    <row r="350" spans="2:8" s="243" customFormat="1">
      <c r="B350" s="267">
        <f t="shared" si="28"/>
        <v>11.249999999999995</v>
      </c>
      <c r="C350" s="268" t="s">
        <v>1066</v>
      </c>
      <c r="D350" s="269">
        <v>1</v>
      </c>
      <c r="E350" s="273" t="s">
        <v>9</v>
      </c>
      <c r="F350" s="269"/>
      <c r="G350" s="272">
        <f t="shared" si="27"/>
        <v>0</v>
      </c>
      <c r="H350" s="274"/>
    </row>
    <row r="351" spans="2:8" s="243" customFormat="1">
      <c r="B351" s="267">
        <f t="shared" si="28"/>
        <v>11.259999999999994</v>
      </c>
      <c r="C351" s="268" t="s">
        <v>1067</v>
      </c>
      <c r="D351" s="269">
        <v>1</v>
      </c>
      <c r="E351" s="273" t="s">
        <v>9</v>
      </c>
      <c r="F351" s="269"/>
      <c r="G351" s="272">
        <f t="shared" si="27"/>
        <v>0</v>
      </c>
      <c r="H351" s="274"/>
    </row>
    <row r="352" spans="2:8" s="243" customFormat="1">
      <c r="B352" s="267">
        <f t="shared" si="28"/>
        <v>11.269999999999994</v>
      </c>
      <c r="C352" s="268" t="s">
        <v>1068</v>
      </c>
      <c r="D352" s="269">
        <v>1</v>
      </c>
      <c r="E352" s="273" t="s">
        <v>9</v>
      </c>
      <c r="F352" s="269"/>
      <c r="G352" s="272">
        <f t="shared" si="27"/>
        <v>0</v>
      </c>
      <c r="H352" s="274"/>
    </row>
    <row r="353" spans="2:8" s="243" customFormat="1">
      <c r="B353" s="267">
        <f t="shared" si="28"/>
        <v>11.279999999999994</v>
      </c>
      <c r="C353" s="268" t="s">
        <v>1069</v>
      </c>
      <c r="D353" s="269">
        <v>1</v>
      </c>
      <c r="E353" s="273" t="s">
        <v>9</v>
      </c>
      <c r="F353" s="269"/>
      <c r="G353" s="272">
        <f t="shared" si="27"/>
        <v>0</v>
      </c>
      <c r="H353" s="274"/>
    </row>
    <row r="354" spans="2:8" s="243" customFormat="1">
      <c r="B354" s="267">
        <f t="shared" si="28"/>
        <v>11.289999999999994</v>
      </c>
      <c r="C354" s="268" t="s">
        <v>1070</v>
      </c>
      <c r="D354" s="269">
        <v>1</v>
      </c>
      <c r="E354" s="273" t="s">
        <v>9</v>
      </c>
      <c r="F354" s="269"/>
      <c r="G354" s="272">
        <f t="shared" si="27"/>
        <v>0</v>
      </c>
      <c r="H354" s="274"/>
    </row>
    <row r="355" spans="2:8" s="243" customFormat="1">
      <c r="B355" s="267">
        <f t="shared" si="28"/>
        <v>11.299999999999994</v>
      </c>
      <c r="C355" s="268" t="s">
        <v>1071</v>
      </c>
      <c r="D355" s="269">
        <v>1</v>
      </c>
      <c r="E355" s="273" t="s">
        <v>9</v>
      </c>
      <c r="F355" s="269"/>
      <c r="G355" s="272">
        <f t="shared" si="27"/>
        <v>0</v>
      </c>
      <c r="H355" s="274"/>
    </row>
    <row r="356" spans="2:8" s="243" customFormat="1">
      <c r="B356" s="267">
        <f t="shared" si="28"/>
        <v>11.309999999999993</v>
      </c>
      <c r="C356" s="268" t="s">
        <v>1072</v>
      </c>
      <c r="D356" s="269">
        <v>1</v>
      </c>
      <c r="E356" s="273" t="s">
        <v>9</v>
      </c>
      <c r="F356" s="269"/>
      <c r="G356" s="272">
        <f t="shared" si="27"/>
        <v>0</v>
      </c>
      <c r="H356" s="274"/>
    </row>
    <row r="357" spans="2:8" s="243" customFormat="1">
      <c r="B357" s="267">
        <f t="shared" si="28"/>
        <v>11.319999999999993</v>
      </c>
      <c r="C357" s="268" t="s">
        <v>1073</v>
      </c>
      <c r="D357" s="269">
        <v>1</v>
      </c>
      <c r="E357" s="273" t="s">
        <v>9</v>
      </c>
      <c r="F357" s="269"/>
      <c r="G357" s="272">
        <f t="shared" si="27"/>
        <v>0</v>
      </c>
      <c r="H357" s="274"/>
    </row>
    <row r="358" spans="2:8" s="243" customFormat="1">
      <c r="B358" s="267">
        <f t="shared" si="28"/>
        <v>11.329999999999993</v>
      </c>
      <c r="C358" s="268" t="s">
        <v>1074</v>
      </c>
      <c r="D358" s="269">
        <v>1</v>
      </c>
      <c r="E358" s="273" t="s">
        <v>9</v>
      </c>
      <c r="F358" s="269"/>
      <c r="G358" s="272">
        <f t="shared" si="27"/>
        <v>0</v>
      </c>
      <c r="H358" s="274"/>
    </row>
    <row r="359" spans="2:8" s="243" customFormat="1">
      <c r="B359" s="267">
        <f t="shared" si="28"/>
        <v>11.339999999999993</v>
      </c>
      <c r="C359" s="268" t="s">
        <v>1075</v>
      </c>
      <c r="D359" s="269">
        <v>1</v>
      </c>
      <c r="E359" s="273" t="s">
        <v>9</v>
      </c>
      <c r="F359" s="269"/>
      <c r="G359" s="272">
        <f t="shared" si="27"/>
        <v>0</v>
      </c>
      <c r="H359" s="274"/>
    </row>
    <row r="360" spans="2:8" s="243" customFormat="1">
      <c r="B360" s="267">
        <f t="shared" si="28"/>
        <v>11.349999999999993</v>
      </c>
      <c r="C360" s="268" t="s">
        <v>1076</v>
      </c>
      <c r="D360" s="269">
        <v>1</v>
      </c>
      <c r="E360" s="273" t="s">
        <v>9</v>
      </c>
      <c r="F360" s="269"/>
      <c r="G360" s="272">
        <f t="shared" si="27"/>
        <v>0</v>
      </c>
      <c r="H360" s="274"/>
    </row>
    <row r="361" spans="2:8" s="243" customFormat="1">
      <c r="B361" s="267">
        <f t="shared" si="28"/>
        <v>11.359999999999992</v>
      </c>
      <c r="C361" s="268" t="s">
        <v>1077</v>
      </c>
      <c r="D361" s="269">
        <v>1</v>
      </c>
      <c r="E361" s="273" t="s">
        <v>9</v>
      </c>
      <c r="F361" s="269"/>
      <c r="G361" s="272">
        <f t="shared" si="27"/>
        <v>0</v>
      </c>
      <c r="H361" s="274"/>
    </row>
    <row r="362" spans="2:8" s="243" customFormat="1">
      <c r="B362" s="267">
        <f t="shared" si="28"/>
        <v>11.369999999999992</v>
      </c>
      <c r="C362" s="268" t="s">
        <v>1078</v>
      </c>
      <c r="D362" s="269">
        <v>1</v>
      </c>
      <c r="E362" s="273" t="s">
        <v>9</v>
      </c>
      <c r="F362" s="269"/>
      <c r="G362" s="272">
        <f t="shared" si="27"/>
        <v>0</v>
      </c>
      <c r="H362" s="274"/>
    </row>
    <row r="363" spans="2:8" s="243" customFormat="1">
      <c r="B363" s="267">
        <f t="shared" si="28"/>
        <v>11.379999999999992</v>
      </c>
      <c r="C363" s="268" t="s">
        <v>1079</v>
      </c>
      <c r="D363" s="269">
        <v>1</v>
      </c>
      <c r="E363" s="273" t="s">
        <v>9</v>
      </c>
      <c r="F363" s="269"/>
      <c r="G363" s="272">
        <f t="shared" si="27"/>
        <v>0</v>
      </c>
      <c r="H363" s="274"/>
    </row>
    <row r="364" spans="2:8" s="243" customFormat="1">
      <c r="B364" s="267">
        <f t="shared" si="28"/>
        <v>11.389999999999992</v>
      </c>
      <c r="C364" s="268" t="s">
        <v>1080</v>
      </c>
      <c r="D364" s="269">
        <v>1</v>
      </c>
      <c r="E364" s="273" t="s">
        <v>9</v>
      </c>
      <c r="F364" s="269"/>
      <c r="G364" s="272">
        <f t="shared" si="27"/>
        <v>0</v>
      </c>
      <c r="H364" s="274"/>
    </row>
    <row r="365" spans="2:8" s="243" customFormat="1">
      <c r="B365" s="267">
        <f t="shared" si="28"/>
        <v>11.399999999999991</v>
      </c>
      <c r="C365" s="268" t="s">
        <v>1081</v>
      </c>
      <c r="D365" s="269">
        <v>1</v>
      </c>
      <c r="E365" s="273" t="s">
        <v>9</v>
      </c>
      <c r="F365" s="269"/>
      <c r="G365" s="272">
        <f t="shared" si="27"/>
        <v>0</v>
      </c>
      <c r="H365" s="274"/>
    </row>
    <row r="366" spans="2:8" s="243" customFormat="1">
      <c r="B366" s="267">
        <f t="shared" si="28"/>
        <v>11.409999999999991</v>
      </c>
      <c r="C366" s="268" t="s">
        <v>1082</v>
      </c>
      <c r="D366" s="269">
        <v>1</v>
      </c>
      <c r="E366" s="273" t="s">
        <v>9</v>
      </c>
      <c r="F366" s="269"/>
      <c r="G366" s="272">
        <f t="shared" si="27"/>
        <v>0</v>
      </c>
      <c r="H366" s="274"/>
    </row>
    <row r="367" spans="2:8" s="243" customFormat="1">
      <c r="B367" s="267">
        <f t="shared" si="28"/>
        <v>11.419999999999991</v>
      </c>
      <c r="C367" s="268" t="s">
        <v>1083</v>
      </c>
      <c r="D367" s="269">
        <v>1</v>
      </c>
      <c r="E367" s="273" t="s">
        <v>9</v>
      </c>
      <c r="F367" s="269"/>
      <c r="G367" s="272">
        <f t="shared" si="27"/>
        <v>0</v>
      </c>
      <c r="H367" s="274"/>
    </row>
    <row r="368" spans="2:8" s="243" customFormat="1">
      <c r="B368" s="267">
        <f t="shared" si="28"/>
        <v>11.429999999999991</v>
      </c>
      <c r="C368" s="268" t="s">
        <v>1084</v>
      </c>
      <c r="D368" s="269">
        <v>1</v>
      </c>
      <c r="E368" s="273" t="s">
        <v>9</v>
      </c>
      <c r="F368" s="269"/>
      <c r="G368" s="272">
        <f t="shared" si="27"/>
        <v>0</v>
      </c>
      <c r="H368" s="274"/>
    </row>
    <row r="369" spans="2:8" s="243" customFormat="1">
      <c r="B369" s="267">
        <f t="shared" si="28"/>
        <v>11.439999999999991</v>
      </c>
      <c r="C369" s="268" t="s">
        <v>1085</v>
      </c>
      <c r="D369" s="269">
        <v>1</v>
      </c>
      <c r="E369" s="273" t="s">
        <v>9</v>
      </c>
      <c r="F369" s="269"/>
      <c r="G369" s="272">
        <f t="shared" si="27"/>
        <v>0</v>
      </c>
      <c r="H369" s="274"/>
    </row>
    <row r="370" spans="2:8" s="243" customFormat="1">
      <c r="B370" s="267">
        <f t="shared" si="28"/>
        <v>11.44999999999999</v>
      </c>
      <c r="C370" s="268" t="s">
        <v>1086</v>
      </c>
      <c r="D370" s="269">
        <v>1</v>
      </c>
      <c r="E370" s="273" t="s">
        <v>9</v>
      </c>
      <c r="F370" s="269"/>
      <c r="G370" s="272">
        <f t="shared" si="27"/>
        <v>0</v>
      </c>
      <c r="H370" s="274"/>
    </row>
    <row r="371" spans="2:8" s="243" customFormat="1">
      <c r="B371" s="267">
        <f t="shared" si="28"/>
        <v>11.45999999999999</v>
      </c>
      <c r="C371" s="268" t="s">
        <v>1087</v>
      </c>
      <c r="D371" s="269">
        <v>1</v>
      </c>
      <c r="E371" s="273" t="s">
        <v>9</v>
      </c>
      <c r="F371" s="269"/>
      <c r="G371" s="272">
        <f t="shared" si="27"/>
        <v>0</v>
      </c>
      <c r="H371" s="274"/>
    </row>
    <row r="372" spans="2:8" s="243" customFormat="1">
      <c r="B372" s="267">
        <f t="shared" si="28"/>
        <v>11.46999999999999</v>
      </c>
      <c r="C372" s="268" t="s">
        <v>1088</v>
      </c>
      <c r="D372" s="269">
        <v>1</v>
      </c>
      <c r="E372" s="273" t="s">
        <v>9</v>
      </c>
      <c r="F372" s="269"/>
      <c r="G372" s="272">
        <f t="shared" si="27"/>
        <v>0</v>
      </c>
      <c r="H372" s="274"/>
    </row>
    <row r="373" spans="2:8" s="243" customFormat="1">
      <c r="B373" s="267">
        <f t="shared" si="28"/>
        <v>11.47999999999999</v>
      </c>
      <c r="C373" s="268" t="s">
        <v>1089</v>
      </c>
      <c r="D373" s="269">
        <v>1</v>
      </c>
      <c r="E373" s="273" t="s">
        <v>9</v>
      </c>
      <c r="F373" s="269"/>
      <c r="G373" s="272">
        <f t="shared" si="27"/>
        <v>0</v>
      </c>
      <c r="H373" s="274"/>
    </row>
    <row r="374" spans="2:8" s="243" customFormat="1">
      <c r="B374" s="267">
        <f t="shared" si="28"/>
        <v>11.48999999999999</v>
      </c>
      <c r="C374" s="268" t="s">
        <v>1090</v>
      </c>
      <c r="D374" s="269">
        <v>1</v>
      </c>
      <c r="E374" s="273" t="s">
        <v>9</v>
      </c>
      <c r="F374" s="269"/>
      <c r="G374" s="272">
        <f t="shared" si="27"/>
        <v>0</v>
      </c>
      <c r="H374" s="274"/>
    </row>
    <row r="375" spans="2:8" s="243" customFormat="1">
      <c r="B375" s="267">
        <f t="shared" si="28"/>
        <v>11.499999999999989</v>
      </c>
      <c r="C375" s="268" t="s">
        <v>1091</v>
      </c>
      <c r="D375" s="269">
        <v>1</v>
      </c>
      <c r="E375" s="273" t="s">
        <v>9</v>
      </c>
      <c r="F375" s="269"/>
      <c r="G375" s="272">
        <f t="shared" si="27"/>
        <v>0</v>
      </c>
      <c r="H375" s="274"/>
    </row>
    <row r="376" spans="2:8" s="243" customFormat="1">
      <c r="B376" s="267">
        <f t="shared" si="28"/>
        <v>11.509999999999989</v>
      </c>
      <c r="C376" s="268" t="s">
        <v>1092</v>
      </c>
      <c r="D376" s="269">
        <v>1</v>
      </c>
      <c r="E376" s="273" t="s">
        <v>9</v>
      </c>
      <c r="F376" s="269"/>
      <c r="G376" s="272">
        <f t="shared" si="27"/>
        <v>0</v>
      </c>
      <c r="H376" s="274"/>
    </row>
    <row r="377" spans="2:8" s="243" customFormat="1">
      <c r="B377" s="267">
        <f t="shared" si="28"/>
        <v>11.519999999999989</v>
      </c>
      <c r="C377" s="268" t="s">
        <v>1093</v>
      </c>
      <c r="D377" s="269">
        <v>1</v>
      </c>
      <c r="E377" s="273" t="s">
        <v>9</v>
      </c>
      <c r="F377" s="269"/>
      <c r="G377" s="272">
        <f t="shared" si="27"/>
        <v>0</v>
      </c>
      <c r="H377" s="274"/>
    </row>
    <row r="378" spans="2:8" s="243" customFormat="1">
      <c r="B378" s="267">
        <f t="shared" si="28"/>
        <v>11.529999999999989</v>
      </c>
      <c r="C378" s="268" t="s">
        <v>1094</v>
      </c>
      <c r="D378" s="269">
        <v>1</v>
      </c>
      <c r="E378" s="273" t="s">
        <v>9</v>
      </c>
      <c r="F378" s="269"/>
      <c r="G378" s="272">
        <f t="shared" si="27"/>
        <v>0</v>
      </c>
      <c r="H378" s="274"/>
    </row>
    <row r="379" spans="2:8" s="243" customFormat="1">
      <c r="B379" s="267">
        <f t="shared" si="28"/>
        <v>11.539999999999988</v>
      </c>
      <c r="C379" s="268" t="s">
        <v>1095</v>
      </c>
      <c r="D379" s="269">
        <v>1</v>
      </c>
      <c r="E379" s="273" t="s">
        <v>9</v>
      </c>
      <c r="F379" s="269"/>
      <c r="G379" s="272">
        <f t="shared" si="27"/>
        <v>0</v>
      </c>
      <c r="H379" s="274"/>
    </row>
    <row r="380" spans="2:8" s="243" customFormat="1">
      <c r="B380" s="267">
        <f t="shared" si="28"/>
        <v>11.549999999999988</v>
      </c>
      <c r="C380" s="268" t="s">
        <v>1096</v>
      </c>
      <c r="D380" s="269">
        <v>1</v>
      </c>
      <c r="E380" s="273" t="s">
        <v>9</v>
      </c>
      <c r="F380" s="269"/>
      <c r="G380" s="272">
        <f t="shared" si="27"/>
        <v>0</v>
      </c>
      <c r="H380" s="274"/>
    </row>
    <row r="381" spans="2:8" s="243" customFormat="1">
      <c r="B381" s="267">
        <f t="shared" si="28"/>
        <v>11.559999999999988</v>
      </c>
      <c r="C381" s="268" t="s">
        <v>1097</v>
      </c>
      <c r="D381" s="269">
        <v>1</v>
      </c>
      <c r="E381" s="273" t="s">
        <v>9</v>
      </c>
      <c r="F381" s="269"/>
      <c r="G381" s="272">
        <f t="shared" si="27"/>
        <v>0</v>
      </c>
      <c r="H381" s="274"/>
    </row>
    <row r="382" spans="2:8" s="243" customFormat="1">
      <c r="B382" s="267">
        <f t="shared" si="28"/>
        <v>11.569999999999988</v>
      </c>
      <c r="C382" s="268" t="s">
        <v>1098</v>
      </c>
      <c r="D382" s="269">
        <v>1</v>
      </c>
      <c r="E382" s="273" t="s">
        <v>9</v>
      </c>
      <c r="F382" s="269"/>
      <c r="G382" s="272">
        <f t="shared" si="27"/>
        <v>0</v>
      </c>
      <c r="H382" s="274"/>
    </row>
    <row r="383" spans="2:8" s="243" customFormat="1">
      <c r="B383" s="267">
        <f t="shared" si="28"/>
        <v>11.579999999999988</v>
      </c>
      <c r="C383" s="268" t="s">
        <v>1099</v>
      </c>
      <c r="D383" s="269">
        <v>1</v>
      </c>
      <c r="E383" s="273" t="s">
        <v>9</v>
      </c>
      <c r="F383" s="269"/>
      <c r="G383" s="272">
        <f t="shared" si="27"/>
        <v>0</v>
      </c>
      <c r="H383" s="274"/>
    </row>
    <row r="384" spans="2:8" s="243" customFormat="1" ht="37.5">
      <c r="B384" s="267">
        <f t="shared" si="28"/>
        <v>11.589999999999987</v>
      </c>
      <c r="C384" s="268" t="s">
        <v>1100</v>
      </c>
      <c r="D384" s="269">
        <v>1</v>
      </c>
      <c r="E384" s="273" t="s">
        <v>9</v>
      </c>
      <c r="F384" s="269"/>
      <c r="G384" s="272">
        <f t="shared" si="27"/>
        <v>0</v>
      </c>
      <c r="H384" s="274"/>
    </row>
    <row r="385" spans="2:8" s="243" customFormat="1" ht="37.5">
      <c r="B385" s="267">
        <f t="shared" si="28"/>
        <v>11.599999999999987</v>
      </c>
      <c r="C385" s="268" t="s">
        <v>1101</v>
      </c>
      <c r="D385" s="269">
        <v>1</v>
      </c>
      <c r="E385" s="273" t="s">
        <v>9</v>
      </c>
      <c r="F385" s="269"/>
      <c r="G385" s="272">
        <f t="shared" si="27"/>
        <v>0</v>
      </c>
      <c r="H385" s="274"/>
    </row>
    <row r="386" spans="2:8" s="243" customFormat="1">
      <c r="B386" s="267">
        <f t="shared" si="28"/>
        <v>11.609999999999987</v>
      </c>
      <c r="C386" s="268" t="s">
        <v>1102</v>
      </c>
      <c r="D386" s="269">
        <v>1</v>
      </c>
      <c r="E386" s="273" t="s">
        <v>9</v>
      </c>
      <c r="F386" s="269"/>
      <c r="G386" s="272">
        <f t="shared" si="27"/>
        <v>0</v>
      </c>
      <c r="H386" s="274"/>
    </row>
    <row r="387" spans="2:8" s="243" customFormat="1">
      <c r="B387" s="267">
        <f t="shared" si="28"/>
        <v>11.619999999999987</v>
      </c>
      <c r="C387" s="268" t="s">
        <v>1103</v>
      </c>
      <c r="D387" s="269">
        <v>1</v>
      </c>
      <c r="E387" s="273" t="s">
        <v>9</v>
      </c>
      <c r="F387" s="269"/>
      <c r="G387" s="272">
        <f t="shared" si="27"/>
        <v>0</v>
      </c>
      <c r="H387" s="274"/>
    </row>
    <row r="388" spans="2:8" s="243" customFormat="1" ht="37.5">
      <c r="B388" s="267">
        <f t="shared" si="28"/>
        <v>11.629999999999987</v>
      </c>
      <c r="C388" s="268" t="s">
        <v>1104</v>
      </c>
      <c r="D388" s="269">
        <v>1</v>
      </c>
      <c r="E388" s="273" t="s">
        <v>9</v>
      </c>
      <c r="F388" s="269"/>
      <c r="G388" s="272">
        <f t="shared" si="27"/>
        <v>0</v>
      </c>
      <c r="H388" s="274"/>
    </row>
    <row r="389" spans="2:8" s="243" customFormat="1">
      <c r="B389" s="267">
        <f t="shared" si="28"/>
        <v>11.639999999999986</v>
      </c>
      <c r="C389" s="268" t="s">
        <v>1105</v>
      </c>
      <c r="D389" s="269">
        <v>16</v>
      </c>
      <c r="E389" s="273" t="s">
        <v>9</v>
      </c>
      <c r="F389" s="269"/>
      <c r="G389" s="272">
        <f t="shared" si="27"/>
        <v>0</v>
      </c>
      <c r="H389" s="274"/>
    </row>
    <row r="390" spans="2:8" s="243" customFormat="1">
      <c r="B390" s="267">
        <f t="shared" si="28"/>
        <v>11.649999999999986</v>
      </c>
      <c r="C390" s="268" t="s">
        <v>1106</v>
      </c>
      <c r="D390" s="269">
        <v>12</v>
      </c>
      <c r="E390" s="273" t="s">
        <v>9</v>
      </c>
      <c r="F390" s="269"/>
      <c r="G390" s="272">
        <f t="shared" si="27"/>
        <v>0</v>
      </c>
      <c r="H390" s="274"/>
    </row>
    <row r="391" spans="2:8" s="243" customFormat="1">
      <c r="B391" s="267">
        <f t="shared" si="28"/>
        <v>11.659999999999986</v>
      </c>
      <c r="C391" s="268" t="s">
        <v>1107</v>
      </c>
      <c r="D391" s="269">
        <v>14</v>
      </c>
      <c r="E391" s="273" t="s">
        <v>9</v>
      </c>
      <c r="F391" s="269"/>
      <c r="G391" s="272">
        <f t="shared" si="27"/>
        <v>0</v>
      </c>
      <c r="H391" s="274"/>
    </row>
    <row r="392" spans="2:8" s="243" customFormat="1">
      <c r="B392" s="267">
        <f t="shared" si="28"/>
        <v>11.669999999999986</v>
      </c>
      <c r="C392" s="268" t="s">
        <v>1108</v>
      </c>
      <c r="D392" s="269">
        <v>1</v>
      </c>
      <c r="E392" s="273" t="s">
        <v>9</v>
      </c>
      <c r="F392" s="269"/>
      <c r="G392" s="272">
        <f t="shared" si="27"/>
        <v>0</v>
      </c>
      <c r="H392" s="274"/>
    </row>
    <row r="393" spans="2:8" s="243" customFormat="1">
      <c r="B393" s="267">
        <f t="shared" si="28"/>
        <v>11.679999999999986</v>
      </c>
      <c r="C393" s="268" t="s">
        <v>1109</v>
      </c>
      <c r="D393" s="269">
        <v>1</v>
      </c>
      <c r="E393" s="273" t="s">
        <v>9</v>
      </c>
      <c r="F393" s="269"/>
      <c r="G393" s="272">
        <f t="shared" si="27"/>
        <v>0</v>
      </c>
      <c r="H393" s="274"/>
    </row>
    <row r="394" spans="2:8" s="243" customFormat="1">
      <c r="B394" s="267">
        <f t="shared" si="28"/>
        <v>11.689999999999985</v>
      </c>
      <c r="C394" s="268" t="s">
        <v>1110</v>
      </c>
      <c r="D394" s="269">
        <v>12</v>
      </c>
      <c r="E394" s="273" t="s">
        <v>9</v>
      </c>
      <c r="F394" s="269"/>
      <c r="G394" s="272">
        <f t="shared" si="27"/>
        <v>0</v>
      </c>
      <c r="H394" s="274"/>
    </row>
    <row r="395" spans="2:8" s="243" customFormat="1">
      <c r="B395" s="267">
        <f t="shared" si="28"/>
        <v>11.699999999999985</v>
      </c>
      <c r="C395" s="268" t="s">
        <v>1111</v>
      </c>
      <c r="D395" s="269">
        <v>9</v>
      </c>
      <c r="E395" s="273" t="s">
        <v>9</v>
      </c>
      <c r="F395" s="269"/>
      <c r="G395" s="272">
        <f t="shared" si="27"/>
        <v>0</v>
      </c>
      <c r="H395" s="274"/>
    </row>
    <row r="396" spans="2:8" s="243" customFormat="1">
      <c r="B396" s="260"/>
      <c r="C396" s="277"/>
      <c r="D396" s="269"/>
      <c r="E396" s="273"/>
      <c r="F396" s="306"/>
      <c r="G396" s="272"/>
      <c r="H396" s="274">
        <f>SUM(G325:G395)</f>
        <v>0</v>
      </c>
    </row>
    <row r="397" spans="2:8" s="243" customFormat="1">
      <c r="B397" s="260">
        <v>12</v>
      </c>
      <c r="C397" s="277" t="s">
        <v>1112</v>
      </c>
      <c r="D397" s="269"/>
      <c r="E397" s="273" t="s">
        <v>759</v>
      </c>
      <c r="F397" s="269"/>
      <c r="G397" s="272"/>
      <c r="H397" s="274"/>
    </row>
    <row r="398" spans="2:8" s="243" customFormat="1">
      <c r="B398" s="267">
        <f>+B397+0.01</f>
        <v>12.01</v>
      </c>
      <c r="C398" s="268" t="s">
        <v>1113</v>
      </c>
      <c r="D398" s="269">
        <v>566.02</v>
      </c>
      <c r="E398" s="273" t="s">
        <v>1114</v>
      </c>
      <c r="F398" s="269"/>
      <c r="G398" s="272">
        <f>ROUND(F398*D398,2)</f>
        <v>0</v>
      </c>
      <c r="H398" s="274"/>
    </row>
    <row r="399" spans="2:8" s="243" customFormat="1">
      <c r="B399" s="267">
        <f>+B398+0.01</f>
        <v>12.02</v>
      </c>
      <c r="C399" s="268" t="s">
        <v>1115</v>
      </c>
      <c r="D399" s="269">
        <v>483.41</v>
      </c>
      <c r="E399" s="273" t="s">
        <v>1114</v>
      </c>
      <c r="F399" s="269"/>
      <c r="G399" s="272">
        <f>ROUND(F399*D399,2)</f>
        <v>0</v>
      </c>
      <c r="H399" s="274"/>
    </row>
    <row r="400" spans="2:8" s="243" customFormat="1">
      <c r="B400" s="267">
        <f>+B399+0.01</f>
        <v>12.03</v>
      </c>
      <c r="C400" s="268" t="s">
        <v>1116</v>
      </c>
      <c r="D400" s="269">
        <v>35.51</v>
      </c>
      <c r="E400" s="273" t="s">
        <v>1114</v>
      </c>
      <c r="F400" s="269"/>
      <c r="G400" s="272">
        <f>ROUND(F400*D400,2)</f>
        <v>0</v>
      </c>
      <c r="H400" s="274"/>
    </row>
    <row r="401" spans="2:8" s="243" customFormat="1">
      <c r="B401" s="267">
        <f>+B400+0.01</f>
        <v>12.04</v>
      </c>
      <c r="C401" s="268" t="s">
        <v>1117</v>
      </c>
      <c r="D401" s="269">
        <v>17.28</v>
      </c>
      <c r="E401" s="273" t="s">
        <v>1114</v>
      </c>
      <c r="F401" s="269"/>
      <c r="G401" s="272">
        <f>ROUND(F401*D401,2)</f>
        <v>0</v>
      </c>
      <c r="H401" s="274"/>
    </row>
    <row r="402" spans="2:8" s="243" customFormat="1">
      <c r="B402" s="267"/>
      <c r="C402" s="268"/>
      <c r="D402" s="269"/>
      <c r="E402" s="273" t="s">
        <v>759</v>
      </c>
      <c r="F402" s="269"/>
      <c r="G402" s="276"/>
      <c r="H402" s="274">
        <f>SUM(G397:G401)</f>
        <v>0</v>
      </c>
    </row>
    <row r="403" spans="2:8" s="243" customFormat="1">
      <c r="B403" s="260">
        <v>13</v>
      </c>
      <c r="C403" s="277" t="s">
        <v>1118</v>
      </c>
      <c r="D403" s="269"/>
      <c r="E403" s="273" t="s">
        <v>759</v>
      </c>
      <c r="F403" s="269"/>
      <c r="G403" s="272"/>
      <c r="H403" s="274"/>
    </row>
    <row r="404" spans="2:8" s="243" customFormat="1">
      <c r="B404" s="267">
        <f t="shared" ref="B404:B426" si="29">+B403+0.01</f>
        <v>13.01</v>
      </c>
      <c r="C404" s="268" t="s">
        <v>1119</v>
      </c>
      <c r="D404" s="269">
        <f>11767.76+1003.37+2278.63+233.04+58.32</f>
        <v>15341.120000000003</v>
      </c>
      <c r="E404" s="273" t="s">
        <v>762</v>
      </c>
      <c r="F404" s="269"/>
      <c r="G404" s="272">
        <f t="shared" ref="G404:G426" si="30">ROUND(F404*D404,2)</f>
        <v>0</v>
      </c>
      <c r="H404" s="274"/>
    </row>
    <row r="405" spans="2:8" s="243" customFormat="1">
      <c r="B405" s="267">
        <f t="shared" si="29"/>
        <v>13.02</v>
      </c>
      <c r="C405" s="268" t="s">
        <v>1120</v>
      </c>
      <c r="D405" s="269">
        <v>3824.32</v>
      </c>
      <c r="E405" s="273" t="s">
        <v>762</v>
      </c>
      <c r="F405" s="269"/>
      <c r="G405" s="272">
        <f t="shared" si="30"/>
        <v>0</v>
      </c>
      <c r="H405" s="274"/>
    </row>
    <row r="406" spans="2:8" s="243" customFormat="1" ht="112.5">
      <c r="B406" s="267">
        <f t="shared" si="29"/>
        <v>13.03</v>
      </c>
      <c r="C406" s="268" t="s">
        <v>1121</v>
      </c>
      <c r="D406" s="269">
        <v>2914.07</v>
      </c>
      <c r="E406" s="273" t="s">
        <v>762</v>
      </c>
      <c r="F406" s="269"/>
      <c r="G406" s="272">
        <f t="shared" si="30"/>
        <v>0</v>
      </c>
      <c r="H406" s="274"/>
    </row>
    <row r="407" spans="2:8" s="243" customFormat="1" ht="131.25">
      <c r="B407" s="267">
        <f t="shared" si="29"/>
        <v>13.04</v>
      </c>
      <c r="C407" s="268" t="s">
        <v>1122</v>
      </c>
      <c r="D407" s="269">
        <v>2134.9699999999998</v>
      </c>
      <c r="E407" s="273" t="s">
        <v>762</v>
      </c>
      <c r="F407" s="269"/>
      <c r="G407" s="272">
        <f t="shared" si="30"/>
        <v>0</v>
      </c>
      <c r="H407" s="274"/>
    </row>
    <row r="408" spans="2:8" s="243" customFormat="1" ht="112.5">
      <c r="B408" s="267">
        <f t="shared" si="29"/>
        <v>13.049999999999999</v>
      </c>
      <c r="C408" s="268" t="s">
        <v>1123</v>
      </c>
      <c r="D408" s="269">
        <f>308.93*0.35</f>
        <v>108.1255</v>
      </c>
      <c r="E408" s="273" t="s">
        <v>762</v>
      </c>
      <c r="F408" s="269"/>
      <c r="G408" s="272">
        <f t="shared" si="30"/>
        <v>0</v>
      </c>
      <c r="H408" s="274"/>
    </row>
    <row r="409" spans="2:8" s="243" customFormat="1">
      <c r="B409" s="267">
        <f t="shared" si="29"/>
        <v>13.059999999999999</v>
      </c>
      <c r="C409" s="268" t="s">
        <v>1124</v>
      </c>
      <c r="D409" s="269">
        <f>1499.7-22.8-36.68-D411</f>
        <v>1380.74</v>
      </c>
      <c r="E409" s="273" t="s">
        <v>762</v>
      </c>
      <c r="F409" s="269"/>
      <c r="G409" s="272">
        <f t="shared" si="30"/>
        <v>0</v>
      </c>
      <c r="H409" s="274"/>
    </row>
    <row r="410" spans="2:8" s="243" customFormat="1">
      <c r="B410" s="267">
        <f t="shared" si="29"/>
        <v>13.069999999999999</v>
      </c>
      <c r="C410" s="268" t="s">
        <v>1125</v>
      </c>
      <c r="D410" s="269">
        <f>1063.66-59.48</f>
        <v>1004.1800000000001</v>
      </c>
      <c r="E410" s="273" t="s">
        <v>762</v>
      </c>
      <c r="F410" s="269"/>
      <c r="G410" s="272">
        <f t="shared" si="30"/>
        <v>0</v>
      </c>
      <c r="H410" s="274"/>
    </row>
    <row r="411" spans="2:8" s="243" customFormat="1">
      <c r="B411" s="267">
        <f t="shared" si="29"/>
        <v>13.079999999999998</v>
      </c>
      <c r="C411" s="268" t="s">
        <v>1126</v>
      </c>
      <c r="D411" s="269">
        <f>36.68+22.8</f>
        <v>59.480000000000004</v>
      </c>
      <c r="E411" s="273" t="s">
        <v>762</v>
      </c>
      <c r="F411" s="269"/>
      <c r="G411" s="272">
        <f t="shared" si="30"/>
        <v>0</v>
      </c>
      <c r="H411" s="274"/>
    </row>
    <row r="412" spans="2:8" s="243" customFormat="1" ht="37.5">
      <c r="B412" s="267">
        <f t="shared" si="29"/>
        <v>13.089999999999998</v>
      </c>
      <c r="C412" s="268" t="s">
        <v>1127</v>
      </c>
      <c r="D412" s="269">
        <f>36.68+22.8</f>
        <v>59.480000000000004</v>
      </c>
      <c r="E412" s="273" t="s">
        <v>762</v>
      </c>
      <c r="F412" s="269"/>
      <c r="G412" s="272">
        <f t="shared" si="30"/>
        <v>0</v>
      </c>
      <c r="H412" s="274"/>
    </row>
    <row r="413" spans="2:8" s="243" customFormat="1">
      <c r="B413" s="267">
        <f t="shared" si="29"/>
        <v>13.099999999999998</v>
      </c>
      <c r="C413" s="268" t="s">
        <v>1128</v>
      </c>
      <c r="D413" s="269">
        <v>233.04</v>
      </c>
      <c r="E413" s="273" t="s">
        <v>762</v>
      </c>
      <c r="F413" s="269"/>
      <c r="G413" s="272">
        <f t="shared" si="30"/>
        <v>0</v>
      </c>
      <c r="H413" s="274"/>
    </row>
    <row r="414" spans="2:8" s="243" customFormat="1">
      <c r="B414" s="267">
        <f t="shared" si="29"/>
        <v>13.109999999999998</v>
      </c>
      <c r="C414" s="268" t="s">
        <v>1129</v>
      </c>
      <c r="D414" s="269">
        <v>58.32</v>
      </c>
      <c r="E414" s="273" t="s">
        <v>762</v>
      </c>
      <c r="F414" s="269"/>
      <c r="G414" s="272">
        <f t="shared" si="30"/>
        <v>0</v>
      </c>
      <c r="H414" s="274"/>
    </row>
    <row r="415" spans="2:8" s="243" customFormat="1">
      <c r="B415" s="267">
        <f t="shared" si="29"/>
        <v>13.119999999999997</v>
      </c>
      <c r="C415" s="268" t="s">
        <v>1130</v>
      </c>
      <c r="D415" s="269">
        <v>2693.74</v>
      </c>
      <c r="E415" s="273" t="s">
        <v>762</v>
      </c>
      <c r="F415" s="269"/>
      <c r="G415" s="272">
        <f t="shared" si="30"/>
        <v>0</v>
      </c>
      <c r="H415" s="274"/>
    </row>
    <row r="416" spans="2:8" s="243" customFormat="1">
      <c r="B416" s="267">
        <f t="shared" si="29"/>
        <v>13.129999999999997</v>
      </c>
      <c r="C416" s="268" t="s">
        <v>1131</v>
      </c>
      <c r="D416" s="269">
        <f>D417+D419</f>
        <v>391.8</v>
      </c>
      <c r="E416" s="273" t="s">
        <v>762</v>
      </c>
      <c r="F416" s="269"/>
      <c r="G416" s="272">
        <f t="shared" si="30"/>
        <v>0</v>
      </c>
      <c r="H416" s="274"/>
    </row>
    <row r="417" spans="2:8" s="243" customFormat="1">
      <c r="B417" s="267">
        <f t="shared" si="29"/>
        <v>13.139999999999997</v>
      </c>
      <c r="C417" s="268" t="s">
        <v>1132</v>
      </c>
      <c r="D417" s="269">
        <f>273.8</f>
        <v>273.8</v>
      </c>
      <c r="E417" s="273" t="s">
        <v>762</v>
      </c>
      <c r="F417" s="269"/>
      <c r="G417" s="272">
        <f t="shared" si="30"/>
        <v>0</v>
      </c>
      <c r="H417" s="274"/>
    </row>
    <row r="418" spans="2:8" s="243" customFormat="1" ht="37.5">
      <c r="B418" s="267">
        <f t="shared" si="29"/>
        <v>13.149999999999997</v>
      </c>
      <c r="C418" s="268" t="s">
        <v>1133</v>
      </c>
      <c r="D418" s="269">
        <f>273.8</f>
        <v>273.8</v>
      </c>
      <c r="E418" s="273" t="s">
        <v>762</v>
      </c>
      <c r="F418" s="269"/>
      <c r="G418" s="272">
        <f t="shared" si="30"/>
        <v>0</v>
      </c>
      <c r="H418" s="274"/>
    </row>
    <row r="419" spans="2:8" s="243" customFormat="1">
      <c r="B419" s="267">
        <f t="shared" si="29"/>
        <v>13.159999999999997</v>
      </c>
      <c r="C419" s="268" t="s">
        <v>1134</v>
      </c>
      <c r="D419" s="269">
        <f>118</f>
        <v>118</v>
      </c>
      <c r="E419" s="273" t="s">
        <v>762</v>
      </c>
      <c r="F419" s="269"/>
      <c r="G419" s="272">
        <f t="shared" si="30"/>
        <v>0</v>
      </c>
      <c r="H419" s="274"/>
    </row>
    <row r="420" spans="2:8" s="243" customFormat="1" ht="37.5">
      <c r="B420" s="267">
        <f t="shared" si="29"/>
        <v>13.169999999999996</v>
      </c>
      <c r="C420" s="268" t="s">
        <v>1135</v>
      </c>
      <c r="D420" s="269">
        <f>118</f>
        <v>118</v>
      </c>
      <c r="E420" s="273" t="s">
        <v>762</v>
      </c>
      <c r="F420" s="269"/>
      <c r="G420" s="272">
        <f t="shared" si="30"/>
        <v>0</v>
      </c>
      <c r="H420" s="274"/>
    </row>
    <row r="421" spans="2:8" s="243" customFormat="1" ht="37.5">
      <c r="B421" s="267">
        <f t="shared" si="29"/>
        <v>13.179999999999996</v>
      </c>
      <c r="C421" s="268" t="s">
        <v>1136</v>
      </c>
      <c r="D421" s="269">
        <v>520.54999999999995</v>
      </c>
      <c r="E421" s="273" t="s">
        <v>762</v>
      </c>
      <c r="F421" s="269"/>
      <c r="G421" s="272">
        <f t="shared" si="30"/>
        <v>0</v>
      </c>
      <c r="H421" s="274"/>
    </row>
    <row r="422" spans="2:8" s="243" customFormat="1" ht="23.25" customHeight="1">
      <c r="B422" s="267">
        <f t="shared" si="29"/>
        <v>13.189999999999996</v>
      </c>
      <c r="C422" s="268" t="s">
        <v>1137</v>
      </c>
      <c r="D422" s="269">
        <v>520.54999999999995</v>
      </c>
      <c r="E422" s="273" t="s">
        <v>762</v>
      </c>
      <c r="F422" s="269"/>
      <c r="G422" s="272">
        <f t="shared" si="30"/>
        <v>0</v>
      </c>
      <c r="H422" s="274"/>
    </row>
    <row r="423" spans="2:8" s="243" customFormat="1">
      <c r="B423" s="267">
        <f t="shared" si="29"/>
        <v>13.199999999999996</v>
      </c>
      <c r="C423" s="268" t="s">
        <v>1138</v>
      </c>
      <c r="D423" s="269">
        <v>18.46</v>
      </c>
      <c r="E423" s="273" t="s">
        <v>762</v>
      </c>
      <c r="F423" s="269"/>
      <c r="G423" s="272">
        <f t="shared" si="30"/>
        <v>0</v>
      </c>
      <c r="H423" s="274"/>
    </row>
    <row r="424" spans="2:8" s="243" customFormat="1">
      <c r="B424" s="267">
        <f t="shared" si="29"/>
        <v>13.209999999999996</v>
      </c>
      <c r="C424" s="268" t="s">
        <v>1139</v>
      </c>
      <c r="D424" s="269">
        <v>74.75</v>
      </c>
      <c r="E424" s="273" t="s">
        <v>762</v>
      </c>
      <c r="F424" s="269"/>
      <c r="G424" s="272">
        <f t="shared" si="30"/>
        <v>0</v>
      </c>
      <c r="H424" s="274"/>
    </row>
    <row r="425" spans="2:8" s="243" customFormat="1">
      <c r="B425" s="267">
        <f t="shared" si="29"/>
        <v>13.219999999999995</v>
      </c>
      <c r="C425" s="268" t="s">
        <v>1140</v>
      </c>
      <c r="D425" s="269">
        <v>703.63</v>
      </c>
      <c r="E425" s="273" t="s">
        <v>762</v>
      </c>
      <c r="F425" s="269"/>
      <c r="G425" s="272">
        <f t="shared" si="30"/>
        <v>0</v>
      </c>
      <c r="H425" s="274"/>
    </row>
    <row r="426" spans="2:8" s="243" customFormat="1">
      <c r="B426" s="267">
        <f t="shared" si="29"/>
        <v>13.229999999999995</v>
      </c>
      <c r="C426" s="268" t="s">
        <v>1141</v>
      </c>
      <c r="D426" s="269">
        <f>30000/130</f>
        <v>230.76923076923077</v>
      </c>
      <c r="E426" s="273" t="s">
        <v>762</v>
      </c>
      <c r="F426" s="269"/>
      <c r="G426" s="272">
        <f t="shared" si="30"/>
        <v>0</v>
      </c>
      <c r="H426" s="274"/>
    </row>
    <row r="427" spans="2:8" s="243" customFormat="1">
      <c r="B427" s="267"/>
      <c r="C427" s="268"/>
      <c r="D427" s="269"/>
      <c r="E427" s="273" t="s">
        <v>759</v>
      </c>
      <c r="F427" s="269"/>
      <c r="G427" s="276"/>
      <c r="H427" s="274">
        <f>SUM(G403:G426)</f>
        <v>0</v>
      </c>
    </row>
    <row r="428" spans="2:8" s="243" customFormat="1">
      <c r="B428" s="308">
        <v>14</v>
      </c>
      <c r="C428" s="309" t="s">
        <v>1142</v>
      </c>
      <c r="D428" s="297"/>
      <c r="E428" s="299"/>
      <c r="F428" s="297"/>
      <c r="G428" s="297"/>
      <c r="H428" s="310"/>
    </row>
    <row r="429" spans="2:8" s="243" customFormat="1">
      <c r="B429" s="267">
        <f>+B428+0.01</f>
        <v>14.01</v>
      </c>
      <c r="C429" s="301" t="s">
        <v>1143</v>
      </c>
      <c r="D429" s="297">
        <f>34</f>
        <v>34</v>
      </c>
      <c r="E429" s="299" t="s">
        <v>9</v>
      </c>
      <c r="F429" s="297"/>
      <c r="G429" s="297">
        <f>ROUND(F429*D429,2)</f>
        <v>0</v>
      </c>
      <c r="H429" s="310"/>
    </row>
    <row r="430" spans="2:8" s="243" customFormat="1">
      <c r="B430" s="311"/>
      <c r="C430" s="301"/>
      <c r="D430" s="297"/>
      <c r="E430" s="299"/>
      <c r="F430" s="297"/>
      <c r="G430" s="297"/>
      <c r="H430" s="310">
        <f>SUM(G428:G429)</f>
        <v>0</v>
      </c>
    </row>
    <row r="431" spans="2:8" s="243" customFormat="1">
      <c r="B431" s="308">
        <v>15</v>
      </c>
      <c r="C431" s="309" t="s">
        <v>1144</v>
      </c>
      <c r="D431" s="297"/>
      <c r="E431" s="312"/>
      <c r="F431" s="297"/>
      <c r="G431" s="313"/>
      <c r="H431" s="310"/>
    </row>
    <row r="432" spans="2:8" s="243" customFormat="1">
      <c r="B432" s="311">
        <f>+B431+0.01</f>
        <v>15.01</v>
      </c>
      <c r="C432" s="301" t="s">
        <v>1145</v>
      </c>
      <c r="D432" s="297">
        <v>12</v>
      </c>
      <c r="E432" s="299" t="s">
        <v>1146</v>
      </c>
      <c r="F432" s="297"/>
      <c r="G432" s="297">
        <f>ROUND(F432*D432,2)</f>
        <v>0</v>
      </c>
      <c r="H432" s="310"/>
    </row>
    <row r="433" spans="2:8" s="243" customFormat="1">
      <c r="B433" s="311"/>
      <c r="C433" s="301"/>
      <c r="D433" s="297"/>
      <c r="E433" s="299"/>
      <c r="F433" s="297"/>
      <c r="G433" s="297"/>
      <c r="H433" s="314">
        <f>SUM(G431:G432)</f>
        <v>0</v>
      </c>
    </row>
    <row r="434" spans="2:8" s="243" customFormat="1" ht="19.5" thickBot="1">
      <c r="B434" s="315"/>
      <c r="C434" s="316"/>
      <c r="D434" s="317"/>
      <c r="E434" s="318"/>
      <c r="F434" s="317"/>
      <c r="G434" s="319"/>
      <c r="H434" s="320"/>
    </row>
    <row r="435" spans="2:8" s="243" customFormat="1" ht="19.5" thickBot="1">
      <c r="B435" s="321"/>
      <c r="C435" s="322" t="s">
        <v>1147</v>
      </c>
      <c r="D435" s="323"/>
      <c r="E435" s="324"/>
      <c r="F435" s="323"/>
      <c r="G435" s="325"/>
      <c r="H435" s="326">
        <f>SUM(H19:H433)</f>
        <v>0</v>
      </c>
    </row>
    <row r="436" spans="2:8" s="243" customFormat="1" ht="19.5" thickBot="1">
      <c r="B436" s="327"/>
      <c r="C436" s="328"/>
      <c r="D436" s="329"/>
      <c r="E436" s="330"/>
      <c r="F436" s="329"/>
      <c r="G436" s="331"/>
      <c r="H436" s="332"/>
    </row>
    <row r="437" spans="2:8" s="243" customFormat="1" ht="19.5" thickBot="1">
      <c r="B437" s="333"/>
      <c r="C437" s="334" t="s">
        <v>1148</v>
      </c>
      <c r="D437" s="335"/>
      <c r="E437" s="336"/>
      <c r="F437" s="313"/>
      <c r="G437" s="297"/>
      <c r="H437" s="274"/>
    </row>
    <row r="438" spans="2:8" s="243" customFormat="1">
      <c r="B438" s="337"/>
      <c r="C438" s="338"/>
      <c r="D438" s="339"/>
      <c r="E438" s="340"/>
      <c r="F438" s="297"/>
      <c r="G438" s="297"/>
      <c r="H438" s="274"/>
    </row>
    <row r="439" spans="2:8" s="243" customFormat="1">
      <c r="B439" s="308">
        <v>1</v>
      </c>
      <c r="C439" s="290" t="s">
        <v>760</v>
      </c>
      <c r="D439" s="341"/>
      <c r="E439" s="342"/>
      <c r="F439" s="313"/>
      <c r="G439" s="297"/>
      <c r="H439" s="274"/>
    </row>
    <row r="440" spans="2:8" s="243" customFormat="1">
      <c r="B440" s="337">
        <v>1.01</v>
      </c>
      <c r="C440" s="281" t="s">
        <v>1149</v>
      </c>
      <c r="D440" s="339">
        <v>1</v>
      </c>
      <c r="E440" s="340" t="s">
        <v>15</v>
      </c>
      <c r="F440" s="297"/>
      <c r="G440" s="297">
        <f>+ROUND(F440*D440,2)</f>
        <v>0</v>
      </c>
      <c r="H440" s="274"/>
    </row>
    <row r="441" spans="2:8" s="243" customFormat="1">
      <c r="B441" s="343"/>
      <c r="C441" s="281"/>
      <c r="D441" s="339"/>
      <c r="E441" s="340"/>
      <c r="F441" s="297"/>
      <c r="G441" s="297"/>
      <c r="H441" s="274">
        <f>SUM(G440)</f>
        <v>0</v>
      </c>
    </row>
    <row r="442" spans="2:8" s="243" customFormat="1" ht="21.75" customHeight="1">
      <c r="B442" s="308">
        <v>2</v>
      </c>
      <c r="C442" s="290" t="s">
        <v>1150</v>
      </c>
      <c r="D442" s="341"/>
      <c r="E442" s="342"/>
      <c r="F442" s="313"/>
      <c r="G442" s="297"/>
      <c r="H442" s="274"/>
    </row>
    <row r="443" spans="2:8" s="243" customFormat="1">
      <c r="B443" s="337">
        <v>2.0099999999999998</v>
      </c>
      <c r="C443" s="281" t="s">
        <v>1151</v>
      </c>
      <c r="D443" s="339">
        <f>12.4*5*3.25</f>
        <v>201.5</v>
      </c>
      <c r="E443" s="340" t="s">
        <v>767</v>
      </c>
      <c r="F443" s="297"/>
      <c r="G443" s="297">
        <f t="shared" ref="G443:G450" si="31">+ROUND(F443*D443,2)</f>
        <v>0</v>
      </c>
      <c r="H443" s="344"/>
    </row>
    <row r="444" spans="2:8" s="243" customFormat="1">
      <c r="B444" s="337">
        <f>+B443+0.01</f>
        <v>2.0199999999999996</v>
      </c>
      <c r="C444" s="281" t="s">
        <v>1152</v>
      </c>
      <c r="D444" s="339">
        <f>12.4*0.1*2.45</f>
        <v>3.0380000000000007</v>
      </c>
      <c r="E444" s="340" t="s">
        <v>767</v>
      </c>
      <c r="F444" s="297"/>
      <c r="G444" s="297">
        <f t="shared" si="31"/>
        <v>0</v>
      </c>
      <c r="H444" s="344"/>
    </row>
    <row r="445" spans="2:8" s="243" customFormat="1">
      <c r="B445" s="337">
        <f t="shared" ref="B445:B446" si="32">+B444+0.01</f>
        <v>2.0299999999999994</v>
      </c>
      <c r="C445" s="281" t="s">
        <v>1153</v>
      </c>
      <c r="D445" s="345">
        <f>+(12.4*5*0.2)</f>
        <v>12.4</v>
      </c>
      <c r="E445" s="340" t="s">
        <v>767</v>
      </c>
      <c r="F445" s="297"/>
      <c r="G445" s="297">
        <f t="shared" si="31"/>
        <v>0</v>
      </c>
      <c r="H445" s="274"/>
    </row>
    <row r="446" spans="2:8" s="243" customFormat="1">
      <c r="B446" s="337">
        <f t="shared" si="32"/>
        <v>2.0399999999999991</v>
      </c>
      <c r="C446" s="281" t="s">
        <v>1154</v>
      </c>
      <c r="D446" s="345">
        <f>+(D443-D444-D445)*1.15</f>
        <v>213.97129999999996</v>
      </c>
      <c r="E446" s="340" t="s">
        <v>767</v>
      </c>
      <c r="F446" s="297"/>
      <c r="G446" s="297">
        <f t="shared" si="31"/>
        <v>0</v>
      </c>
      <c r="H446" s="274"/>
    </row>
    <row r="447" spans="2:8" s="243" customFormat="1">
      <c r="B447" s="337"/>
      <c r="C447" s="281"/>
      <c r="D447" s="339"/>
      <c r="E447" s="340"/>
      <c r="F447" s="297"/>
      <c r="G447" s="297">
        <f t="shared" si="31"/>
        <v>0</v>
      </c>
      <c r="H447" s="274">
        <f>SUM(G443:G446)</f>
        <v>0</v>
      </c>
    </row>
    <row r="448" spans="2:8" s="243" customFormat="1" ht="37.5">
      <c r="B448" s="308">
        <v>3</v>
      </c>
      <c r="C448" s="290" t="s">
        <v>1155</v>
      </c>
      <c r="D448" s="341"/>
      <c r="E448" s="342"/>
      <c r="F448" s="346"/>
      <c r="G448" s="297">
        <f t="shared" si="31"/>
        <v>0</v>
      </c>
      <c r="H448" s="274"/>
    </row>
    <row r="449" spans="2:8" s="243" customFormat="1">
      <c r="B449" s="337">
        <f>+B448+0.01</f>
        <v>3.01</v>
      </c>
      <c r="C449" s="281" t="s">
        <v>1156</v>
      </c>
      <c r="D449" s="339">
        <f>4.87*11.8*0.2*1.1</f>
        <v>12.642520000000003</v>
      </c>
      <c r="E449" s="340" t="s">
        <v>767</v>
      </c>
      <c r="F449" s="347"/>
      <c r="G449" s="297">
        <f t="shared" si="31"/>
        <v>0</v>
      </c>
      <c r="H449" s="344"/>
    </row>
    <row r="450" spans="2:8" s="243" customFormat="1" ht="37.5">
      <c r="B450" s="337">
        <f t="shared" ref="B450:B453" si="33">+B449+0.01</f>
        <v>3.0199999999999996</v>
      </c>
      <c r="C450" s="281" t="s">
        <v>1157</v>
      </c>
      <c r="D450" s="339">
        <f>+(12.4+12.4+5+5)*0.35*0.9</f>
        <v>10.961999999999998</v>
      </c>
      <c r="E450" s="340" t="s">
        <v>767</v>
      </c>
      <c r="F450" s="297"/>
      <c r="G450" s="297">
        <f t="shared" si="31"/>
        <v>0</v>
      </c>
      <c r="H450" s="344"/>
    </row>
    <row r="451" spans="2:8" s="243" customFormat="1" ht="37.5">
      <c r="B451" s="337">
        <f t="shared" si="33"/>
        <v>3.0299999999999994</v>
      </c>
      <c r="C451" s="281" t="s">
        <v>1158</v>
      </c>
      <c r="D451" s="339">
        <f>0.2*0.4*4.87*2</f>
        <v>0.77920000000000011</v>
      </c>
      <c r="E451" s="340" t="s">
        <v>767</v>
      </c>
      <c r="F451" s="297"/>
      <c r="G451" s="297"/>
      <c r="H451" s="274"/>
    </row>
    <row r="452" spans="2:8" s="243" customFormat="1">
      <c r="B452" s="337">
        <f t="shared" si="33"/>
        <v>3.0399999999999991</v>
      </c>
      <c r="C452" s="281" t="s">
        <v>1159</v>
      </c>
      <c r="D452" s="339">
        <f>+(12.4+12.4+5+5+0.8*4)*0.3*2.8</f>
        <v>31.919999999999998</v>
      </c>
      <c r="E452" s="340" t="s">
        <v>767</v>
      </c>
      <c r="F452" s="297"/>
      <c r="G452" s="297">
        <f t="shared" ref="G452:G464" si="34">+ROUND(F452*D452,2)</f>
        <v>0</v>
      </c>
      <c r="H452" s="274"/>
    </row>
    <row r="453" spans="2:8" s="243" customFormat="1">
      <c r="B453" s="337">
        <f t="shared" si="33"/>
        <v>3.0499999999999989</v>
      </c>
      <c r="C453" s="281" t="s">
        <v>1160</v>
      </c>
      <c r="D453" s="339">
        <f>(12.4*5*0.15)</f>
        <v>9.2999999999999989</v>
      </c>
      <c r="E453" s="340" t="s">
        <v>767</v>
      </c>
      <c r="F453" s="297"/>
      <c r="G453" s="297">
        <f t="shared" si="34"/>
        <v>0</v>
      </c>
      <c r="H453" s="344"/>
    </row>
    <row r="454" spans="2:8" s="243" customFormat="1">
      <c r="B454" s="337"/>
      <c r="C454" s="281"/>
      <c r="D454" s="339"/>
      <c r="E454" s="340"/>
      <c r="F454" s="297"/>
      <c r="G454" s="297">
        <f t="shared" si="34"/>
        <v>0</v>
      </c>
      <c r="H454" s="274">
        <f>SUM(G448:G454)</f>
        <v>0</v>
      </c>
    </row>
    <row r="455" spans="2:8" s="243" customFormat="1">
      <c r="B455" s="308">
        <v>4</v>
      </c>
      <c r="C455" s="290" t="s">
        <v>1161</v>
      </c>
      <c r="D455" s="341"/>
      <c r="E455" s="342"/>
      <c r="F455" s="313"/>
      <c r="G455" s="297">
        <f t="shared" si="34"/>
        <v>0</v>
      </c>
      <c r="H455" s="274"/>
    </row>
    <row r="456" spans="2:8" s="243" customFormat="1">
      <c r="B456" s="337">
        <v>4.01</v>
      </c>
      <c r="C456" s="281" t="s">
        <v>1162</v>
      </c>
      <c r="D456" s="339">
        <f>+(12.4+4.6+12.4+4.6+4.6*2)*2.8+(12*4.6)</f>
        <v>176.16</v>
      </c>
      <c r="E456" s="340" t="s">
        <v>762</v>
      </c>
      <c r="F456" s="297"/>
      <c r="G456" s="297">
        <f t="shared" si="34"/>
        <v>0</v>
      </c>
      <c r="H456" s="274"/>
    </row>
    <row r="457" spans="2:8" s="243" customFormat="1">
      <c r="B457" s="337">
        <v>4.0199999999999996</v>
      </c>
      <c r="C457" s="281" t="s">
        <v>1163</v>
      </c>
      <c r="D457" s="339">
        <f>(12*4.6)</f>
        <v>55.199999999999996</v>
      </c>
      <c r="E457" s="340" t="s">
        <v>762</v>
      </c>
      <c r="F457" s="297"/>
      <c r="G457" s="297">
        <f t="shared" si="34"/>
        <v>0</v>
      </c>
      <c r="H457" s="274"/>
    </row>
    <row r="458" spans="2:8" s="243" customFormat="1">
      <c r="B458" s="337">
        <v>4.0299999999999994</v>
      </c>
      <c r="C458" s="281" t="s">
        <v>1164</v>
      </c>
      <c r="D458" s="339">
        <f>(12.4*5)</f>
        <v>62</v>
      </c>
      <c r="E458" s="340" t="s">
        <v>762</v>
      </c>
      <c r="F458" s="297"/>
      <c r="G458" s="297">
        <f t="shared" si="34"/>
        <v>0</v>
      </c>
      <c r="H458" s="344"/>
    </row>
    <row r="459" spans="2:8" s="243" customFormat="1">
      <c r="B459" s="343">
        <v>4.0399999999999991</v>
      </c>
      <c r="C459" s="281" t="s">
        <v>1165</v>
      </c>
      <c r="D459" s="339">
        <f>+(12.4+4.6+12.4+4.6+4.6*2)*2.8</f>
        <v>120.96</v>
      </c>
      <c r="E459" s="340" t="s">
        <v>762</v>
      </c>
      <c r="F459" s="297"/>
      <c r="G459" s="297">
        <f t="shared" si="34"/>
        <v>0</v>
      </c>
      <c r="H459" s="274"/>
    </row>
    <row r="460" spans="2:8" s="243" customFormat="1">
      <c r="B460" s="337">
        <v>4.0499999999999989</v>
      </c>
      <c r="C460" s="281" t="s">
        <v>1166</v>
      </c>
      <c r="D460" s="339">
        <f>(12+4.6+12+4.6)</f>
        <v>33.200000000000003</v>
      </c>
      <c r="E460" s="340" t="s">
        <v>750</v>
      </c>
      <c r="F460" s="297"/>
      <c r="G460" s="297">
        <f t="shared" si="34"/>
        <v>0</v>
      </c>
      <c r="H460" s="274"/>
    </row>
    <row r="461" spans="2:8" s="243" customFormat="1">
      <c r="B461" s="337">
        <v>4.0599999999999987</v>
      </c>
      <c r="C461" s="281" t="s">
        <v>981</v>
      </c>
      <c r="D461" s="339">
        <f>4.6*2+4*2.8</f>
        <v>20.399999999999999</v>
      </c>
      <c r="E461" s="340" t="s">
        <v>750</v>
      </c>
      <c r="F461" s="297"/>
      <c r="G461" s="297">
        <f t="shared" si="34"/>
        <v>0</v>
      </c>
      <c r="H461" s="274"/>
    </row>
    <row r="462" spans="2:8" s="243" customFormat="1">
      <c r="B462" s="337"/>
      <c r="C462" s="281"/>
      <c r="D462" s="339"/>
      <c r="E462" s="340"/>
      <c r="F462" s="297"/>
      <c r="G462" s="297">
        <f t="shared" si="34"/>
        <v>0</v>
      </c>
      <c r="H462" s="274">
        <f>SUM(G455:G462)</f>
        <v>0</v>
      </c>
    </row>
    <row r="463" spans="2:8" s="243" customFormat="1">
      <c r="B463" s="308">
        <v>5</v>
      </c>
      <c r="C463" s="290" t="s">
        <v>1167</v>
      </c>
      <c r="D463" s="341"/>
      <c r="E463" s="336"/>
      <c r="F463" s="313"/>
      <c r="G463" s="297">
        <f t="shared" si="34"/>
        <v>0</v>
      </c>
      <c r="H463" s="274"/>
    </row>
    <row r="464" spans="2:8" s="243" customFormat="1">
      <c r="B464" s="348">
        <v>5.01</v>
      </c>
      <c r="C464" s="349" t="s">
        <v>1168</v>
      </c>
      <c r="D464" s="350">
        <v>1</v>
      </c>
      <c r="E464" s="351" t="s">
        <v>9</v>
      </c>
      <c r="F464" s="352"/>
      <c r="G464" s="297">
        <f t="shared" si="34"/>
        <v>0</v>
      </c>
      <c r="H464" s="274"/>
    </row>
    <row r="465" spans="2:8" s="243" customFormat="1">
      <c r="B465" s="337"/>
      <c r="C465" s="353"/>
      <c r="D465" s="354"/>
      <c r="E465" s="355"/>
      <c r="F465" s="339"/>
      <c r="G465" s="297"/>
      <c r="H465" s="274">
        <f>SUM(G464)</f>
        <v>0</v>
      </c>
    </row>
    <row r="466" spans="2:8" s="243" customFormat="1" ht="19.5" thickBot="1">
      <c r="B466" s="348"/>
      <c r="C466" s="356"/>
      <c r="D466" s="357"/>
      <c r="E466" s="358"/>
      <c r="F466" s="352"/>
      <c r="G466" s="297"/>
      <c r="H466" s="274"/>
    </row>
    <row r="467" spans="2:8" s="243" customFormat="1" ht="19.5" thickBot="1">
      <c r="B467" s="359"/>
      <c r="C467" s="360" t="s">
        <v>1169</v>
      </c>
      <c r="D467" s="361"/>
      <c r="E467" s="362"/>
      <c r="F467" s="363"/>
      <c r="G467" s="363"/>
      <c r="H467" s="364">
        <f>SUM(H439:H466)</f>
        <v>0</v>
      </c>
    </row>
    <row r="468" spans="2:8" s="243" customFormat="1" ht="19.5" thickBot="1">
      <c r="B468" s="365"/>
      <c r="C468" s="366"/>
      <c r="D468" s="336"/>
      <c r="E468" s="336"/>
      <c r="F468" s="269"/>
      <c r="G468" s="272"/>
      <c r="H468" s="274"/>
    </row>
    <row r="469" spans="2:8" s="243" customFormat="1" ht="19.5" thickBot="1">
      <c r="B469" s="367"/>
      <c r="C469" s="334" t="s">
        <v>1170</v>
      </c>
      <c r="D469" s="368"/>
      <c r="E469" s="336"/>
      <c r="F469" s="269"/>
      <c r="G469" s="272"/>
      <c r="H469" s="274"/>
    </row>
    <row r="470" spans="2:8" s="243" customFormat="1">
      <c r="B470" s="365"/>
      <c r="C470" s="366"/>
      <c r="D470" s="336"/>
      <c r="E470" s="336"/>
      <c r="F470" s="269"/>
      <c r="G470" s="272"/>
      <c r="H470" s="274"/>
    </row>
    <row r="471" spans="2:8" s="243" customFormat="1">
      <c r="B471" s="365">
        <v>1</v>
      </c>
      <c r="C471" s="290" t="s">
        <v>1171</v>
      </c>
      <c r="D471" s="336"/>
      <c r="E471" s="336"/>
      <c r="F471" s="269"/>
      <c r="G471" s="272"/>
      <c r="H471" s="274"/>
    </row>
    <row r="472" spans="2:8" s="243" customFormat="1" ht="37.5">
      <c r="B472" s="337">
        <f>+B471+0.01</f>
        <v>1.01</v>
      </c>
      <c r="C472" s="353" t="s">
        <v>1172</v>
      </c>
      <c r="D472" s="369">
        <v>1.47</v>
      </c>
      <c r="E472" s="355" t="s">
        <v>767</v>
      </c>
      <c r="F472" s="297"/>
      <c r="G472" s="272">
        <f>+ROUND(F472*D472,2)</f>
        <v>0</v>
      </c>
      <c r="H472" s="274"/>
    </row>
    <row r="473" spans="2:8" s="243" customFormat="1" ht="37.5">
      <c r="B473" s="337">
        <f>+B472+0.01</f>
        <v>1.02</v>
      </c>
      <c r="C473" s="281" t="s">
        <v>1173</v>
      </c>
      <c r="D473" s="370">
        <v>0.12</v>
      </c>
      <c r="E473" s="371" t="s">
        <v>767</v>
      </c>
      <c r="F473" s="269"/>
      <c r="G473" s="272">
        <f>ROUND(F473*D473,2)</f>
        <v>0</v>
      </c>
      <c r="H473" s="274"/>
    </row>
    <row r="474" spans="2:8" s="243" customFormat="1" ht="37.5">
      <c r="B474" s="337">
        <f>+B473+0.01</f>
        <v>1.03</v>
      </c>
      <c r="C474" s="372" t="s">
        <v>1174</v>
      </c>
      <c r="D474" s="369">
        <v>0.84000000000000008</v>
      </c>
      <c r="E474" s="355" t="s">
        <v>767</v>
      </c>
      <c r="F474" s="297"/>
      <c r="G474" s="272">
        <f>+ROUND(F474*D474,2)</f>
        <v>0</v>
      </c>
      <c r="H474" s="274"/>
    </row>
    <row r="475" spans="2:8" s="243" customFormat="1">
      <c r="B475" s="365"/>
      <c r="C475" s="290"/>
      <c r="D475" s="336"/>
      <c r="E475" s="336"/>
      <c r="F475" s="269"/>
      <c r="G475" s="272"/>
      <c r="H475" s="274">
        <f>SUM(G472:G474)</f>
        <v>0</v>
      </c>
    </row>
    <row r="476" spans="2:8" s="243" customFormat="1">
      <c r="B476" s="365">
        <v>2</v>
      </c>
      <c r="C476" s="290" t="s">
        <v>961</v>
      </c>
      <c r="D476" s="336"/>
      <c r="E476" s="336"/>
      <c r="F476" s="269"/>
      <c r="G476" s="272"/>
      <c r="H476" s="274"/>
    </row>
    <row r="477" spans="2:8" s="243" customFormat="1">
      <c r="B477" s="337">
        <f>+B476+0.01</f>
        <v>2.0099999999999998</v>
      </c>
      <c r="C477" s="281" t="s">
        <v>1175</v>
      </c>
      <c r="D477" s="370">
        <v>32.940000000000005</v>
      </c>
      <c r="E477" s="371" t="s">
        <v>762</v>
      </c>
      <c r="F477" s="269"/>
      <c r="G477" s="272">
        <f>ROUND(F477*D477,2)</f>
        <v>0</v>
      </c>
      <c r="H477" s="274"/>
    </row>
    <row r="478" spans="2:8" s="243" customFormat="1">
      <c r="B478" s="337">
        <f>+B477+0.01</f>
        <v>2.0199999999999996</v>
      </c>
      <c r="C478" s="281" t="s">
        <v>1176</v>
      </c>
      <c r="D478" s="370">
        <v>1</v>
      </c>
      <c r="E478" s="371" t="s">
        <v>762</v>
      </c>
      <c r="F478" s="269"/>
      <c r="G478" s="272">
        <f>ROUND(F478*D478,2)</f>
        <v>0</v>
      </c>
      <c r="H478" s="274"/>
    </row>
    <row r="479" spans="2:8" s="243" customFormat="1">
      <c r="B479" s="365"/>
      <c r="C479" s="290"/>
      <c r="D479" s="373"/>
      <c r="E479" s="336"/>
      <c r="F479" s="269"/>
      <c r="G479" s="272"/>
      <c r="H479" s="274">
        <f>SUM(G477:G478)</f>
        <v>0</v>
      </c>
    </row>
    <row r="480" spans="2:8" s="243" customFormat="1">
      <c r="B480" s="365">
        <v>3</v>
      </c>
      <c r="C480" s="290" t="s">
        <v>1177</v>
      </c>
      <c r="D480" s="373"/>
      <c r="E480" s="336" t="s">
        <v>1178</v>
      </c>
      <c r="F480" s="269"/>
      <c r="G480" s="272"/>
      <c r="H480" s="274"/>
    </row>
    <row r="481" spans="2:8" s="243" customFormat="1">
      <c r="B481" s="337">
        <f t="shared" ref="B481:B487" si="35">+B480+0.01</f>
        <v>3.01</v>
      </c>
      <c r="C481" s="281" t="s">
        <v>1164</v>
      </c>
      <c r="D481" s="369">
        <v>12.25</v>
      </c>
      <c r="E481" s="371" t="s">
        <v>762</v>
      </c>
      <c r="F481" s="269"/>
      <c r="G481" s="272">
        <f t="shared" ref="G481:G487" si="36">ROUND(F481*D481,2)</f>
        <v>0</v>
      </c>
      <c r="H481" s="274"/>
    </row>
    <row r="482" spans="2:8" s="243" customFormat="1">
      <c r="B482" s="337">
        <f t="shared" si="35"/>
        <v>3.0199999999999996</v>
      </c>
      <c r="C482" s="281" t="s">
        <v>1179</v>
      </c>
      <c r="D482" s="369">
        <v>28</v>
      </c>
      <c r="E482" s="371" t="s">
        <v>762</v>
      </c>
      <c r="F482" s="269"/>
      <c r="G482" s="272">
        <f t="shared" si="36"/>
        <v>0</v>
      </c>
      <c r="H482" s="274"/>
    </row>
    <row r="483" spans="2:8" s="243" customFormat="1">
      <c r="B483" s="337">
        <f t="shared" si="35"/>
        <v>3.0299999999999994</v>
      </c>
      <c r="C483" s="281" t="s">
        <v>1165</v>
      </c>
      <c r="D483" s="369">
        <v>28</v>
      </c>
      <c r="E483" s="371" t="s">
        <v>762</v>
      </c>
      <c r="F483" s="269"/>
      <c r="G483" s="272">
        <f t="shared" si="36"/>
        <v>0</v>
      </c>
      <c r="H483" s="274"/>
    </row>
    <row r="484" spans="2:8" s="243" customFormat="1">
      <c r="B484" s="337">
        <f t="shared" si="35"/>
        <v>3.0399999999999991</v>
      </c>
      <c r="C484" s="281" t="s">
        <v>1180</v>
      </c>
      <c r="D484" s="370">
        <v>9.990000000000002</v>
      </c>
      <c r="E484" s="371" t="s">
        <v>762</v>
      </c>
      <c r="F484" s="269"/>
      <c r="G484" s="272">
        <f t="shared" si="36"/>
        <v>0</v>
      </c>
      <c r="H484" s="274"/>
    </row>
    <row r="485" spans="2:8" s="243" customFormat="1">
      <c r="B485" s="337">
        <f t="shared" si="35"/>
        <v>3.0499999999999989</v>
      </c>
      <c r="C485" s="281" t="s">
        <v>981</v>
      </c>
      <c r="D485" s="369">
        <v>14</v>
      </c>
      <c r="E485" s="371" t="s">
        <v>750</v>
      </c>
      <c r="F485" s="269"/>
      <c r="G485" s="272">
        <f t="shared" si="36"/>
        <v>0</v>
      </c>
      <c r="H485" s="274"/>
    </row>
    <row r="486" spans="2:8" s="243" customFormat="1">
      <c r="B486" s="337">
        <f t="shared" si="35"/>
        <v>3.0599999999999987</v>
      </c>
      <c r="C486" s="281" t="s">
        <v>1181</v>
      </c>
      <c r="D486" s="369">
        <v>28</v>
      </c>
      <c r="E486" s="371" t="s">
        <v>762</v>
      </c>
      <c r="F486" s="269"/>
      <c r="G486" s="272">
        <f t="shared" si="36"/>
        <v>0</v>
      </c>
      <c r="H486" s="274"/>
    </row>
    <row r="487" spans="2:8" s="243" customFormat="1">
      <c r="B487" s="337">
        <f t="shared" si="35"/>
        <v>3.0699999999999985</v>
      </c>
      <c r="C487" s="281" t="s">
        <v>1182</v>
      </c>
      <c r="D487" s="370">
        <v>1</v>
      </c>
      <c r="E487" s="371" t="s">
        <v>9</v>
      </c>
      <c r="F487" s="269"/>
      <c r="G487" s="272">
        <f t="shared" si="36"/>
        <v>0</v>
      </c>
      <c r="H487" s="274"/>
    </row>
    <row r="488" spans="2:8" s="243" customFormat="1">
      <c r="B488" s="365"/>
      <c r="C488" s="290"/>
      <c r="D488" s="373"/>
      <c r="E488" s="336"/>
      <c r="F488" s="269"/>
      <c r="G488" s="272"/>
      <c r="H488" s="274">
        <f>SUM(G481:G487)</f>
        <v>0</v>
      </c>
    </row>
    <row r="489" spans="2:8" s="243" customFormat="1" ht="19.5" thickBot="1">
      <c r="B489" s="374"/>
      <c r="C489" s="375"/>
      <c r="D489" s="376"/>
      <c r="E489" s="376"/>
      <c r="F489" s="317"/>
      <c r="G489" s="377"/>
      <c r="H489" s="320"/>
    </row>
    <row r="490" spans="2:8" s="243" customFormat="1" ht="19.5" thickBot="1">
      <c r="B490" s="321"/>
      <c r="C490" s="322" t="s">
        <v>1183</v>
      </c>
      <c r="D490" s="323"/>
      <c r="E490" s="324"/>
      <c r="F490" s="323"/>
      <c r="G490" s="325"/>
      <c r="H490" s="326">
        <f>SUM(H475:H488)</f>
        <v>0</v>
      </c>
    </row>
    <row r="491" spans="2:8" s="243" customFormat="1" ht="19.5" thickBot="1">
      <c r="B491" s="378"/>
      <c r="C491" s="328"/>
      <c r="D491" s="329"/>
      <c r="E491" s="330"/>
      <c r="F491" s="329"/>
      <c r="G491" s="379"/>
      <c r="H491" s="332"/>
    </row>
    <row r="492" spans="2:8" s="243" customFormat="1" ht="38.25" thickBot="1">
      <c r="B492" s="384"/>
      <c r="C492" s="380" t="s">
        <v>1184</v>
      </c>
      <c r="D492" s="382"/>
      <c r="E492" s="381" t="s">
        <v>759</v>
      </c>
      <c r="F492" s="382"/>
      <c r="G492" s="382">
        <f>ROUND(F492*D492,2)</f>
        <v>0</v>
      </c>
      <c r="H492" s="383"/>
    </row>
    <row r="493" spans="2:8" s="243" customFormat="1">
      <c r="B493" s="385">
        <v>1</v>
      </c>
      <c r="C493" s="386" t="s">
        <v>1185</v>
      </c>
      <c r="D493" s="382"/>
      <c r="E493" s="381" t="s">
        <v>759</v>
      </c>
      <c r="F493" s="382"/>
      <c r="G493" s="382">
        <f>ROUND(F493*D493,2)</f>
        <v>0</v>
      </c>
      <c r="H493" s="383"/>
    </row>
    <row r="494" spans="2:8" s="243" customFormat="1">
      <c r="B494" s="384">
        <v>1.01</v>
      </c>
      <c r="C494" s="387" t="s">
        <v>1186</v>
      </c>
      <c r="D494" s="382">
        <f>(10.83*2+4.15*5)*0.6*0.45</f>
        <v>11.450699999999999</v>
      </c>
      <c r="E494" s="381" t="s">
        <v>767</v>
      </c>
      <c r="F494" s="382"/>
      <c r="G494" s="382"/>
      <c r="H494" s="383"/>
    </row>
    <row r="495" spans="2:8" s="243" customFormat="1">
      <c r="B495" s="384">
        <f>+B494+0.01</f>
        <v>1.02</v>
      </c>
      <c r="C495" s="387" t="s">
        <v>1187</v>
      </c>
      <c r="D495" s="382">
        <f>SUM(D499:D500)*1.5</f>
        <v>6.8400000000000007</v>
      </c>
      <c r="E495" s="381" t="s">
        <v>767</v>
      </c>
      <c r="F495" s="382"/>
      <c r="G495" s="382">
        <f t="shared" ref="G495:G500" si="37">ROUND(F495*D495,2)</f>
        <v>0</v>
      </c>
      <c r="H495" s="383"/>
    </row>
    <row r="496" spans="2:8" s="243" customFormat="1">
      <c r="B496" s="384">
        <f>+B495+0.01</f>
        <v>1.03</v>
      </c>
      <c r="C496" s="387" t="s">
        <v>1188</v>
      </c>
      <c r="D496" s="382">
        <f>D494-D495</f>
        <v>4.6106999999999987</v>
      </c>
      <c r="E496" s="381" t="s">
        <v>767</v>
      </c>
      <c r="F496" s="382"/>
      <c r="G496" s="382">
        <f t="shared" si="37"/>
        <v>0</v>
      </c>
      <c r="H496" s="383"/>
    </row>
    <row r="497" spans="2:8" s="243" customFormat="1">
      <c r="B497" s="384"/>
      <c r="C497" s="387"/>
      <c r="D497" s="382"/>
      <c r="E497" s="381" t="s">
        <v>759</v>
      </c>
      <c r="F497" s="382"/>
      <c r="G497" s="382">
        <f t="shared" si="37"/>
        <v>0</v>
      </c>
      <c r="H497" s="383">
        <f>SUM(G495:G496)</f>
        <v>0</v>
      </c>
    </row>
    <row r="498" spans="2:8" s="243" customFormat="1">
      <c r="B498" s="385">
        <v>2</v>
      </c>
      <c r="C498" s="386" t="s">
        <v>1189</v>
      </c>
      <c r="D498" s="382"/>
      <c r="E498" s="381" t="s">
        <v>759</v>
      </c>
      <c r="F498" s="382"/>
      <c r="G498" s="382">
        <f t="shared" si="37"/>
        <v>0</v>
      </c>
      <c r="H498" s="383"/>
    </row>
    <row r="499" spans="2:8" s="243" customFormat="1">
      <c r="B499" s="384">
        <f>+B498+0.01</f>
        <v>2.0099999999999998</v>
      </c>
      <c r="C499" s="387" t="s">
        <v>1190</v>
      </c>
      <c r="D499" s="382">
        <v>2.4300000000000002</v>
      </c>
      <c r="E499" s="381" t="s">
        <v>767</v>
      </c>
      <c r="F499" s="382"/>
      <c r="G499" s="382">
        <f t="shared" si="37"/>
        <v>0</v>
      </c>
      <c r="H499" s="383"/>
    </row>
    <row r="500" spans="2:8" s="243" customFormat="1">
      <c r="B500" s="384">
        <f>+B499+0.01</f>
        <v>2.0199999999999996</v>
      </c>
      <c r="C500" s="387" t="s">
        <v>1191</v>
      </c>
      <c r="D500" s="382">
        <v>2.13</v>
      </c>
      <c r="E500" s="381" t="s">
        <v>767</v>
      </c>
      <c r="F500" s="382"/>
      <c r="G500" s="382">
        <f t="shared" si="37"/>
        <v>0</v>
      </c>
      <c r="H500" s="383"/>
    </row>
    <row r="501" spans="2:8" s="388" customFormat="1" ht="28.5" customHeight="1">
      <c r="B501" s="384">
        <f t="shared" ref="B501:B505" si="38">+B500+0.01</f>
        <v>2.0299999999999994</v>
      </c>
      <c r="C501" s="387" t="s">
        <v>1192</v>
      </c>
      <c r="D501" s="382">
        <f>+(0.2*0.4*2.3)</f>
        <v>0.18400000000000002</v>
      </c>
      <c r="E501" s="381" t="s">
        <v>767</v>
      </c>
      <c r="F501" s="382"/>
      <c r="G501" s="382"/>
      <c r="H501" s="383"/>
    </row>
    <row r="502" spans="2:8" s="388" customFormat="1">
      <c r="B502" s="384">
        <f t="shared" si="38"/>
        <v>2.0399999999999991</v>
      </c>
      <c r="C502" s="387" t="s">
        <v>1193</v>
      </c>
      <c r="D502" s="382">
        <f>+(0.15*0.3*7.55*2)</f>
        <v>0.67949999999999999</v>
      </c>
      <c r="E502" s="381" t="s">
        <v>767</v>
      </c>
      <c r="F502" s="382"/>
      <c r="G502" s="382"/>
      <c r="H502" s="383"/>
    </row>
    <row r="503" spans="2:8" s="388" customFormat="1">
      <c r="B503" s="384">
        <f t="shared" si="38"/>
        <v>2.0499999999999989</v>
      </c>
      <c r="C503" s="387" t="s">
        <v>1194</v>
      </c>
      <c r="D503" s="382">
        <f>+(0.2*0.4*1.9)</f>
        <v>0.15200000000000002</v>
      </c>
      <c r="E503" s="381" t="s">
        <v>767</v>
      </c>
      <c r="F503" s="382"/>
      <c r="G503" s="382"/>
      <c r="H503" s="383"/>
    </row>
    <row r="504" spans="2:8" s="388" customFormat="1">
      <c r="B504" s="384">
        <f t="shared" si="38"/>
        <v>2.0599999999999987</v>
      </c>
      <c r="C504" s="387" t="s">
        <v>1195</v>
      </c>
      <c r="D504" s="382">
        <f>+(0.15*0.3)*(4+4)</f>
        <v>0.36</v>
      </c>
      <c r="E504" s="381" t="s">
        <v>767</v>
      </c>
      <c r="F504" s="382"/>
      <c r="G504" s="382"/>
      <c r="H504" s="383"/>
    </row>
    <row r="505" spans="2:8" s="388" customFormat="1">
      <c r="B505" s="384">
        <f t="shared" si="38"/>
        <v>2.0699999999999985</v>
      </c>
      <c r="C505" s="387" t="s">
        <v>1196</v>
      </c>
      <c r="D505" s="382">
        <v>0.64800000000000002</v>
      </c>
      <c r="E505" s="381" t="s">
        <v>767</v>
      </c>
      <c r="F505" s="382"/>
      <c r="G505" s="382">
        <f t="shared" ref="G505:G530" si="39">ROUND(F505*D505,2)</f>
        <v>0</v>
      </c>
      <c r="H505" s="383"/>
    </row>
    <row r="506" spans="2:8" s="388" customFormat="1" ht="37.5">
      <c r="B506" s="384">
        <f>+B505+0.01</f>
        <v>2.0799999999999983</v>
      </c>
      <c r="C506" s="387" t="s">
        <v>1197</v>
      </c>
      <c r="D506" s="382">
        <v>3.4559999999999995</v>
      </c>
      <c r="E506" s="381" t="s">
        <v>767</v>
      </c>
      <c r="F506" s="382"/>
      <c r="G506" s="382">
        <f t="shared" si="39"/>
        <v>0</v>
      </c>
      <c r="H506" s="383"/>
    </row>
    <row r="507" spans="2:8" s="388" customFormat="1">
      <c r="B507" s="384"/>
      <c r="C507" s="387"/>
      <c r="D507" s="382"/>
      <c r="E507" s="381" t="s">
        <v>759</v>
      </c>
      <c r="F507" s="382"/>
      <c r="G507" s="382">
        <f t="shared" si="39"/>
        <v>0</v>
      </c>
      <c r="H507" s="383">
        <f>SUM(G499:G506)</f>
        <v>0</v>
      </c>
    </row>
    <row r="508" spans="2:8" s="388" customFormat="1">
      <c r="B508" s="385">
        <v>3</v>
      </c>
      <c r="C508" s="386" t="s">
        <v>961</v>
      </c>
      <c r="D508" s="382"/>
      <c r="E508" s="381" t="s">
        <v>759</v>
      </c>
      <c r="F508" s="382"/>
      <c r="G508" s="382">
        <f t="shared" si="39"/>
        <v>0</v>
      </c>
      <c r="H508" s="383"/>
    </row>
    <row r="509" spans="2:8" s="388" customFormat="1">
      <c r="B509" s="384">
        <v>3.01</v>
      </c>
      <c r="C509" s="387" t="s">
        <v>1198</v>
      </c>
      <c r="D509" s="382">
        <v>12.96</v>
      </c>
      <c r="E509" s="381" t="s">
        <v>762</v>
      </c>
      <c r="F509" s="382"/>
      <c r="G509" s="382">
        <f t="shared" si="39"/>
        <v>0</v>
      </c>
      <c r="H509" s="383"/>
    </row>
    <row r="510" spans="2:8" s="388" customFormat="1">
      <c r="B510" s="384">
        <v>3.0199999999999996</v>
      </c>
      <c r="C510" s="387" t="s">
        <v>1199</v>
      </c>
      <c r="D510" s="382">
        <v>64.8</v>
      </c>
      <c r="E510" s="381" t="s">
        <v>762</v>
      </c>
      <c r="F510" s="382"/>
      <c r="G510" s="382">
        <f t="shared" si="39"/>
        <v>0</v>
      </c>
      <c r="H510" s="383"/>
    </row>
    <row r="511" spans="2:8" s="388" customFormat="1">
      <c r="B511" s="384"/>
      <c r="C511" s="387"/>
      <c r="D511" s="382"/>
      <c r="E511" s="381" t="s">
        <v>759</v>
      </c>
      <c r="F511" s="382"/>
      <c r="G511" s="382">
        <f t="shared" si="39"/>
        <v>0</v>
      </c>
      <c r="H511" s="383">
        <f>SUM(G509:G510)</f>
        <v>0</v>
      </c>
    </row>
    <row r="512" spans="2:8" s="388" customFormat="1">
      <c r="B512" s="385">
        <v>4</v>
      </c>
      <c r="C512" s="386" t="s">
        <v>1200</v>
      </c>
      <c r="D512" s="382"/>
      <c r="E512" s="381" t="s">
        <v>759</v>
      </c>
      <c r="F512" s="382"/>
      <c r="G512" s="382">
        <f t="shared" si="39"/>
        <v>0</v>
      </c>
      <c r="H512" s="383"/>
    </row>
    <row r="513" spans="2:8" s="388" customFormat="1">
      <c r="B513" s="384">
        <v>4.01</v>
      </c>
      <c r="C513" s="387" t="s">
        <v>1201</v>
      </c>
      <c r="D513" s="382">
        <v>129.6</v>
      </c>
      <c r="E513" s="381" t="s">
        <v>762</v>
      </c>
      <c r="F513" s="382"/>
      <c r="G513" s="382">
        <f t="shared" si="39"/>
        <v>0</v>
      </c>
      <c r="H513" s="383"/>
    </row>
    <row r="514" spans="2:8" s="388" customFormat="1">
      <c r="B514" s="384">
        <v>4.0199999999999996</v>
      </c>
      <c r="C514" s="387" t="s">
        <v>1202</v>
      </c>
      <c r="D514" s="382">
        <v>41.62</v>
      </c>
      <c r="E514" s="381" t="s">
        <v>762</v>
      </c>
      <c r="F514" s="382"/>
      <c r="G514" s="382">
        <f t="shared" si="39"/>
        <v>0</v>
      </c>
      <c r="H514" s="383"/>
    </row>
    <row r="515" spans="2:8" s="388" customFormat="1">
      <c r="B515" s="384"/>
      <c r="C515" s="387"/>
      <c r="D515" s="382"/>
      <c r="E515" s="381" t="s">
        <v>759</v>
      </c>
      <c r="F515" s="382"/>
      <c r="G515" s="382">
        <f t="shared" si="39"/>
        <v>0</v>
      </c>
      <c r="H515" s="383">
        <f>SUM(G513:G514)</f>
        <v>0</v>
      </c>
    </row>
    <row r="516" spans="2:8" s="388" customFormat="1">
      <c r="B516" s="385">
        <v>5</v>
      </c>
      <c r="C516" s="386" t="s">
        <v>1203</v>
      </c>
      <c r="D516" s="382"/>
      <c r="E516" s="381" t="s">
        <v>759</v>
      </c>
      <c r="F516" s="382"/>
      <c r="G516" s="382">
        <f t="shared" si="39"/>
        <v>0</v>
      </c>
      <c r="H516" s="383"/>
    </row>
    <row r="517" spans="2:8" s="388" customFormat="1" ht="37.5">
      <c r="B517" s="384">
        <v>5.01</v>
      </c>
      <c r="C517" s="387" t="s">
        <v>1204</v>
      </c>
      <c r="D517" s="382">
        <v>1.0199999999999998</v>
      </c>
      <c r="E517" s="381" t="s">
        <v>767</v>
      </c>
      <c r="F517" s="382"/>
      <c r="G517" s="382">
        <f t="shared" si="39"/>
        <v>0</v>
      </c>
      <c r="H517" s="383"/>
    </row>
    <row r="518" spans="2:8" s="388" customFormat="1">
      <c r="B518" s="384"/>
      <c r="C518" s="387"/>
      <c r="D518" s="382"/>
      <c r="E518" s="381" t="s">
        <v>759</v>
      </c>
      <c r="F518" s="382"/>
      <c r="G518" s="382">
        <f t="shared" si="39"/>
        <v>0</v>
      </c>
      <c r="H518" s="383">
        <f>SUM(G517)</f>
        <v>0</v>
      </c>
    </row>
    <row r="519" spans="2:8" s="388" customFormat="1">
      <c r="B519" s="385">
        <v>6</v>
      </c>
      <c r="C519" s="386" t="s">
        <v>1205</v>
      </c>
      <c r="D519" s="382"/>
      <c r="E519" s="381" t="s">
        <v>759</v>
      </c>
      <c r="F519" s="382"/>
      <c r="G519" s="382">
        <f t="shared" si="39"/>
        <v>0</v>
      </c>
      <c r="H519" s="383"/>
    </row>
    <row r="520" spans="2:8" s="388" customFormat="1">
      <c r="B520" s="384">
        <v>6.01</v>
      </c>
      <c r="C520" s="387" t="s">
        <v>1206</v>
      </c>
      <c r="D520" s="382">
        <v>28.799999999999997</v>
      </c>
      <c r="E520" s="381" t="s">
        <v>762</v>
      </c>
      <c r="F520" s="382"/>
      <c r="G520" s="382">
        <f t="shared" si="39"/>
        <v>0</v>
      </c>
      <c r="H520" s="383"/>
    </row>
    <row r="521" spans="2:8" s="388" customFormat="1" ht="56.25">
      <c r="B521" s="384">
        <v>6.02</v>
      </c>
      <c r="C521" s="387" t="s">
        <v>1207</v>
      </c>
      <c r="D521" s="382">
        <v>28.799999999999997</v>
      </c>
      <c r="E521" s="381" t="s">
        <v>762</v>
      </c>
      <c r="F521" s="382"/>
      <c r="G521" s="382">
        <f t="shared" si="39"/>
        <v>0</v>
      </c>
      <c r="H521" s="383"/>
    </row>
    <row r="522" spans="2:8" s="388" customFormat="1">
      <c r="B522" s="384"/>
      <c r="C522" s="387"/>
      <c r="D522" s="382"/>
      <c r="E522" s="381" t="s">
        <v>759</v>
      </c>
      <c r="F522" s="382"/>
      <c r="G522" s="382">
        <f t="shared" si="39"/>
        <v>0</v>
      </c>
      <c r="H522" s="383">
        <f>SUM(G520:G521)</f>
        <v>0</v>
      </c>
    </row>
    <row r="523" spans="2:8" s="388" customFormat="1">
      <c r="B523" s="385">
        <v>7</v>
      </c>
      <c r="C523" s="386" t="s">
        <v>1118</v>
      </c>
      <c r="D523" s="382"/>
      <c r="E523" s="381" t="s">
        <v>759</v>
      </c>
      <c r="F523" s="382"/>
      <c r="G523" s="382">
        <f t="shared" si="39"/>
        <v>0</v>
      </c>
      <c r="H523" s="383"/>
    </row>
    <row r="524" spans="2:8" s="388" customFormat="1">
      <c r="B524" s="384">
        <v>7.01</v>
      </c>
      <c r="C524" s="387" t="s">
        <v>1208</v>
      </c>
      <c r="D524" s="382">
        <v>129.6</v>
      </c>
      <c r="E524" s="381" t="s">
        <v>762</v>
      </c>
      <c r="F524" s="382"/>
      <c r="G524" s="382">
        <f t="shared" si="39"/>
        <v>0</v>
      </c>
      <c r="H524" s="383"/>
    </row>
    <row r="525" spans="2:8" s="388" customFormat="1">
      <c r="B525" s="384">
        <v>7.02</v>
      </c>
      <c r="C525" s="387" t="s">
        <v>1209</v>
      </c>
      <c r="D525" s="382">
        <v>28.8</v>
      </c>
      <c r="E525" s="381" t="s">
        <v>762</v>
      </c>
      <c r="F525" s="382"/>
      <c r="G525" s="382">
        <f t="shared" si="39"/>
        <v>0</v>
      </c>
      <c r="H525" s="383"/>
    </row>
    <row r="526" spans="2:8" s="388" customFormat="1">
      <c r="B526" s="384"/>
      <c r="C526" s="387"/>
      <c r="D526" s="382"/>
      <c r="E526" s="381" t="s">
        <v>759</v>
      </c>
      <c r="F526" s="382"/>
      <c r="G526" s="382">
        <f t="shared" si="39"/>
        <v>0</v>
      </c>
      <c r="H526" s="383">
        <f>SUM(G524:G525)</f>
        <v>0</v>
      </c>
    </row>
    <row r="527" spans="2:8" s="388" customFormat="1">
      <c r="B527" s="385">
        <v>8</v>
      </c>
      <c r="C527" s="386" t="s">
        <v>1210</v>
      </c>
      <c r="D527" s="382"/>
      <c r="E527" s="381" t="s">
        <v>759</v>
      </c>
      <c r="F527" s="382"/>
      <c r="G527" s="382">
        <f t="shared" si="39"/>
        <v>0</v>
      </c>
      <c r="H527" s="383"/>
    </row>
    <row r="528" spans="2:8" s="388" customFormat="1">
      <c r="B528" s="384">
        <v>8.01</v>
      </c>
      <c r="C528" s="387" t="s">
        <v>1211</v>
      </c>
      <c r="D528" s="382">
        <v>1</v>
      </c>
      <c r="E528" s="381" t="s">
        <v>9</v>
      </c>
      <c r="F528" s="382"/>
      <c r="G528" s="382">
        <f t="shared" si="39"/>
        <v>0</v>
      </c>
      <c r="H528" s="383"/>
    </row>
    <row r="529" spans="1:112" s="388" customFormat="1">
      <c r="B529" s="384"/>
      <c r="C529" s="387"/>
      <c r="D529" s="382"/>
      <c r="E529" s="381" t="s">
        <v>759</v>
      </c>
      <c r="F529" s="382"/>
      <c r="G529" s="382">
        <f t="shared" si="39"/>
        <v>0</v>
      </c>
      <c r="H529" s="383">
        <f>SUM(G528)</f>
        <v>0</v>
      </c>
    </row>
    <row r="530" spans="1:112" s="388" customFormat="1" ht="19.5" thickBot="1">
      <c r="B530" s="384"/>
      <c r="C530" s="387"/>
      <c r="D530" s="382"/>
      <c r="E530" s="381" t="s">
        <v>759</v>
      </c>
      <c r="F530" s="382"/>
      <c r="G530" s="382">
        <f t="shared" si="39"/>
        <v>0</v>
      </c>
      <c r="H530" s="383"/>
    </row>
    <row r="531" spans="1:112" s="388" customFormat="1" ht="19.5" thickBot="1">
      <c r="B531" s="389"/>
      <c r="C531" s="390" t="s">
        <v>1212</v>
      </c>
      <c r="D531" s="391"/>
      <c r="E531" s="392" t="s">
        <v>759</v>
      </c>
      <c r="F531" s="391"/>
      <c r="G531" s="391"/>
      <c r="H531" s="393">
        <f>SUM(H492:H530)</f>
        <v>0</v>
      </c>
    </row>
    <row r="532" spans="1:112" s="388" customFormat="1" ht="19.5" thickBot="1">
      <c r="B532" s="394"/>
      <c r="C532" s="380"/>
      <c r="D532" s="395"/>
      <c r="E532" s="396"/>
      <c r="F532" s="397"/>
      <c r="G532" s="397"/>
      <c r="H532" s="398"/>
    </row>
    <row r="533" spans="1:112" s="388" customFormat="1" ht="38.25" thickBot="1">
      <c r="B533" s="399"/>
      <c r="C533" s="334" t="s">
        <v>1213</v>
      </c>
      <c r="D533" s="400"/>
      <c r="E533" s="371"/>
      <c r="F533" s="401"/>
      <c r="G533" s="402">
        <f t="shared" ref="G533:G579" si="40">ROUND(F533*D533,2)</f>
        <v>0</v>
      </c>
      <c r="H533" s="403"/>
    </row>
    <row r="534" spans="1:112" s="388" customFormat="1">
      <c r="B534" s="404"/>
      <c r="C534" s="338"/>
      <c r="D534" s="339"/>
      <c r="E534" s="371"/>
      <c r="F534" s="401"/>
      <c r="G534" s="402">
        <f t="shared" si="40"/>
        <v>0</v>
      </c>
      <c r="H534" s="403"/>
    </row>
    <row r="535" spans="1:112" s="388" customFormat="1">
      <c r="B535" s="365">
        <v>1</v>
      </c>
      <c r="C535" s="290" t="s">
        <v>760</v>
      </c>
      <c r="D535" s="339"/>
      <c r="E535" s="371"/>
      <c r="F535" s="401"/>
      <c r="G535" s="402">
        <f t="shared" si="40"/>
        <v>0</v>
      </c>
      <c r="H535" s="403"/>
    </row>
    <row r="536" spans="1:112" s="388" customFormat="1">
      <c r="B536" s="405">
        <f t="shared" ref="B536:B538" si="41">+B535+0.01</f>
        <v>1.01</v>
      </c>
      <c r="C536" s="281" t="s">
        <v>1214</v>
      </c>
      <c r="D536" s="339">
        <v>1</v>
      </c>
      <c r="E536" s="371" t="s">
        <v>15</v>
      </c>
      <c r="F536" s="401"/>
      <c r="G536" s="402">
        <f t="shared" si="40"/>
        <v>0</v>
      </c>
      <c r="H536" s="403"/>
    </row>
    <row r="537" spans="1:112" s="388" customFormat="1">
      <c r="B537" s="405">
        <f t="shared" si="41"/>
        <v>1.02</v>
      </c>
      <c r="C537" s="281" t="s">
        <v>1215</v>
      </c>
      <c r="D537" s="339">
        <v>1</v>
      </c>
      <c r="E537" s="371" t="s">
        <v>15</v>
      </c>
      <c r="F537" s="401"/>
      <c r="G537" s="402">
        <f t="shared" si="40"/>
        <v>0</v>
      </c>
      <c r="H537" s="403"/>
    </row>
    <row r="538" spans="1:112" s="388" customFormat="1">
      <c r="B538" s="405">
        <f t="shared" si="41"/>
        <v>1.03</v>
      </c>
      <c r="C538" s="281" t="s">
        <v>1216</v>
      </c>
      <c r="D538" s="339">
        <v>9.5399999999999991</v>
      </c>
      <c r="E538" s="371" t="s">
        <v>762</v>
      </c>
      <c r="F538" s="401"/>
      <c r="G538" s="402">
        <f t="shared" si="40"/>
        <v>0</v>
      </c>
      <c r="H538" s="403"/>
    </row>
    <row r="539" spans="1:112" s="388" customFormat="1">
      <c r="B539" s="404"/>
      <c r="C539" s="281"/>
      <c r="D539" s="339"/>
      <c r="E539" s="371"/>
      <c r="F539" s="401"/>
      <c r="G539" s="402">
        <f t="shared" si="40"/>
        <v>0</v>
      </c>
      <c r="H539" s="403">
        <f>SUM(G536:G538)</f>
        <v>0</v>
      </c>
    </row>
    <row r="540" spans="1:112" s="388" customFormat="1">
      <c r="B540" s="365">
        <v>2</v>
      </c>
      <c r="C540" s="290" t="s">
        <v>1185</v>
      </c>
      <c r="D540" s="339"/>
      <c r="E540" s="371"/>
      <c r="F540" s="401"/>
      <c r="G540" s="402">
        <f t="shared" si="40"/>
        <v>0</v>
      </c>
      <c r="H540" s="403"/>
    </row>
    <row r="541" spans="1:112" s="388" customFormat="1">
      <c r="B541" s="405">
        <f t="shared" ref="B541:B543" si="42">+B540+0.01</f>
        <v>2.0099999999999998</v>
      </c>
      <c r="C541" s="281" t="s">
        <v>1217</v>
      </c>
      <c r="D541" s="339">
        <v>9.5399999999999991</v>
      </c>
      <c r="E541" s="371" t="s">
        <v>767</v>
      </c>
      <c r="F541" s="401"/>
      <c r="G541" s="402">
        <f t="shared" si="40"/>
        <v>0</v>
      </c>
      <c r="H541" s="403"/>
    </row>
    <row r="542" spans="1:112" s="406" customFormat="1">
      <c r="B542" s="405">
        <f t="shared" si="42"/>
        <v>2.0199999999999996</v>
      </c>
      <c r="C542" s="281" t="s">
        <v>1218</v>
      </c>
      <c r="D542" s="339">
        <v>9.43</v>
      </c>
      <c r="E542" s="371" t="s">
        <v>767</v>
      </c>
      <c r="F542" s="401"/>
      <c r="G542" s="402">
        <f t="shared" si="40"/>
        <v>0</v>
      </c>
      <c r="H542" s="403"/>
    </row>
    <row r="543" spans="1:112" s="409" customFormat="1">
      <c r="A543" s="407" t="s">
        <v>16</v>
      </c>
      <c r="B543" s="405">
        <f t="shared" si="42"/>
        <v>2.0299999999999994</v>
      </c>
      <c r="C543" s="281" t="s">
        <v>1219</v>
      </c>
      <c r="D543" s="339">
        <v>12.259</v>
      </c>
      <c r="E543" s="371" t="s">
        <v>767</v>
      </c>
      <c r="F543" s="401"/>
      <c r="G543" s="402">
        <f t="shared" si="40"/>
        <v>0</v>
      </c>
      <c r="H543" s="403"/>
      <c r="I543" s="408"/>
      <c r="J543" s="408"/>
      <c r="K543" s="408"/>
      <c r="L543" s="408"/>
      <c r="M543" s="408"/>
      <c r="N543" s="408"/>
      <c r="O543" s="408"/>
      <c r="P543" s="408"/>
      <c r="Q543" s="408"/>
      <c r="R543" s="408"/>
      <c r="S543" s="408"/>
      <c r="T543" s="408"/>
      <c r="U543" s="408"/>
      <c r="V543" s="408"/>
      <c r="W543" s="408"/>
      <c r="X543" s="408"/>
      <c r="Y543" s="408"/>
      <c r="Z543" s="408"/>
      <c r="AA543" s="408"/>
      <c r="AB543" s="408"/>
      <c r="AC543" s="408"/>
      <c r="AD543" s="408"/>
      <c r="AE543" s="408"/>
      <c r="AF543" s="408"/>
      <c r="AG543" s="408"/>
      <c r="AH543" s="408"/>
      <c r="AI543" s="408"/>
      <c r="AJ543" s="408"/>
      <c r="AK543" s="408"/>
      <c r="AL543" s="408"/>
      <c r="AM543" s="408"/>
      <c r="AN543" s="408"/>
      <c r="AO543" s="408"/>
      <c r="AP543" s="408"/>
      <c r="AQ543" s="408"/>
      <c r="AR543" s="408"/>
      <c r="AS543" s="408"/>
      <c r="AT543" s="408"/>
      <c r="AU543" s="408"/>
      <c r="AV543" s="408"/>
      <c r="AW543" s="408"/>
      <c r="AX543" s="408"/>
      <c r="AY543" s="408"/>
      <c r="AZ543" s="408"/>
      <c r="BA543" s="408"/>
      <c r="BB543" s="408"/>
      <c r="BC543" s="408"/>
      <c r="BD543" s="408"/>
      <c r="BE543" s="408"/>
      <c r="BF543" s="408"/>
      <c r="BG543" s="408"/>
      <c r="BH543" s="408"/>
      <c r="BI543" s="408"/>
      <c r="BJ543" s="408"/>
      <c r="BK543" s="408"/>
      <c r="BL543" s="408"/>
      <c r="BM543" s="408"/>
      <c r="BN543" s="408"/>
      <c r="BO543" s="408"/>
      <c r="BP543" s="408"/>
      <c r="BQ543" s="408"/>
      <c r="BR543" s="408"/>
      <c r="BS543" s="408"/>
      <c r="BT543" s="408"/>
      <c r="BU543" s="408"/>
      <c r="BV543" s="408"/>
      <c r="BW543" s="408"/>
      <c r="BX543" s="408"/>
      <c r="BY543" s="408"/>
      <c r="BZ543" s="408"/>
      <c r="CA543" s="408"/>
      <c r="CB543" s="408"/>
      <c r="CC543" s="408"/>
      <c r="CD543" s="408"/>
      <c r="CE543" s="408"/>
      <c r="CF543" s="408"/>
      <c r="CG543" s="408"/>
      <c r="CH543" s="408"/>
      <c r="CI543" s="408"/>
      <c r="CJ543" s="408"/>
      <c r="CK543" s="408"/>
      <c r="CL543" s="408"/>
      <c r="CM543" s="408"/>
      <c r="CN543" s="408"/>
      <c r="CO543" s="408"/>
      <c r="CP543" s="408"/>
      <c r="CQ543" s="408"/>
      <c r="CR543" s="408"/>
      <c r="CS543" s="408"/>
      <c r="CT543" s="408"/>
      <c r="CU543" s="408"/>
      <c r="CV543" s="408"/>
      <c r="CW543" s="408"/>
      <c r="CX543" s="408"/>
      <c r="CY543" s="408"/>
      <c r="CZ543" s="408"/>
      <c r="DA543" s="408"/>
      <c r="DB543" s="408"/>
      <c r="DC543" s="408"/>
      <c r="DD543" s="408"/>
      <c r="DE543" s="408"/>
      <c r="DF543" s="408"/>
      <c r="DG543" s="408"/>
      <c r="DH543" s="408"/>
    </row>
    <row r="544" spans="1:112" s="409" customFormat="1">
      <c r="A544" s="407" t="s">
        <v>16</v>
      </c>
      <c r="B544" s="404"/>
      <c r="C544" s="281"/>
      <c r="D544" s="339"/>
      <c r="E544" s="371"/>
      <c r="F544" s="401"/>
      <c r="G544" s="402">
        <f t="shared" si="40"/>
        <v>0</v>
      </c>
      <c r="H544" s="403">
        <f>SUM(G541:G543)</f>
        <v>0</v>
      </c>
      <c r="I544" s="408"/>
      <c r="J544" s="408"/>
      <c r="K544" s="408"/>
      <c r="L544" s="408"/>
      <c r="M544" s="408"/>
      <c r="N544" s="408"/>
      <c r="O544" s="408"/>
      <c r="P544" s="408"/>
      <c r="Q544" s="408"/>
      <c r="R544" s="408"/>
      <c r="S544" s="408"/>
      <c r="T544" s="408"/>
      <c r="U544" s="408"/>
      <c r="V544" s="408"/>
      <c r="W544" s="408"/>
      <c r="X544" s="408"/>
      <c r="Y544" s="408"/>
      <c r="Z544" s="408"/>
      <c r="AA544" s="408"/>
      <c r="AB544" s="408"/>
      <c r="AC544" s="408"/>
      <c r="AD544" s="408"/>
      <c r="AE544" s="408"/>
      <c r="AF544" s="408"/>
      <c r="AG544" s="408"/>
      <c r="AH544" s="408"/>
      <c r="AI544" s="408"/>
      <c r="AJ544" s="408"/>
      <c r="AK544" s="408"/>
      <c r="AL544" s="408"/>
      <c r="AM544" s="408"/>
      <c r="AN544" s="408"/>
      <c r="AO544" s="408"/>
      <c r="AP544" s="408"/>
      <c r="AQ544" s="408"/>
      <c r="AR544" s="408"/>
      <c r="AS544" s="408"/>
      <c r="AT544" s="408"/>
      <c r="AU544" s="408"/>
      <c r="AV544" s="408"/>
      <c r="AW544" s="408"/>
      <c r="AX544" s="408"/>
      <c r="AY544" s="408"/>
      <c r="AZ544" s="408"/>
      <c r="BA544" s="408"/>
      <c r="BB544" s="408"/>
      <c r="BC544" s="408"/>
      <c r="BD544" s="408"/>
      <c r="BE544" s="408"/>
      <c r="BF544" s="408"/>
      <c r="BG544" s="408"/>
      <c r="BH544" s="408"/>
      <c r="BI544" s="408"/>
      <c r="BJ544" s="408"/>
      <c r="BK544" s="408"/>
      <c r="BL544" s="408"/>
      <c r="BM544" s="408"/>
      <c r="BN544" s="408"/>
      <c r="BO544" s="408"/>
      <c r="BP544" s="408"/>
      <c r="BQ544" s="408"/>
      <c r="BR544" s="408"/>
      <c r="BS544" s="408"/>
      <c r="BT544" s="408"/>
      <c r="BU544" s="408"/>
      <c r="BV544" s="408"/>
      <c r="BW544" s="408"/>
      <c r="BX544" s="408"/>
      <c r="BY544" s="408"/>
      <c r="BZ544" s="408"/>
      <c r="CA544" s="408"/>
      <c r="CB544" s="408"/>
      <c r="CC544" s="408"/>
      <c r="CD544" s="408"/>
      <c r="CE544" s="408"/>
      <c r="CF544" s="408"/>
      <c r="CG544" s="408"/>
      <c r="CH544" s="408"/>
      <c r="CI544" s="408"/>
      <c r="CJ544" s="408"/>
      <c r="CK544" s="408"/>
      <c r="CL544" s="408"/>
      <c r="CM544" s="408"/>
      <c r="CN544" s="408"/>
      <c r="CO544" s="408"/>
      <c r="CP544" s="408"/>
      <c r="CQ544" s="408"/>
      <c r="CR544" s="408"/>
      <c r="CS544" s="408"/>
      <c r="CT544" s="408"/>
      <c r="CU544" s="408"/>
      <c r="CV544" s="408"/>
      <c r="CW544" s="408"/>
      <c r="CX544" s="408"/>
      <c r="CY544" s="408"/>
      <c r="CZ544" s="408"/>
      <c r="DA544" s="408"/>
      <c r="DB544" s="408"/>
      <c r="DC544" s="408"/>
      <c r="DD544" s="408"/>
      <c r="DE544" s="408"/>
      <c r="DF544" s="408"/>
      <c r="DG544" s="408"/>
      <c r="DH544" s="408"/>
    </row>
    <row r="545" spans="1:112" s="409" customFormat="1">
      <c r="A545" s="407" t="s">
        <v>16</v>
      </c>
      <c r="B545" s="365">
        <v>3</v>
      </c>
      <c r="C545" s="290" t="s">
        <v>1171</v>
      </c>
      <c r="D545" s="339"/>
      <c r="E545" s="371"/>
      <c r="F545" s="401"/>
      <c r="G545" s="402">
        <f t="shared" si="40"/>
        <v>0</v>
      </c>
      <c r="H545" s="403"/>
      <c r="I545" s="408"/>
      <c r="J545" s="408"/>
      <c r="K545" s="408"/>
      <c r="L545" s="408"/>
      <c r="M545" s="408"/>
      <c r="N545" s="408"/>
      <c r="O545" s="408"/>
      <c r="P545" s="408"/>
      <c r="Q545" s="408"/>
      <c r="R545" s="408"/>
      <c r="S545" s="408"/>
      <c r="T545" s="408"/>
      <c r="U545" s="408"/>
      <c r="V545" s="408"/>
      <c r="W545" s="408"/>
      <c r="X545" s="408"/>
      <c r="Y545" s="408"/>
      <c r="Z545" s="408"/>
      <c r="AA545" s="408"/>
      <c r="AB545" s="408"/>
      <c r="AC545" s="408"/>
      <c r="AD545" s="408"/>
      <c r="AE545" s="408"/>
      <c r="AF545" s="408"/>
      <c r="AG545" s="408"/>
      <c r="AH545" s="408"/>
      <c r="AI545" s="408"/>
      <c r="AJ545" s="408"/>
      <c r="AK545" s="408"/>
      <c r="AL545" s="408"/>
      <c r="AM545" s="408"/>
      <c r="AN545" s="408"/>
      <c r="AO545" s="408"/>
      <c r="AP545" s="408"/>
      <c r="AQ545" s="408"/>
      <c r="AR545" s="408"/>
      <c r="AS545" s="408"/>
      <c r="AT545" s="408"/>
      <c r="AU545" s="408"/>
      <c r="AV545" s="408"/>
      <c r="AW545" s="408"/>
      <c r="AX545" s="408"/>
      <c r="AY545" s="408"/>
      <c r="AZ545" s="408"/>
      <c r="BA545" s="408"/>
      <c r="BB545" s="408"/>
      <c r="BC545" s="408"/>
      <c r="BD545" s="408"/>
      <c r="BE545" s="408"/>
      <c r="BF545" s="408"/>
      <c r="BG545" s="408"/>
      <c r="BH545" s="408"/>
      <c r="BI545" s="408"/>
      <c r="BJ545" s="408"/>
      <c r="BK545" s="408"/>
      <c r="BL545" s="408"/>
      <c r="BM545" s="408"/>
      <c r="BN545" s="408"/>
      <c r="BO545" s="408"/>
      <c r="BP545" s="408"/>
      <c r="BQ545" s="408"/>
      <c r="BR545" s="408"/>
      <c r="BS545" s="408"/>
      <c r="BT545" s="408"/>
      <c r="BU545" s="408"/>
      <c r="BV545" s="408"/>
      <c r="BW545" s="408"/>
      <c r="BX545" s="408"/>
      <c r="BY545" s="408"/>
      <c r="BZ545" s="408"/>
      <c r="CA545" s="408"/>
      <c r="CB545" s="408"/>
      <c r="CC545" s="408"/>
      <c r="CD545" s="408"/>
      <c r="CE545" s="408"/>
      <c r="CF545" s="408"/>
      <c r="CG545" s="408"/>
      <c r="CH545" s="408"/>
      <c r="CI545" s="408"/>
      <c r="CJ545" s="408"/>
      <c r="CK545" s="408"/>
      <c r="CL545" s="408"/>
      <c r="CM545" s="408"/>
      <c r="CN545" s="408"/>
      <c r="CO545" s="408"/>
      <c r="CP545" s="408"/>
      <c r="CQ545" s="408"/>
      <c r="CR545" s="408"/>
      <c r="CS545" s="408"/>
      <c r="CT545" s="408"/>
      <c r="CU545" s="408"/>
      <c r="CV545" s="408"/>
      <c r="CW545" s="408"/>
      <c r="CX545" s="408"/>
      <c r="CY545" s="408"/>
      <c r="CZ545" s="408"/>
      <c r="DA545" s="408"/>
      <c r="DB545" s="408"/>
      <c r="DC545" s="408"/>
      <c r="DD545" s="408"/>
      <c r="DE545" s="408"/>
      <c r="DF545" s="408"/>
      <c r="DG545" s="408"/>
      <c r="DH545" s="408"/>
    </row>
    <row r="546" spans="1:112" s="409" customFormat="1">
      <c r="A546" s="407" t="s">
        <v>16</v>
      </c>
      <c r="B546" s="405">
        <f t="shared" ref="B546:B551" si="43">+B545+0.01</f>
        <v>3.01</v>
      </c>
      <c r="C546" s="281" t="s">
        <v>1220</v>
      </c>
      <c r="D546" s="339">
        <v>2.39</v>
      </c>
      <c r="E546" s="371" t="s">
        <v>767</v>
      </c>
      <c r="F546" s="401"/>
      <c r="G546" s="402">
        <f t="shared" si="40"/>
        <v>0</v>
      </c>
      <c r="H546" s="403"/>
      <c r="I546" s="408"/>
      <c r="J546" s="408"/>
      <c r="K546" s="408"/>
      <c r="L546" s="408"/>
      <c r="M546" s="408"/>
      <c r="N546" s="408"/>
      <c r="O546" s="408"/>
      <c r="P546" s="408"/>
      <c r="Q546" s="408"/>
      <c r="R546" s="408"/>
      <c r="S546" s="408"/>
      <c r="T546" s="408"/>
      <c r="U546" s="408"/>
      <c r="V546" s="408"/>
      <c r="W546" s="408"/>
      <c r="X546" s="408"/>
      <c r="Y546" s="408"/>
      <c r="Z546" s="408"/>
      <c r="AA546" s="408"/>
      <c r="AB546" s="408"/>
      <c r="AC546" s="408"/>
      <c r="AD546" s="408"/>
      <c r="AE546" s="408"/>
      <c r="AF546" s="408"/>
      <c r="AG546" s="408"/>
      <c r="AH546" s="408"/>
      <c r="AI546" s="408"/>
      <c r="AJ546" s="408"/>
      <c r="AK546" s="408"/>
      <c r="AL546" s="408"/>
      <c r="AM546" s="408"/>
      <c r="AN546" s="408"/>
      <c r="AO546" s="408"/>
      <c r="AP546" s="408"/>
      <c r="AQ546" s="408"/>
      <c r="AR546" s="408"/>
      <c r="AS546" s="408"/>
      <c r="AT546" s="408"/>
      <c r="AU546" s="408"/>
      <c r="AV546" s="408"/>
      <c r="AW546" s="408"/>
      <c r="AX546" s="408"/>
      <c r="AY546" s="408"/>
      <c r="AZ546" s="408"/>
      <c r="BA546" s="408"/>
      <c r="BB546" s="408"/>
      <c r="BC546" s="408"/>
      <c r="BD546" s="408"/>
      <c r="BE546" s="408"/>
      <c r="BF546" s="408"/>
      <c r="BG546" s="408"/>
      <c r="BH546" s="408"/>
      <c r="BI546" s="408"/>
      <c r="BJ546" s="408"/>
      <c r="BK546" s="408"/>
      <c r="BL546" s="408"/>
      <c r="BM546" s="408"/>
      <c r="BN546" s="408"/>
      <c r="BO546" s="408"/>
      <c r="BP546" s="408"/>
      <c r="BQ546" s="408"/>
      <c r="BR546" s="408"/>
      <c r="BS546" s="408"/>
      <c r="BT546" s="408"/>
      <c r="BU546" s="408"/>
      <c r="BV546" s="408"/>
      <c r="BW546" s="408"/>
      <c r="BX546" s="408"/>
      <c r="BY546" s="408"/>
      <c r="BZ546" s="408"/>
      <c r="CA546" s="408"/>
      <c r="CB546" s="408"/>
      <c r="CC546" s="408"/>
      <c r="CD546" s="408"/>
      <c r="CE546" s="408"/>
      <c r="CF546" s="408"/>
      <c r="CG546" s="408"/>
      <c r="CH546" s="408"/>
      <c r="CI546" s="408"/>
      <c r="CJ546" s="408"/>
      <c r="CK546" s="408"/>
      <c r="CL546" s="408"/>
      <c r="CM546" s="408"/>
      <c r="CN546" s="408"/>
      <c r="CO546" s="408"/>
      <c r="CP546" s="408"/>
      <c r="CQ546" s="408"/>
      <c r="CR546" s="408"/>
      <c r="CS546" s="408"/>
      <c r="CT546" s="408"/>
      <c r="CU546" s="408"/>
      <c r="CV546" s="408"/>
      <c r="CW546" s="408"/>
      <c r="CX546" s="408"/>
      <c r="CY546" s="408"/>
      <c r="CZ546" s="408"/>
      <c r="DA546" s="408"/>
      <c r="DB546" s="408"/>
      <c r="DC546" s="408"/>
      <c r="DD546" s="408"/>
      <c r="DE546" s="408"/>
      <c r="DF546" s="408"/>
      <c r="DG546" s="408"/>
      <c r="DH546" s="408"/>
    </row>
    <row r="547" spans="1:112" s="409" customFormat="1" ht="37.5">
      <c r="A547" s="407" t="s">
        <v>16</v>
      </c>
      <c r="B547" s="405">
        <f t="shared" si="43"/>
        <v>3.0199999999999996</v>
      </c>
      <c r="C547" s="281" t="s">
        <v>1221</v>
      </c>
      <c r="D547" s="339">
        <v>0.6</v>
      </c>
      <c r="E547" s="371" t="s">
        <v>767</v>
      </c>
      <c r="F547" s="401"/>
      <c r="G547" s="402">
        <f t="shared" si="40"/>
        <v>0</v>
      </c>
      <c r="H547" s="403"/>
      <c r="I547" s="408"/>
      <c r="J547" s="408"/>
      <c r="K547" s="408"/>
      <c r="L547" s="408"/>
      <c r="M547" s="408"/>
      <c r="N547" s="408"/>
      <c r="O547" s="408"/>
      <c r="P547" s="408"/>
      <c r="Q547" s="408"/>
      <c r="R547" s="408"/>
      <c r="S547" s="408"/>
      <c r="T547" s="408"/>
      <c r="U547" s="408"/>
      <c r="V547" s="408"/>
      <c r="W547" s="408"/>
      <c r="X547" s="408"/>
      <c r="Y547" s="408"/>
      <c r="Z547" s="408"/>
      <c r="AA547" s="408"/>
      <c r="AB547" s="408"/>
      <c r="AC547" s="408"/>
      <c r="AD547" s="408"/>
      <c r="AE547" s="408"/>
      <c r="AF547" s="408"/>
      <c r="AG547" s="408"/>
      <c r="AH547" s="408"/>
      <c r="AI547" s="408"/>
      <c r="AJ547" s="408"/>
      <c r="AK547" s="408"/>
      <c r="AL547" s="408"/>
      <c r="AM547" s="408"/>
      <c r="AN547" s="408"/>
      <c r="AO547" s="408"/>
      <c r="AP547" s="408"/>
      <c r="AQ547" s="408"/>
      <c r="AR547" s="408"/>
      <c r="AS547" s="408"/>
      <c r="AT547" s="408"/>
      <c r="AU547" s="408"/>
      <c r="AV547" s="408"/>
      <c r="AW547" s="408"/>
      <c r="AX547" s="408"/>
      <c r="AY547" s="408"/>
      <c r="AZ547" s="408"/>
      <c r="BA547" s="408"/>
      <c r="BB547" s="408"/>
      <c r="BC547" s="408"/>
      <c r="BD547" s="408"/>
      <c r="BE547" s="408"/>
      <c r="BF547" s="408"/>
      <c r="BG547" s="408"/>
      <c r="BH547" s="408"/>
      <c r="BI547" s="408"/>
      <c r="BJ547" s="408"/>
      <c r="BK547" s="408"/>
      <c r="BL547" s="408"/>
      <c r="BM547" s="408"/>
      <c r="BN547" s="408"/>
      <c r="BO547" s="408"/>
      <c r="BP547" s="408"/>
      <c r="BQ547" s="408"/>
      <c r="BR547" s="408"/>
      <c r="BS547" s="408"/>
      <c r="BT547" s="408"/>
      <c r="BU547" s="408"/>
      <c r="BV547" s="408"/>
      <c r="BW547" s="408"/>
      <c r="BX547" s="408"/>
      <c r="BY547" s="408"/>
      <c r="BZ547" s="408"/>
      <c r="CA547" s="408"/>
      <c r="CB547" s="408"/>
      <c r="CC547" s="408"/>
      <c r="CD547" s="408"/>
      <c r="CE547" s="408"/>
      <c r="CF547" s="408"/>
      <c r="CG547" s="408"/>
      <c r="CH547" s="408"/>
      <c r="CI547" s="408"/>
      <c r="CJ547" s="408"/>
      <c r="CK547" s="408"/>
      <c r="CL547" s="408"/>
      <c r="CM547" s="408"/>
      <c r="CN547" s="408"/>
      <c r="CO547" s="408"/>
      <c r="CP547" s="408"/>
      <c r="CQ547" s="408"/>
      <c r="CR547" s="408"/>
      <c r="CS547" s="408"/>
      <c r="CT547" s="408"/>
      <c r="CU547" s="408"/>
      <c r="CV547" s="408"/>
      <c r="CW547" s="408"/>
      <c r="CX547" s="408"/>
      <c r="CY547" s="408"/>
      <c r="CZ547" s="408"/>
      <c r="DA547" s="408"/>
      <c r="DB547" s="408"/>
      <c r="DC547" s="408"/>
      <c r="DD547" s="408"/>
      <c r="DE547" s="408"/>
      <c r="DF547" s="408"/>
      <c r="DG547" s="408"/>
      <c r="DH547" s="408"/>
    </row>
    <row r="548" spans="1:112" s="409" customFormat="1" ht="37.5">
      <c r="A548" s="407" t="s">
        <v>16</v>
      </c>
      <c r="B548" s="405">
        <f t="shared" si="43"/>
        <v>3.0299999999999994</v>
      </c>
      <c r="C548" s="281" t="s">
        <v>1222</v>
      </c>
      <c r="D548" s="339">
        <v>0.71</v>
      </c>
      <c r="E548" s="371" t="s">
        <v>767</v>
      </c>
      <c r="F548" s="401"/>
      <c r="G548" s="402">
        <f t="shared" si="40"/>
        <v>0</v>
      </c>
      <c r="H548" s="403"/>
      <c r="I548" s="408"/>
      <c r="J548" s="408"/>
      <c r="K548" s="408"/>
      <c r="L548" s="408"/>
      <c r="M548" s="408"/>
      <c r="N548" s="408"/>
      <c r="O548" s="408"/>
      <c r="P548" s="408"/>
      <c r="Q548" s="408"/>
      <c r="R548" s="408"/>
      <c r="S548" s="408"/>
      <c r="T548" s="408"/>
      <c r="U548" s="408"/>
      <c r="V548" s="408"/>
      <c r="W548" s="408"/>
      <c r="X548" s="408"/>
      <c r="Y548" s="408"/>
      <c r="Z548" s="408"/>
      <c r="AA548" s="408"/>
      <c r="AB548" s="408"/>
      <c r="AC548" s="408"/>
      <c r="AD548" s="408"/>
      <c r="AE548" s="408"/>
      <c r="AF548" s="408"/>
      <c r="AG548" s="408"/>
      <c r="AH548" s="408"/>
      <c r="AI548" s="408"/>
      <c r="AJ548" s="408"/>
      <c r="AK548" s="408"/>
      <c r="AL548" s="408"/>
      <c r="AM548" s="408"/>
      <c r="AN548" s="408"/>
      <c r="AO548" s="408"/>
      <c r="AP548" s="408"/>
      <c r="AQ548" s="408"/>
      <c r="AR548" s="408"/>
      <c r="AS548" s="408"/>
      <c r="AT548" s="408"/>
      <c r="AU548" s="408"/>
      <c r="AV548" s="408"/>
      <c r="AW548" s="408"/>
      <c r="AX548" s="408"/>
      <c r="AY548" s="408"/>
      <c r="AZ548" s="408"/>
      <c r="BA548" s="408"/>
      <c r="BB548" s="408"/>
      <c r="BC548" s="408"/>
      <c r="BD548" s="408"/>
      <c r="BE548" s="408"/>
      <c r="BF548" s="408"/>
      <c r="BG548" s="408"/>
      <c r="BH548" s="408"/>
      <c r="BI548" s="408"/>
      <c r="BJ548" s="408"/>
      <c r="BK548" s="408"/>
      <c r="BL548" s="408"/>
      <c r="BM548" s="408"/>
      <c r="BN548" s="408"/>
      <c r="BO548" s="408"/>
      <c r="BP548" s="408"/>
      <c r="BQ548" s="408"/>
      <c r="BR548" s="408"/>
      <c r="BS548" s="408"/>
      <c r="BT548" s="408"/>
      <c r="BU548" s="408"/>
      <c r="BV548" s="408"/>
      <c r="BW548" s="408"/>
      <c r="BX548" s="408"/>
      <c r="BY548" s="408"/>
      <c r="BZ548" s="408"/>
      <c r="CA548" s="408"/>
      <c r="CB548" s="408"/>
      <c r="CC548" s="408"/>
      <c r="CD548" s="408"/>
      <c r="CE548" s="408"/>
      <c r="CF548" s="408"/>
      <c r="CG548" s="408"/>
      <c r="CH548" s="408"/>
      <c r="CI548" s="408"/>
      <c r="CJ548" s="408"/>
      <c r="CK548" s="408"/>
      <c r="CL548" s="408"/>
      <c r="CM548" s="408"/>
      <c r="CN548" s="408"/>
      <c r="CO548" s="408"/>
      <c r="CP548" s="408"/>
      <c r="CQ548" s="408"/>
      <c r="CR548" s="408"/>
      <c r="CS548" s="408"/>
      <c r="CT548" s="408"/>
      <c r="CU548" s="408"/>
      <c r="CV548" s="408"/>
      <c r="CW548" s="408"/>
      <c r="CX548" s="408"/>
      <c r="CY548" s="408"/>
      <c r="CZ548" s="408"/>
      <c r="DA548" s="408"/>
      <c r="DB548" s="408"/>
      <c r="DC548" s="408"/>
      <c r="DD548" s="408"/>
      <c r="DE548" s="408"/>
      <c r="DF548" s="408"/>
      <c r="DG548" s="408"/>
      <c r="DH548" s="408"/>
    </row>
    <row r="549" spans="1:112" s="409" customFormat="1" ht="37.5">
      <c r="A549" s="407" t="s">
        <v>16</v>
      </c>
      <c r="B549" s="405">
        <f t="shared" si="43"/>
        <v>3.0399999999999991</v>
      </c>
      <c r="C549" s="281" t="s">
        <v>1223</v>
      </c>
      <c r="D549" s="339">
        <v>0.6</v>
      </c>
      <c r="E549" s="371" t="s">
        <v>767</v>
      </c>
      <c r="F549" s="401"/>
      <c r="G549" s="402">
        <f t="shared" si="40"/>
        <v>0</v>
      </c>
      <c r="H549" s="403"/>
      <c r="I549" s="408"/>
      <c r="J549" s="408"/>
      <c r="K549" s="408"/>
      <c r="L549" s="408"/>
      <c r="M549" s="408"/>
      <c r="N549" s="408"/>
      <c r="O549" s="408"/>
      <c r="P549" s="408"/>
      <c r="Q549" s="408"/>
      <c r="R549" s="408"/>
      <c r="S549" s="408"/>
      <c r="T549" s="408"/>
      <c r="U549" s="408"/>
      <c r="V549" s="408"/>
      <c r="W549" s="408"/>
      <c r="X549" s="408"/>
      <c r="Y549" s="408"/>
      <c r="Z549" s="408"/>
      <c r="AA549" s="408"/>
      <c r="AB549" s="408"/>
      <c r="AC549" s="408"/>
      <c r="AD549" s="408"/>
      <c r="AE549" s="408"/>
      <c r="AF549" s="408"/>
      <c r="AG549" s="408"/>
      <c r="AH549" s="408"/>
      <c r="AI549" s="408"/>
      <c r="AJ549" s="408"/>
      <c r="AK549" s="408"/>
      <c r="AL549" s="408"/>
      <c r="AM549" s="408"/>
      <c r="AN549" s="408"/>
      <c r="AO549" s="408"/>
      <c r="AP549" s="408"/>
      <c r="AQ549" s="408"/>
      <c r="AR549" s="408"/>
      <c r="AS549" s="408"/>
      <c r="AT549" s="408"/>
      <c r="AU549" s="408"/>
      <c r="AV549" s="408"/>
      <c r="AW549" s="408"/>
      <c r="AX549" s="408"/>
      <c r="AY549" s="408"/>
      <c r="AZ549" s="408"/>
      <c r="BA549" s="408"/>
      <c r="BB549" s="408"/>
      <c r="BC549" s="408"/>
      <c r="BD549" s="408"/>
      <c r="BE549" s="408"/>
      <c r="BF549" s="408"/>
      <c r="BG549" s="408"/>
      <c r="BH549" s="408"/>
      <c r="BI549" s="408"/>
      <c r="BJ549" s="408"/>
      <c r="BK549" s="408"/>
      <c r="BL549" s="408"/>
      <c r="BM549" s="408"/>
      <c r="BN549" s="408"/>
      <c r="BO549" s="408"/>
      <c r="BP549" s="408"/>
      <c r="BQ549" s="408"/>
      <c r="BR549" s="408"/>
      <c r="BS549" s="408"/>
      <c r="BT549" s="408"/>
      <c r="BU549" s="408"/>
      <c r="BV549" s="408"/>
      <c r="BW549" s="408"/>
      <c r="BX549" s="408"/>
      <c r="BY549" s="408"/>
      <c r="BZ549" s="408"/>
      <c r="CA549" s="408"/>
      <c r="CB549" s="408"/>
      <c r="CC549" s="408"/>
      <c r="CD549" s="408"/>
      <c r="CE549" s="408"/>
      <c r="CF549" s="408"/>
      <c r="CG549" s="408"/>
      <c r="CH549" s="408"/>
      <c r="CI549" s="408"/>
      <c r="CJ549" s="408"/>
      <c r="CK549" s="408"/>
      <c r="CL549" s="408"/>
      <c r="CM549" s="408"/>
      <c r="CN549" s="408"/>
      <c r="CO549" s="408"/>
      <c r="CP549" s="408"/>
      <c r="CQ549" s="408"/>
      <c r="CR549" s="408"/>
      <c r="CS549" s="408"/>
      <c r="CT549" s="408"/>
      <c r="CU549" s="408"/>
      <c r="CV549" s="408"/>
      <c r="CW549" s="408"/>
      <c r="CX549" s="408"/>
      <c r="CY549" s="408"/>
      <c r="CZ549" s="408"/>
      <c r="DA549" s="408"/>
      <c r="DB549" s="408"/>
      <c r="DC549" s="408"/>
      <c r="DD549" s="408"/>
      <c r="DE549" s="408"/>
      <c r="DF549" s="408"/>
      <c r="DG549" s="408"/>
      <c r="DH549" s="408"/>
    </row>
    <row r="550" spans="1:112" s="409" customFormat="1">
      <c r="A550" s="407" t="s">
        <v>16</v>
      </c>
      <c r="B550" s="405">
        <f t="shared" si="43"/>
        <v>3.0499999999999989</v>
      </c>
      <c r="C550" s="281" t="s">
        <v>1224</v>
      </c>
      <c r="D550" s="339">
        <v>0.06</v>
      </c>
      <c r="E550" s="371" t="s">
        <v>767</v>
      </c>
      <c r="F550" s="401"/>
      <c r="G550" s="402">
        <f t="shared" si="40"/>
        <v>0</v>
      </c>
      <c r="H550" s="403"/>
      <c r="I550" s="408"/>
      <c r="J550" s="408"/>
      <c r="K550" s="408"/>
      <c r="L550" s="408"/>
      <c r="M550" s="408"/>
      <c r="N550" s="408"/>
      <c r="O550" s="408"/>
      <c r="P550" s="408"/>
      <c r="Q550" s="408"/>
      <c r="R550" s="408"/>
      <c r="S550" s="408"/>
      <c r="T550" s="408"/>
      <c r="U550" s="408"/>
      <c r="V550" s="408"/>
      <c r="W550" s="408"/>
      <c r="X550" s="408"/>
      <c r="Y550" s="408"/>
      <c r="Z550" s="408"/>
      <c r="AA550" s="408"/>
      <c r="AB550" s="408"/>
      <c r="AC550" s="408"/>
      <c r="AD550" s="408"/>
      <c r="AE550" s="408"/>
      <c r="AF550" s="408"/>
      <c r="AG550" s="408"/>
      <c r="AH550" s="408"/>
      <c r="AI550" s="408"/>
      <c r="AJ550" s="408"/>
      <c r="AK550" s="408"/>
      <c r="AL550" s="408"/>
      <c r="AM550" s="408"/>
      <c r="AN550" s="408"/>
      <c r="AO550" s="408"/>
      <c r="AP550" s="408"/>
      <c r="AQ550" s="408"/>
      <c r="AR550" s="408"/>
      <c r="AS550" s="408"/>
      <c r="AT550" s="408"/>
      <c r="AU550" s="408"/>
      <c r="AV550" s="408"/>
      <c r="AW550" s="408"/>
      <c r="AX550" s="408"/>
      <c r="AY550" s="408"/>
      <c r="AZ550" s="408"/>
      <c r="BA550" s="408"/>
      <c r="BB550" s="408"/>
      <c r="BC550" s="408"/>
      <c r="BD550" s="408"/>
      <c r="BE550" s="408"/>
      <c r="BF550" s="408"/>
      <c r="BG550" s="408"/>
      <c r="BH550" s="408"/>
      <c r="BI550" s="408"/>
      <c r="BJ550" s="408"/>
      <c r="BK550" s="408"/>
      <c r="BL550" s="408"/>
      <c r="BM550" s="408"/>
      <c r="BN550" s="408"/>
      <c r="BO550" s="408"/>
      <c r="BP550" s="408"/>
      <c r="BQ550" s="408"/>
      <c r="BR550" s="408"/>
      <c r="BS550" s="408"/>
      <c r="BT550" s="408"/>
      <c r="BU550" s="408"/>
      <c r="BV550" s="408"/>
      <c r="BW550" s="408"/>
      <c r="BX550" s="408"/>
      <c r="BY550" s="408"/>
      <c r="BZ550" s="408"/>
      <c r="CA550" s="408"/>
      <c r="CB550" s="408"/>
      <c r="CC550" s="408"/>
      <c r="CD550" s="408"/>
      <c r="CE550" s="408"/>
      <c r="CF550" s="408"/>
      <c r="CG550" s="408"/>
      <c r="CH550" s="408"/>
      <c r="CI550" s="408"/>
      <c r="CJ550" s="408"/>
      <c r="CK550" s="408"/>
      <c r="CL550" s="408"/>
      <c r="CM550" s="408"/>
      <c r="CN550" s="408"/>
      <c r="CO550" s="408"/>
      <c r="CP550" s="408"/>
      <c r="CQ550" s="408"/>
      <c r="CR550" s="408"/>
      <c r="CS550" s="408"/>
      <c r="CT550" s="408"/>
      <c r="CU550" s="408"/>
      <c r="CV550" s="408"/>
      <c r="CW550" s="408"/>
      <c r="CX550" s="408"/>
      <c r="CY550" s="408"/>
      <c r="CZ550" s="408"/>
      <c r="DA550" s="408"/>
      <c r="DB550" s="408"/>
      <c r="DC550" s="408"/>
      <c r="DD550" s="408"/>
      <c r="DE550" s="408"/>
      <c r="DF550" s="408"/>
      <c r="DG550" s="408"/>
      <c r="DH550" s="408"/>
    </row>
    <row r="551" spans="1:112" s="409" customFormat="1">
      <c r="A551" s="407" t="s">
        <v>16</v>
      </c>
      <c r="B551" s="405">
        <f t="shared" si="43"/>
        <v>3.0599999999999987</v>
      </c>
      <c r="C551" s="281" t="s">
        <v>1225</v>
      </c>
      <c r="D551" s="339">
        <v>3.95</v>
      </c>
      <c r="E551" s="371" t="s">
        <v>767</v>
      </c>
      <c r="F551" s="401"/>
      <c r="G551" s="402">
        <f t="shared" si="40"/>
        <v>0</v>
      </c>
      <c r="H551" s="403"/>
      <c r="I551" s="408"/>
      <c r="J551" s="408"/>
      <c r="K551" s="408"/>
      <c r="L551" s="408"/>
      <c r="M551" s="408"/>
      <c r="N551" s="408"/>
      <c r="O551" s="408"/>
      <c r="P551" s="408"/>
      <c r="Q551" s="408"/>
      <c r="R551" s="408"/>
      <c r="S551" s="408"/>
      <c r="T551" s="408"/>
      <c r="U551" s="408"/>
      <c r="V551" s="408"/>
      <c r="W551" s="408"/>
      <c r="X551" s="408"/>
      <c r="Y551" s="408"/>
      <c r="Z551" s="408"/>
      <c r="AA551" s="408"/>
      <c r="AB551" s="408"/>
      <c r="AC551" s="408"/>
      <c r="AD551" s="408"/>
      <c r="AE551" s="408"/>
      <c r="AF551" s="408"/>
      <c r="AG551" s="408"/>
      <c r="AH551" s="408"/>
      <c r="AI551" s="408"/>
      <c r="AJ551" s="408"/>
      <c r="AK551" s="408"/>
      <c r="AL551" s="408"/>
      <c r="AM551" s="408"/>
      <c r="AN551" s="408"/>
      <c r="AO551" s="408"/>
      <c r="AP551" s="408"/>
      <c r="AQ551" s="408"/>
      <c r="AR551" s="408"/>
      <c r="AS551" s="408"/>
      <c r="AT551" s="408"/>
      <c r="AU551" s="408"/>
      <c r="AV551" s="408"/>
      <c r="AW551" s="408"/>
      <c r="AX551" s="408"/>
      <c r="AY551" s="408"/>
      <c r="AZ551" s="408"/>
      <c r="BA551" s="408"/>
      <c r="BB551" s="408"/>
      <c r="BC551" s="408"/>
      <c r="BD551" s="408"/>
      <c r="BE551" s="408"/>
      <c r="BF551" s="408"/>
      <c r="BG551" s="408"/>
      <c r="BH551" s="408"/>
      <c r="BI551" s="408"/>
      <c r="BJ551" s="408"/>
      <c r="BK551" s="408"/>
      <c r="BL551" s="408"/>
      <c r="BM551" s="408"/>
      <c r="BN551" s="408"/>
      <c r="BO551" s="408"/>
      <c r="BP551" s="408"/>
      <c r="BQ551" s="408"/>
      <c r="BR551" s="408"/>
      <c r="BS551" s="408"/>
      <c r="BT551" s="408"/>
      <c r="BU551" s="408"/>
      <c r="BV551" s="408"/>
      <c r="BW551" s="408"/>
      <c r="BX551" s="408"/>
      <c r="BY551" s="408"/>
      <c r="BZ551" s="408"/>
      <c r="CA551" s="408"/>
      <c r="CB551" s="408"/>
      <c r="CC551" s="408"/>
      <c r="CD551" s="408"/>
      <c r="CE551" s="408"/>
      <c r="CF551" s="408"/>
      <c r="CG551" s="408"/>
      <c r="CH551" s="408"/>
      <c r="CI551" s="408"/>
      <c r="CJ551" s="408"/>
      <c r="CK551" s="408"/>
      <c r="CL551" s="408"/>
      <c r="CM551" s="408"/>
      <c r="CN551" s="408"/>
      <c r="CO551" s="408"/>
      <c r="CP551" s="408"/>
      <c r="CQ551" s="408"/>
      <c r="CR551" s="408"/>
      <c r="CS551" s="408"/>
      <c r="CT551" s="408"/>
      <c r="CU551" s="408"/>
      <c r="CV551" s="408"/>
      <c r="CW551" s="408"/>
      <c r="CX551" s="408"/>
      <c r="CY551" s="408"/>
      <c r="CZ551" s="408"/>
      <c r="DA551" s="408"/>
      <c r="DB551" s="408"/>
      <c r="DC551" s="408"/>
      <c r="DD551" s="408"/>
      <c r="DE551" s="408"/>
      <c r="DF551" s="408"/>
      <c r="DG551" s="408"/>
      <c r="DH551" s="408"/>
    </row>
    <row r="552" spans="1:112" s="409" customFormat="1">
      <c r="A552" s="407" t="s">
        <v>16</v>
      </c>
      <c r="B552" s="404"/>
      <c r="C552" s="281"/>
      <c r="D552" s="339"/>
      <c r="E552" s="371"/>
      <c r="F552" s="401"/>
      <c r="G552" s="402">
        <f t="shared" si="40"/>
        <v>0</v>
      </c>
      <c r="H552" s="403">
        <f>SUM(G546:G551)</f>
        <v>0</v>
      </c>
      <c r="I552" s="408"/>
      <c r="J552" s="408"/>
      <c r="K552" s="408"/>
      <c r="L552" s="408"/>
      <c r="M552" s="408"/>
      <c r="N552" s="408"/>
      <c r="O552" s="408"/>
      <c r="P552" s="408"/>
      <c r="Q552" s="408"/>
      <c r="R552" s="408"/>
      <c r="S552" s="408"/>
      <c r="T552" s="408"/>
      <c r="U552" s="408"/>
      <c r="V552" s="408"/>
      <c r="W552" s="408"/>
      <c r="X552" s="408"/>
      <c r="Y552" s="408"/>
      <c r="Z552" s="408"/>
      <c r="AA552" s="408"/>
      <c r="AB552" s="408"/>
      <c r="AC552" s="408"/>
      <c r="AD552" s="408"/>
      <c r="AE552" s="408"/>
      <c r="AF552" s="408"/>
      <c r="AG552" s="408"/>
      <c r="AH552" s="408"/>
      <c r="AI552" s="408"/>
      <c r="AJ552" s="408"/>
      <c r="AK552" s="408"/>
      <c r="AL552" s="408"/>
      <c r="AM552" s="408"/>
      <c r="AN552" s="408"/>
      <c r="AO552" s="408"/>
      <c r="AP552" s="408"/>
      <c r="AQ552" s="408"/>
      <c r="AR552" s="408"/>
      <c r="AS552" s="408"/>
      <c r="AT552" s="408"/>
      <c r="AU552" s="408"/>
      <c r="AV552" s="408"/>
      <c r="AW552" s="408"/>
      <c r="AX552" s="408"/>
      <c r="AY552" s="408"/>
      <c r="AZ552" s="408"/>
      <c r="BA552" s="408"/>
      <c r="BB552" s="408"/>
      <c r="BC552" s="408"/>
      <c r="BD552" s="408"/>
      <c r="BE552" s="408"/>
      <c r="BF552" s="408"/>
      <c r="BG552" s="408"/>
      <c r="BH552" s="408"/>
      <c r="BI552" s="408"/>
      <c r="BJ552" s="408"/>
      <c r="BK552" s="408"/>
      <c r="BL552" s="408"/>
      <c r="BM552" s="408"/>
      <c r="BN552" s="408"/>
      <c r="BO552" s="408"/>
      <c r="BP552" s="408"/>
      <c r="BQ552" s="408"/>
      <c r="BR552" s="408"/>
      <c r="BS552" s="408"/>
      <c r="BT552" s="408"/>
      <c r="BU552" s="408"/>
      <c r="BV552" s="408"/>
      <c r="BW552" s="408"/>
      <c r="BX552" s="408"/>
      <c r="BY552" s="408"/>
      <c r="BZ552" s="408"/>
      <c r="CA552" s="408"/>
      <c r="CB552" s="408"/>
      <c r="CC552" s="408"/>
      <c r="CD552" s="408"/>
      <c r="CE552" s="408"/>
      <c r="CF552" s="408"/>
      <c r="CG552" s="408"/>
      <c r="CH552" s="408"/>
      <c r="CI552" s="408"/>
      <c r="CJ552" s="408"/>
      <c r="CK552" s="408"/>
      <c r="CL552" s="408"/>
      <c r="CM552" s="408"/>
      <c r="CN552" s="408"/>
      <c r="CO552" s="408"/>
      <c r="CP552" s="408"/>
      <c r="CQ552" s="408"/>
      <c r="CR552" s="408"/>
      <c r="CS552" s="408"/>
      <c r="CT552" s="408"/>
      <c r="CU552" s="408"/>
      <c r="CV552" s="408"/>
      <c r="CW552" s="408"/>
      <c r="CX552" s="408"/>
      <c r="CY552" s="408"/>
      <c r="CZ552" s="408"/>
      <c r="DA552" s="408"/>
      <c r="DB552" s="408"/>
      <c r="DC552" s="408"/>
      <c r="DD552" s="408"/>
      <c r="DE552" s="408"/>
      <c r="DF552" s="408"/>
      <c r="DG552" s="408"/>
      <c r="DH552" s="408"/>
    </row>
    <row r="553" spans="1:112" s="409" customFormat="1">
      <c r="A553" s="407" t="s">
        <v>16</v>
      </c>
      <c r="B553" s="365">
        <v>4</v>
      </c>
      <c r="C553" s="290" t="s">
        <v>961</v>
      </c>
      <c r="D553" s="339"/>
      <c r="E553" s="371"/>
      <c r="F553" s="401"/>
      <c r="G553" s="402">
        <f t="shared" si="40"/>
        <v>0</v>
      </c>
      <c r="H553" s="403"/>
      <c r="I553" s="408"/>
      <c r="J553" s="408"/>
      <c r="K553" s="408"/>
      <c r="L553" s="408"/>
      <c r="M553" s="408"/>
      <c r="N553" s="408"/>
      <c r="O553" s="408"/>
      <c r="P553" s="408"/>
      <c r="Q553" s="408"/>
      <c r="R553" s="408"/>
      <c r="S553" s="408"/>
      <c r="T553" s="408"/>
      <c r="U553" s="408"/>
      <c r="V553" s="408"/>
      <c r="W553" s="408"/>
      <c r="X553" s="408"/>
      <c r="Y553" s="408"/>
      <c r="Z553" s="408"/>
      <c r="AA553" s="408"/>
      <c r="AB553" s="408"/>
      <c r="AC553" s="408"/>
      <c r="AD553" s="408"/>
      <c r="AE553" s="408"/>
      <c r="AF553" s="408"/>
      <c r="AG553" s="408"/>
      <c r="AH553" s="408"/>
      <c r="AI553" s="408"/>
      <c r="AJ553" s="408"/>
      <c r="AK553" s="408"/>
      <c r="AL553" s="408"/>
      <c r="AM553" s="408"/>
      <c r="AN553" s="408"/>
      <c r="AO553" s="408"/>
      <c r="AP553" s="408"/>
      <c r="AQ553" s="408"/>
      <c r="AR553" s="408"/>
      <c r="AS553" s="408"/>
      <c r="AT553" s="408"/>
      <c r="AU553" s="408"/>
      <c r="AV553" s="408"/>
      <c r="AW553" s="408"/>
      <c r="AX553" s="408"/>
      <c r="AY553" s="408"/>
      <c r="AZ553" s="408"/>
      <c r="BA553" s="408"/>
      <c r="BB553" s="408"/>
      <c r="BC553" s="408"/>
      <c r="BD553" s="408"/>
      <c r="BE553" s="408"/>
      <c r="BF553" s="408"/>
      <c r="BG553" s="408"/>
      <c r="BH553" s="408"/>
      <c r="BI553" s="408"/>
      <c r="BJ553" s="408"/>
      <c r="BK553" s="408"/>
      <c r="BL553" s="408"/>
      <c r="BM553" s="408"/>
      <c r="BN553" s="408"/>
      <c r="BO553" s="408"/>
      <c r="BP553" s="408"/>
      <c r="BQ553" s="408"/>
      <c r="BR553" s="408"/>
      <c r="BS553" s="408"/>
      <c r="BT553" s="408"/>
      <c r="BU553" s="408"/>
      <c r="BV553" s="408"/>
      <c r="BW553" s="408"/>
      <c r="BX553" s="408"/>
      <c r="BY553" s="408"/>
      <c r="BZ553" s="408"/>
      <c r="CA553" s="408"/>
      <c r="CB553" s="408"/>
      <c r="CC553" s="408"/>
      <c r="CD553" s="408"/>
      <c r="CE553" s="408"/>
      <c r="CF553" s="408"/>
      <c r="CG553" s="408"/>
      <c r="CH553" s="408"/>
      <c r="CI553" s="408"/>
      <c r="CJ553" s="408"/>
      <c r="CK553" s="408"/>
      <c r="CL553" s="408"/>
      <c r="CM553" s="408"/>
      <c r="CN553" s="408"/>
      <c r="CO553" s="408"/>
      <c r="CP553" s="408"/>
      <c r="CQ553" s="408"/>
      <c r="CR553" s="408"/>
      <c r="CS553" s="408"/>
      <c r="CT553" s="408"/>
      <c r="CU553" s="408"/>
      <c r="CV553" s="408"/>
      <c r="CW553" s="408"/>
      <c r="CX553" s="408"/>
      <c r="CY553" s="408"/>
      <c r="CZ553" s="408"/>
      <c r="DA553" s="408"/>
      <c r="DB553" s="408"/>
      <c r="DC553" s="408"/>
      <c r="DD553" s="408"/>
      <c r="DE553" s="408"/>
      <c r="DF553" s="408"/>
      <c r="DG553" s="408"/>
      <c r="DH553" s="408"/>
    </row>
    <row r="554" spans="1:112" s="409" customFormat="1">
      <c r="A554" s="407" t="s">
        <v>16</v>
      </c>
      <c r="B554" s="405">
        <f t="shared" ref="B554:B556" si="44">+B553+0.01</f>
        <v>4.01</v>
      </c>
      <c r="C554" s="281" t="s">
        <v>1226</v>
      </c>
      <c r="D554" s="339">
        <v>16</v>
      </c>
      <c r="E554" s="371" t="s">
        <v>762</v>
      </c>
      <c r="F554" s="401"/>
      <c r="G554" s="402">
        <f t="shared" si="40"/>
        <v>0</v>
      </c>
      <c r="H554" s="403"/>
      <c r="I554" s="408"/>
      <c r="J554" s="408"/>
      <c r="K554" s="408"/>
      <c r="L554" s="408"/>
      <c r="M554" s="408"/>
      <c r="N554" s="408"/>
      <c r="O554" s="408"/>
      <c r="P554" s="408"/>
      <c r="Q554" s="408"/>
      <c r="R554" s="408"/>
      <c r="S554" s="408"/>
      <c r="T554" s="408"/>
      <c r="U554" s="408"/>
      <c r="V554" s="408"/>
      <c r="W554" s="408"/>
      <c r="X554" s="408"/>
      <c r="Y554" s="408"/>
      <c r="Z554" s="408"/>
      <c r="AA554" s="408"/>
      <c r="AB554" s="408"/>
      <c r="AC554" s="408"/>
      <c r="AD554" s="408"/>
      <c r="AE554" s="408"/>
      <c r="AF554" s="408"/>
      <c r="AG554" s="408"/>
      <c r="AH554" s="408"/>
      <c r="AI554" s="408"/>
      <c r="AJ554" s="408"/>
      <c r="AK554" s="408"/>
      <c r="AL554" s="408"/>
      <c r="AM554" s="408"/>
      <c r="AN554" s="408"/>
      <c r="AO554" s="408"/>
      <c r="AP554" s="408"/>
      <c r="AQ554" s="408"/>
      <c r="AR554" s="408"/>
      <c r="AS554" s="408"/>
      <c r="AT554" s="408"/>
      <c r="AU554" s="408"/>
      <c r="AV554" s="408"/>
      <c r="AW554" s="408"/>
      <c r="AX554" s="408"/>
      <c r="AY554" s="408"/>
      <c r="AZ554" s="408"/>
      <c r="BA554" s="408"/>
      <c r="BB554" s="408"/>
      <c r="BC554" s="408"/>
      <c r="BD554" s="408"/>
      <c r="BE554" s="408"/>
      <c r="BF554" s="408"/>
      <c r="BG554" s="408"/>
      <c r="BH554" s="408"/>
      <c r="BI554" s="408"/>
      <c r="BJ554" s="408"/>
      <c r="BK554" s="408"/>
      <c r="BL554" s="408"/>
      <c r="BM554" s="408"/>
      <c r="BN554" s="408"/>
      <c r="BO554" s="408"/>
      <c r="BP554" s="408"/>
      <c r="BQ554" s="408"/>
      <c r="BR554" s="408"/>
      <c r="BS554" s="408"/>
      <c r="BT554" s="408"/>
      <c r="BU554" s="408"/>
      <c r="BV554" s="408"/>
      <c r="BW554" s="408"/>
      <c r="BX554" s="408"/>
      <c r="BY554" s="408"/>
      <c r="BZ554" s="408"/>
      <c r="CA554" s="408"/>
      <c r="CB554" s="408"/>
      <c r="CC554" s="408"/>
      <c r="CD554" s="408"/>
      <c r="CE554" s="408"/>
      <c r="CF554" s="408"/>
      <c r="CG554" s="408"/>
      <c r="CH554" s="408"/>
      <c r="CI554" s="408"/>
      <c r="CJ554" s="408"/>
      <c r="CK554" s="408"/>
      <c r="CL554" s="408"/>
      <c r="CM554" s="408"/>
      <c r="CN554" s="408"/>
      <c r="CO554" s="408"/>
      <c r="CP554" s="408"/>
      <c r="CQ554" s="408"/>
      <c r="CR554" s="408"/>
      <c r="CS554" s="408"/>
      <c r="CT554" s="408"/>
      <c r="CU554" s="408"/>
      <c r="CV554" s="408"/>
      <c r="CW554" s="408"/>
      <c r="CX554" s="408"/>
      <c r="CY554" s="408"/>
      <c r="CZ554" s="408"/>
      <c r="DA554" s="408"/>
      <c r="DB554" s="408"/>
      <c r="DC554" s="408"/>
      <c r="DD554" s="408"/>
      <c r="DE554" s="408"/>
      <c r="DF554" s="408"/>
      <c r="DG554" s="408"/>
      <c r="DH554" s="408"/>
    </row>
    <row r="555" spans="1:112" s="409" customFormat="1">
      <c r="A555" s="407" t="s">
        <v>16</v>
      </c>
      <c r="B555" s="405">
        <f t="shared" si="44"/>
        <v>4.0199999999999996</v>
      </c>
      <c r="C555" s="281" t="s">
        <v>1227</v>
      </c>
      <c r="D555" s="339">
        <v>58.86</v>
      </c>
      <c r="E555" s="371" t="s">
        <v>762</v>
      </c>
      <c r="F555" s="401"/>
      <c r="G555" s="402">
        <f t="shared" si="40"/>
        <v>0</v>
      </c>
      <c r="H555" s="403"/>
      <c r="I555" s="408"/>
      <c r="J555" s="408"/>
      <c r="K555" s="408"/>
      <c r="L555" s="408"/>
      <c r="M555" s="408"/>
      <c r="N555" s="408"/>
      <c r="O555" s="408"/>
      <c r="P555" s="408"/>
      <c r="Q555" s="408"/>
      <c r="R555" s="408"/>
      <c r="S555" s="408"/>
      <c r="T555" s="408"/>
      <c r="U555" s="408"/>
      <c r="V555" s="408"/>
      <c r="W555" s="408"/>
      <c r="X555" s="408"/>
      <c r="Y555" s="408"/>
      <c r="Z555" s="408"/>
      <c r="AA555" s="408"/>
      <c r="AB555" s="408"/>
      <c r="AC555" s="408"/>
      <c r="AD555" s="408"/>
      <c r="AE555" s="408"/>
      <c r="AF555" s="408"/>
      <c r="AG555" s="408"/>
      <c r="AH555" s="408"/>
      <c r="AI555" s="408"/>
      <c r="AJ555" s="408"/>
      <c r="AK555" s="408"/>
      <c r="AL555" s="408"/>
      <c r="AM555" s="408"/>
      <c r="AN555" s="408"/>
      <c r="AO555" s="408"/>
      <c r="AP555" s="408"/>
      <c r="AQ555" s="408"/>
      <c r="AR555" s="408"/>
      <c r="AS555" s="408"/>
      <c r="AT555" s="408"/>
      <c r="AU555" s="408"/>
      <c r="AV555" s="408"/>
      <c r="AW555" s="408"/>
      <c r="AX555" s="408"/>
      <c r="AY555" s="408"/>
      <c r="AZ555" s="408"/>
      <c r="BA555" s="408"/>
      <c r="BB555" s="408"/>
      <c r="BC555" s="408"/>
      <c r="BD555" s="408"/>
      <c r="BE555" s="408"/>
      <c r="BF555" s="408"/>
      <c r="BG555" s="408"/>
      <c r="BH555" s="408"/>
      <c r="BI555" s="408"/>
      <c r="BJ555" s="408"/>
      <c r="BK555" s="408"/>
      <c r="BL555" s="408"/>
      <c r="BM555" s="408"/>
      <c r="BN555" s="408"/>
      <c r="BO555" s="408"/>
      <c r="BP555" s="408"/>
      <c r="BQ555" s="408"/>
      <c r="BR555" s="408"/>
      <c r="BS555" s="408"/>
      <c r="BT555" s="408"/>
      <c r="BU555" s="408"/>
      <c r="BV555" s="408"/>
      <c r="BW555" s="408"/>
      <c r="BX555" s="408"/>
      <c r="BY555" s="408"/>
      <c r="BZ555" s="408"/>
      <c r="CA555" s="408"/>
      <c r="CB555" s="408"/>
      <c r="CC555" s="408"/>
      <c r="CD555" s="408"/>
      <c r="CE555" s="408"/>
      <c r="CF555" s="408"/>
      <c r="CG555" s="408"/>
      <c r="CH555" s="408"/>
      <c r="CI555" s="408"/>
      <c r="CJ555" s="408"/>
      <c r="CK555" s="408"/>
      <c r="CL555" s="408"/>
      <c r="CM555" s="408"/>
      <c r="CN555" s="408"/>
      <c r="CO555" s="408"/>
      <c r="CP555" s="408"/>
      <c r="CQ555" s="408"/>
      <c r="CR555" s="408"/>
      <c r="CS555" s="408"/>
      <c r="CT555" s="408"/>
      <c r="CU555" s="408"/>
      <c r="CV555" s="408"/>
      <c r="CW555" s="408"/>
      <c r="CX555" s="408"/>
      <c r="CY555" s="408"/>
      <c r="CZ555" s="408"/>
      <c r="DA555" s="408"/>
      <c r="DB555" s="408"/>
      <c r="DC555" s="408"/>
      <c r="DD555" s="408"/>
      <c r="DE555" s="408"/>
      <c r="DF555" s="408"/>
      <c r="DG555" s="408"/>
      <c r="DH555" s="408"/>
    </row>
    <row r="556" spans="1:112" s="409" customFormat="1">
      <c r="A556" s="407" t="s">
        <v>16</v>
      </c>
      <c r="B556" s="405">
        <f t="shared" si="44"/>
        <v>4.0299999999999994</v>
      </c>
      <c r="C556" s="281" t="s">
        <v>1228</v>
      </c>
      <c r="D556" s="339">
        <v>0.96</v>
      </c>
      <c r="E556" s="371" t="s">
        <v>762</v>
      </c>
      <c r="F556" s="401"/>
      <c r="G556" s="402">
        <f t="shared" si="40"/>
        <v>0</v>
      </c>
      <c r="H556" s="403"/>
      <c r="I556" s="408"/>
      <c r="J556" s="408"/>
      <c r="K556" s="408"/>
      <c r="L556" s="408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  <c r="AA556" s="408"/>
      <c r="AB556" s="408"/>
      <c r="AC556" s="408"/>
      <c r="AD556" s="408"/>
      <c r="AE556" s="408"/>
      <c r="AF556" s="408"/>
      <c r="AG556" s="408"/>
      <c r="AH556" s="408"/>
      <c r="AI556" s="408"/>
      <c r="AJ556" s="408"/>
      <c r="AK556" s="408"/>
      <c r="AL556" s="408"/>
      <c r="AM556" s="408"/>
      <c r="AN556" s="408"/>
      <c r="AO556" s="408"/>
      <c r="AP556" s="408"/>
      <c r="AQ556" s="408"/>
      <c r="AR556" s="408"/>
      <c r="AS556" s="408"/>
      <c r="AT556" s="408"/>
      <c r="AU556" s="408"/>
      <c r="AV556" s="408"/>
      <c r="AW556" s="408"/>
      <c r="AX556" s="408"/>
      <c r="AY556" s="408"/>
      <c r="AZ556" s="408"/>
      <c r="BA556" s="408"/>
      <c r="BB556" s="408"/>
      <c r="BC556" s="408"/>
      <c r="BD556" s="408"/>
      <c r="BE556" s="408"/>
      <c r="BF556" s="408"/>
      <c r="BG556" s="408"/>
      <c r="BH556" s="408"/>
      <c r="BI556" s="408"/>
      <c r="BJ556" s="408"/>
      <c r="BK556" s="408"/>
      <c r="BL556" s="408"/>
      <c r="BM556" s="408"/>
      <c r="BN556" s="408"/>
      <c r="BO556" s="408"/>
      <c r="BP556" s="408"/>
      <c r="BQ556" s="408"/>
      <c r="BR556" s="408"/>
      <c r="BS556" s="408"/>
      <c r="BT556" s="408"/>
      <c r="BU556" s="408"/>
      <c r="BV556" s="408"/>
      <c r="BW556" s="408"/>
      <c r="BX556" s="408"/>
      <c r="BY556" s="408"/>
      <c r="BZ556" s="408"/>
      <c r="CA556" s="408"/>
      <c r="CB556" s="408"/>
      <c r="CC556" s="408"/>
      <c r="CD556" s="408"/>
      <c r="CE556" s="408"/>
      <c r="CF556" s="408"/>
      <c r="CG556" s="408"/>
      <c r="CH556" s="408"/>
      <c r="CI556" s="408"/>
      <c r="CJ556" s="408"/>
      <c r="CK556" s="408"/>
      <c r="CL556" s="408"/>
      <c r="CM556" s="408"/>
      <c r="CN556" s="408"/>
      <c r="CO556" s="408"/>
      <c r="CP556" s="408"/>
      <c r="CQ556" s="408"/>
      <c r="CR556" s="408"/>
      <c r="CS556" s="408"/>
      <c r="CT556" s="408"/>
      <c r="CU556" s="408"/>
      <c r="CV556" s="408"/>
      <c r="CW556" s="408"/>
      <c r="CX556" s="408"/>
      <c r="CY556" s="408"/>
      <c r="CZ556" s="408"/>
      <c r="DA556" s="408"/>
      <c r="DB556" s="408"/>
      <c r="DC556" s="408"/>
      <c r="DD556" s="408"/>
      <c r="DE556" s="408"/>
      <c r="DF556" s="408"/>
      <c r="DG556" s="408"/>
      <c r="DH556" s="408"/>
    </row>
    <row r="557" spans="1:112" s="409" customFormat="1">
      <c r="A557" s="407" t="s">
        <v>16</v>
      </c>
      <c r="B557" s="404"/>
      <c r="C557" s="281"/>
      <c r="D557" s="339"/>
      <c r="E557" s="371"/>
      <c r="F557" s="401"/>
      <c r="G557" s="402">
        <f t="shared" si="40"/>
        <v>0</v>
      </c>
      <c r="H557" s="403">
        <f>SUM(G554:G556)</f>
        <v>0</v>
      </c>
      <c r="I557" s="408"/>
      <c r="J557" s="408"/>
      <c r="K557" s="408"/>
      <c r="L557" s="408"/>
      <c r="M557" s="408"/>
      <c r="N557" s="408"/>
      <c r="O557" s="408"/>
      <c r="P557" s="408"/>
      <c r="Q557" s="408"/>
      <c r="R557" s="408"/>
      <c r="S557" s="408"/>
      <c r="T557" s="408"/>
      <c r="U557" s="408"/>
      <c r="V557" s="408"/>
      <c r="W557" s="408"/>
      <c r="X557" s="408"/>
      <c r="Y557" s="408"/>
      <c r="Z557" s="408"/>
      <c r="AA557" s="408"/>
      <c r="AB557" s="408"/>
      <c r="AC557" s="408"/>
      <c r="AD557" s="408"/>
      <c r="AE557" s="408"/>
      <c r="AF557" s="408"/>
      <c r="AG557" s="408"/>
      <c r="AH557" s="408"/>
      <c r="AI557" s="408"/>
      <c r="AJ557" s="408"/>
      <c r="AK557" s="408"/>
      <c r="AL557" s="408"/>
      <c r="AM557" s="408"/>
      <c r="AN557" s="408"/>
      <c r="AO557" s="408"/>
      <c r="AP557" s="408"/>
      <c r="AQ557" s="408"/>
      <c r="AR557" s="408"/>
      <c r="AS557" s="408"/>
      <c r="AT557" s="408"/>
      <c r="AU557" s="408"/>
      <c r="AV557" s="408"/>
      <c r="AW557" s="408"/>
      <c r="AX557" s="408"/>
      <c r="AY557" s="408"/>
      <c r="AZ557" s="408"/>
      <c r="BA557" s="408"/>
      <c r="BB557" s="408"/>
      <c r="BC557" s="408"/>
      <c r="BD557" s="408"/>
      <c r="BE557" s="408"/>
      <c r="BF557" s="408"/>
      <c r="BG557" s="408"/>
      <c r="BH557" s="408"/>
      <c r="BI557" s="408"/>
      <c r="BJ557" s="408"/>
      <c r="BK557" s="408"/>
      <c r="BL557" s="408"/>
      <c r="BM557" s="408"/>
      <c r="BN557" s="408"/>
      <c r="BO557" s="408"/>
      <c r="BP557" s="408"/>
      <c r="BQ557" s="408"/>
      <c r="BR557" s="408"/>
      <c r="BS557" s="408"/>
      <c r="BT557" s="408"/>
      <c r="BU557" s="408"/>
      <c r="BV557" s="408"/>
      <c r="BW557" s="408"/>
      <c r="BX557" s="408"/>
      <c r="BY557" s="408"/>
      <c r="BZ557" s="408"/>
      <c r="CA557" s="408"/>
      <c r="CB557" s="408"/>
      <c r="CC557" s="408"/>
      <c r="CD557" s="408"/>
      <c r="CE557" s="408"/>
      <c r="CF557" s="408"/>
      <c r="CG557" s="408"/>
      <c r="CH557" s="408"/>
      <c r="CI557" s="408"/>
      <c r="CJ557" s="408"/>
      <c r="CK557" s="408"/>
      <c r="CL557" s="408"/>
      <c r="CM557" s="408"/>
      <c r="CN557" s="408"/>
      <c r="CO557" s="408"/>
      <c r="CP557" s="408"/>
      <c r="CQ557" s="408"/>
      <c r="CR557" s="408"/>
      <c r="CS557" s="408"/>
      <c r="CT557" s="408"/>
      <c r="CU557" s="408"/>
      <c r="CV557" s="408"/>
      <c r="CW557" s="408"/>
      <c r="CX557" s="408"/>
      <c r="CY557" s="408"/>
      <c r="CZ557" s="408"/>
      <c r="DA557" s="408"/>
      <c r="DB557" s="408"/>
      <c r="DC557" s="408"/>
      <c r="DD557" s="408"/>
      <c r="DE557" s="408"/>
      <c r="DF557" s="408"/>
      <c r="DG557" s="408"/>
      <c r="DH557" s="408"/>
    </row>
    <row r="558" spans="1:112" s="409" customFormat="1">
      <c r="A558" s="407" t="s">
        <v>16</v>
      </c>
      <c r="B558" s="365">
        <v>5</v>
      </c>
      <c r="C558" s="290" t="s">
        <v>1200</v>
      </c>
      <c r="D558" s="339"/>
      <c r="E558" s="371"/>
      <c r="F558" s="401"/>
      <c r="G558" s="402">
        <f t="shared" si="40"/>
        <v>0</v>
      </c>
      <c r="H558" s="403"/>
      <c r="I558" s="408"/>
      <c r="J558" s="408"/>
      <c r="K558" s="408"/>
      <c r="L558" s="408"/>
      <c r="M558" s="408"/>
      <c r="N558" s="408"/>
      <c r="O558" s="408"/>
      <c r="P558" s="408"/>
      <c r="Q558" s="408"/>
      <c r="R558" s="408"/>
      <c r="S558" s="408"/>
      <c r="T558" s="408"/>
      <c r="U558" s="408"/>
      <c r="V558" s="408"/>
      <c r="W558" s="408"/>
      <c r="X558" s="408"/>
      <c r="Y558" s="408"/>
      <c r="Z558" s="408"/>
      <c r="AA558" s="408"/>
      <c r="AB558" s="408"/>
      <c r="AC558" s="408"/>
      <c r="AD558" s="408"/>
      <c r="AE558" s="408"/>
      <c r="AF558" s="408"/>
      <c r="AG558" s="408"/>
      <c r="AH558" s="408"/>
      <c r="AI558" s="408"/>
      <c r="AJ558" s="408"/>
      <c r="AK558" s="408"/>
      <c r="AL558" s="408"/>
      <c r="AM558" s="408"/>
      <c r="AN558" s="408"/>
      <c r="AO558" s="408"/>
      <c r="AP558" s="408"/>
      <c r="AQ558" s="408"/>
      <c r="AR558" s="408"/>
      <c r="AS558" s="408"/>
      <c r="AT558" s="408"/>
      <c r="AU558" s="408"/>
      <c r="AV558" s="408"/>
      <c r="AW558" s="408"/>
      <c r="AX558" s="408"/>
      <c r="AY558" s="408"/>
      <c r="AZ558" s="408"/>
      <c r="BA558" s="408"/>
      <c r="BB558" s="408"/>
      <c r="BC558" s="408"/>
      <c r="BD558" s="408"/>
      <c r="BE558" s="408"/>
      <c r="BF558" s="408"/>
      <c r="BG558" s="408"/>
      <c r="BH558" s="408"/>
      <c r="BI558" s="408"/>
      <c r="BJ558" s="408"/>
      <c r="BK558" s="408"/>
      <c r="BL558" s="408"/>
      <c r="BM558" s="408"/>
      <c r="BN558" s="408"/>
      <c r="BO558" s="408"/>
      <c r="BP558" s="408"/>
      <c r="BQ558" s="408"/>
      <c r="BR558" s="408"/>
      <c r="BS558" s="408"/>
      <c r="BT558" s="408"/>
      <c r="BU558" s="408"/>
      <c r="BV558" s="408"/>
      <c r="BW558" s="408"/>
      <c r="BX558" s="408"/>
      <c r="BY558" s="408"/>
      <c r="BZ558" s="408"/>
      <c r="CA558" s="408"/>
      <c r="CB558" s="408"/>
      <c r="CC558" s="408"/>
      <c r="CD558" s="408"/>
      <c r="CE558" s="408"/>
      <c r="CF558" s="408"/>
      <c r="CG558" s="408"/>
      <c r="CH558" s="408"/>
      <c r="CI558" s="408"/>
      <c r="CJ558" s="408"/>
      <c r="CK558" s="408"/>
      <c r="CL558" s="408"/>
      <c r="CM558" s="408"/>
      <c r="CN558" s="408"/>
      <c r="CO558" s="408"/>
      <c r="CP558" s="408"/>
      <c r="CQ558" s="408"/>
      <c r="CR558" s="408"/>
      <c r="CS558" s="408"/>
      <c r="CT558" s="408"/>
      <c r="CU558" s="408"/>
      <c r="CV558" s="408"/>
      <c r="CW558" s="408"/>
      <c r="CX558" s="408"/>
      <c r="CY558" s="408"/>
      <c r="CZ558" s="408"/>
      <c r="DA558" s="408"/>
      <c r="DB558" s="408"/>
      <c r="DC558" s="408"/>
      <c r="DD558" s="408"/>
      <c r="DE558" s="408"/>
      <c r="DF558" s="408"/>
      <c r="DG558" s="408"/>
      <c r="DH558" s="408"/>
    </row>
    <row r="559" spans="1:112" s="409" customFormat="1">
      <c r="A559" s="407" t="s">
        <v>16</v>
      </c>
      <c r="B559" s="405">
        <f>+B558+0.01</f>
        <v>5.01</v>
      </c>
      <c r="C559" s="281" t="s">
        <v>1229</v>
      </c>
      <c r="D559" s="339">
        <v>51.1</v>
      </c>
      <c r="E559" s="371" t="s">
        <v>762</v>
      </c>
      <c r="F559" s="401"/>
      <c r="G559" s="402">
        <f t="shared" si="40"/>
        <v>0</v>
      </c>
      <c r="H559" s="403"/>
      <c r="I559" s="408"/>
      <c r="J559" s="408"/>
      <c r="K559" s="408"/>
      <c r="L559" s="408"/>
      <c r="M559" s="408"/>
      <c r="N559" s="408"/>
      <c r="O559" s="408"/>
      <c r="P559" s="408"/>
      <c r="Q559" s="408"/>
      <c r="R559" s="408"/>
      <c r="S559" s="408"/>
      <c r="T559" s="408"/>
      <c r="U559" s="408"/>
      <c r="V559" s="408"/>
      <c r="W559" s="408"/>
      <c r="X559" s="408"/>
      <c r="Y559" s="408"/>
      <c r="Z559" s="408"/>
      <c r="AA559" s="408"/>
      <c r="AB559" s="408"/>
      <c r="AC559" s="408"/>
      <c r="AD559" s="408"/>
      <c r="AE559" s="408"/>
      <c r="AF559" s="408"/>
      <c r="AG559" s="408"/>
      <c r="AH559" s="408"/>
      <c r="AI559" s="408"/>
      <c r="AJ559" s="408"/>
      <c r="AK559" s="408"/>
      <c r="AL559" s="408"/>
      <c r="AM559" s="408"/>
      <c r="AN559" s="408"/>
      <c r="AO559" s="408"/>
      <c r="AP559" s="408"/>
      <c r="AQ559" s="408"/>
      <c r="AR559" s="408"/>
      <c r="AS559" s="408"/>
      <c r="AT559" s="408"/>
      <c r="AU559" s="408"/>
      <c r="AV559" s="408"/>
      <c r="AW559" s="408"/>
      <c r="AX559" s="408"/>
      <c r="AY559" s="408"/>
      <c r="AZ559" s="408"/>
      <c r="BA559" s="408"/>
      <c r="BB559" s="408"/>
      <c r="BC559" s="408"/>
      <c r="BD559" s="408"/>
      <c r="BE559" s="408"/>
      <c r="BF559" s="408"/>
      <c r="BG559" s="408"/>
      <c r="BH559" s="408"/>
      <c r="BI559" s="408"/>
      <c r="BJ559" s="408"/>
      <c r="BK559" s="408"/>
      <c r="BL559" s="408"/>
      <c r="BM559" s="408"/>
      <c r="BN559" s="408"/>
      <c r="BO559" s="408"/>
      <c r="BP559" s="408"/>
      <c r="BQ559" s="408"/>
      <c r="BR559" s="408"/>
      <c r="BS559" s="408"/>
      <c r="BT559" s="408"/>
      <c r="BU559" s="408"/>
      <c r="BV559" s="408"/>
      <c r="BW559" s="408"/>
      <c r="BX559" s="408"/>
      <c r="BY559" s="408"/>
      <c r="BZ559" s="408"/>
      <c r="CA559" s="408"/>
      <c r="CB559" s="408"/>
      <c r="CC559" s="408"/>
      <c r="CD559" s="408"/>
      <c r="CE559" s="408"/>
      <c r="CF559" s="408"/>
      <c r="CG559" s="408"/>
      <c r="CH559" s="408"/>
      <c r="CI559" s="408"/>
      <c r="CJ559" s="408"/>
      <c r="CK559" s="408"/>
      <c r="CL559" s="408"/>
      <c r="CM559" s="408"/>
      <c r="CN559" s="408"/>
      <c r="CO559" s="408"/>
      <c r="CP559" s="408"/>
      <c r="CQ559" s="408"/>
      <c r="CR559" s="408"/>
      <c r="CS559" s="408"/>
      <c r="CT559" s="408"/>
      <c r="CU559" s="408"/>
      <c r="CV559" s="408"/>
      <c r="CW559" s="408"/>
      <c r="CX559" s="408"/>
      <c r="CY559" s="408"/>
      <c r="CZ559" s="408"/>
      <c r="DA559" s="408"/>
      <c r="DB559" s="408"/>
      <c r="DC559" s="408"/>
      <c r="DD559" s="408"/>
      <c r="DE559" s="408"/>
      <c r="DF559" s="408"/>
      <c r="DG559" s="408"/>
      <c r="DH559" s="408"/>
    </row>
    <row r="560" spans="1:112" s="409" customFormat="1">
      <c r="A560" s="407" t="s">
        <v>16</v>
      </c>
      <c r="B560" s="405">
        <f t="shared" ref="B560:B562" si="45">+B559+0.01</f>
        <v>5.0199999999999996</v>
      </c>
      <c r="C560" s="281" t="s">
        <v>1230</v>
      </c>
      <c r="D560" s="339">
        <v>118.62</v>
      </c>
      <c r="E560" s="371" t="s">
        <v>762</v>
      </c>
      <c r="F560" s="401"/>
      <c r="G560" s="402">
        <f t="shared" si="40"/>
        <v>0</v>
      </c>
      <c r="H560" s="403"/>
      <c r="I560" s="408"/>
      <c r="J560" s="408"/>
      <c r="K560" s="408"/>
      <c r="L560" s="408"/>
      <c r="M560" s="408"/>
      <c r="N560" s="408"/>
      <c r="O560" s="408"/>
      <c r="P560" s="408"/>
      <c r="Q560" s="408"/>
      <c r="R560" s="408"/>
      <c r="S560" s="408"/>
      <c r="T560" s="408"/>
      <c r="U560" s="408"/>
      <c r="V560" s="408"/>
      <c r="W560" s="408"/>
      <c r="X560" s="408"/>
      <c r="Y560" s="408"/>
      <c r="Z560" s="408"/>
      <c r="AA560" s="408"/>
      <c r="AB560" s="408"/>
      <c r="AC560" s="408"/>
      <c r="AD560" s="408"/>
      <c r="AE560" s="408"/>
      <c r="AF560" s="408"/>
      <c r="AG560" s="408"/>
      <c r="AH560" s="408"/>
      <c r="AI560" s="408"/>
      <c r="AJ560" s="408"/>
      <c r="AK560" s="408"/>
      <c r="AL560" s="408"/>
      <c r="AM560" s="408"/>
      <c r="AN560" s="408"/>
      <c r="AO560" s="408"/>
      <c r="AP560" s="408"/>
      <c r="AQ560" s="408"/>
      <c r="AR560" s="408"/>
      <c r="AS560" s="408"/>
      <c r="AT560" s="408"/>
      <c r="AU560" s="408"/>
      <c r="AV560" s="408"/>
      <c r="AW560" s="408"/>
      <c r="AX560" s="408"/>
      <c r="AY560" s="408"/>
      <c r="AZ560" s="408"/>
      <c r="BA560" s="408"/>
      <c r="BB560" s="408"/>
      <c r="BC560" s="408"/>
      <c r="BD560" s="408"/>
      <c r="BE560" s="408"/>
      <c r="BF560" s="408"/>
      <c r="BG560" s="408"/>
      <c r="BH560" s="408"/>
      <c r="BI560" s="408"/>
      <c r="BJ560" s="408"/>
      <c r="BK560" s="408"/>
      <c r="BL560" s="408"/>
      <c r="BM560" s="408"/>
      <c r="BN560" s="408"/>
      <c r="BO560" s="408"/>
      <c r="BP560" s="408"/>
      <c r="BQ560" s="408"/>
      <c r="BR560" s="408"/>
      <c r="BS560" s="408"/>
      <c r="BT560" s="408"/>
      <c r="BU560" s="408"/>
      <c r="BV560" s="408"/>
      <c r="BW560" s="408"/>
      <c r="BX560" s="408"/>
      <c r="BY560" s="408"/>
      <c r="BZ560" s="408"/>
      <c r="CA560" s="408"/>
      <c r="CB560" s="408"/>
      <c r="CC560" s="408"/>
      <c r="CD560" s="408"/>
      <c r="CE560" s="408"/>
      <c r="CF560" s="408"/>
      <c r="CG560" s="408"/>
      <c r="CH560" s="408"/>
      <c r="CI560" s="408"/>
      <c r="CJ560" s="408"/>
      <c r="CK560" s="408"/>
      <c r="CL560" s="408"/>
      <c r="CM560" s="408"/>
      <c r="CN560" s="408"/>
      <c r="CO560" s="408"/>
      <c r="CP560" s="408"/>
      <c r="CQ560" s="408"/>
      <c r="CR560" s="408"/>
      <c r="CS560" s="408"/>
      <c r="CT560" s="408"/>
      <c r="CU560" s="408"/>
      <c r="CV560" s="408"/>
      <c r="CW560" s="408"/>
      <c r="CX560" s="408"/>
      <c r="CY560" s="408"/>
      <c r="CZ560" s="408"/>
      <c r="DA560" s="408"/>
      <c r="DB560" s="408"/>
      <c r="DC560" s="408"/>
      <c r="DD560" s="408"/>
      <c r="DE560" s="408"/>
      <c r="DF560" s="408"/>
      <c r="DG560" s="408"/>
      <c r="DH560" s="408"/>
    </row>
    <row r="561" spans="1:112" s="409" customFormat="1">
      <c r="A561" s="407" t="s">
        <v>16</v>
      </c>
      <c r="B561" s="405">
        <f t="shared" si="45"/>
        <v>5.0299999999999994</v>
      </c>
      <c r="C561" s="281" t="s">
        <v>1231</v>
      </c>
      <c r="D561" s="339">
        <v>30.36</v>
      </c>
      <c r="E561" s="371" t="s">
        <v>762</v>
      </c>
      <c r="F561" s="401"/>
      <c r="G561" s="402">
        <f t="shared" si="40"/>
        <v>0</v>
      </c>
      <c r="H561" s="403"/>
      <c r="I561" s="408"/>
      <c r="J561" s="408"/>
      <c r="K561" s="408"/>
      <c r="L561" s="408"/>
      <c r="M561" s="408"/>
      <c r="N561" s="408"/>
      <c r="O561" s="408"/>
      <c r="P561" s="408"/>
      <c r="Q561" s="408"/>
      <c r="R561" s="408"/>
      <c r="S561" s="408"/>
      <c r="T561" s="408"/>
      <c r="U561" s="408"/>
      <c r="V561" s="408"/>
      <c r="W561" s="408"/>
      <c r="X561" s="408"/>
      <c r="Y561" s="408"/>
      <c r="Z561" s="408"/>
      <c r="AA561" s="408"/>
      <c r="AB561" s="408"/>
      <c r="AC561" s="408"/>
      <c r="AD561" s="408"/>
      <c r="AE561" s="408"/>
      <c r="AF561" s="408"/>
      <c r="AG561" s="408"/>
      <c r="AH561" s="408"/>
      <c r="AI561" s="408"/>
      <c r="AJ561" s="408"/>
      <c r="AK561" s="408"/>
      <c r="AL561" s="408"/>
      <c r="AM561" s="408"/>
      <c r="AN561" s="408"/>
      <c r="AO561" s="408"/>
      <c r="AP561" s="408"/>
      <c r="AQ561" s="408"/>
      <c r="AR561" s="408"/>
      <c r="AS561" s="408"/>
      <c r="AT561" s="408"/>
      <c r="AU561" s="408"/>
      <c r="AV561" s="408"/>
      <c r="AW561" s="408"/>
      <c r="AX561" s="408"/>
      <c r="AY561" s="408"/>
      <c r="AZ561" s="408"/>
      <c r="BA561" s="408"/>
      <c r="BB561" s="408"/>
      <c r="BC561" s="408"/>
      <c r="BD561" s="408"/>
      <c r="BE561" s="408"/>
      <c r="BF561" s="408"/>
      <c r="BG561" s="408"/>
      <c r="BH561" s="408"/>
      <c r="BI561" s="408"/>
      <c r="BJ561" s="408"/>
      <c r="BK561" s="408"/>
      <c r="BL561" s="408"/>
      <c r="BM561" s="408"/>
      <c r="BN561" s="408"/>
      <c r="BO561" s="408"/>
      <c r="BP561" s="408"/>
      <c r="BQ561" s="408"/>
      <c r="BR561" s="408"/>
      <c r="BS561" s="408"/>
      <c r="BT561" s="408"/>
      <c r="BU561" s="408"/>
      <c r="BV561" s="408"/>
      <c r="BW561" s="408"/>
      <c r="BX561" s="408"/>
      <c r="BY561" s="408"/>
      <c r="BZ561" s="408"/>
      <c r="CA561" s="408"/>
      <c r="CB561" s="408"/>
      <c r="CC561" s="408"/>
      <c r="CD561" s="408"/>
      <c r="CE561" s="408"/>
      <c r="CF561" s="408"/>
      <c r="CG561" s="408"/>
      <c r="CH561" s="408"/>
      <c r="CI561" s="408"/>
      <c r="CJ561" s="408"/>
      <c r="CK561" s="408"/>
      <c r="CL561" s="408"/>
      <c r="CM561" s="408"/>
      <c r="CN561" s="408"/>
      <c r="CO561" s="408"/>
      <c r="CP561" s="408"/>
      <c r="CQ561" s="408"/>
      <c r="CR561" s="408"/>
      <c r="CS561" s="408"/>
      <c r="CT561" s="408"/>
      <c r="CU561" s="408"/>
      <c r="CV561" s="408"/>
      <c r="CW561" s="408"/>
      <c r="CX561" s="408"/>
      <c r="CY561" s="408"/>
      <c r="CZ561" s="408"/>
      <c r="DA561" s="408"/>
      <c r="DB561" s="408"/>
      <c r="DC561" s="408"/>
      <c r="DD561" s="408"/>
      <c r="DE561" s="408"/>
      <c r="DF561" s="408"/>
      <c r="DG561" s="408"/>
      <c r="DH561" s="408"/>
    </row>
    <row r="562" spans="1:112" s="409" customFormat="1">
      <c r="A562" s="407" t="s">
        <v>16</v>
      </c>
      <c r="B562" s="405">
        <f t="shared" si="45"/>
        <v>5.0399999999999991</v>
      </c>
      <c r="C562" s="281" t="s">
        <v>981</v>
      </c>
      <c r="D562" s="339">
        <v>92.32</v>
      </c>
      <c r="E562" s="371" t="s">
        <v>750</v>
      </c>
      <c r="F562" s="401"/>
      <c r="G562" s="402">
        <f t="shared" si="40"/>
        <v>0</v>
      </c>
      <c r="H562" s="403"/>
      <c r="I562" s="408"/>
      <c r="J562" s="408"/>
      <c r="K562" s="408"/>
      <c r="L562" s="408"/>
      <c r="M562" s="408"/>
      <c r="N562" s="408"/>
      <c r="O562" s="408"/>
      <c r="P562" s="408"/>
      <c r="Q562" s="408"/>
      <c r="R562" s="408"/>
      <c r="S562" s="408"/>
      <c r="T562" s="408"/>
      <c r="U562" s="408"/>
      <c r="V562" s="408"/>
      <c r="W562" s="408"/>
      <c r="X562" s="408"/>
      <c r="Y562" s="408"/>
      <c r="Z562" s="408"/>
      <c r="AA562" s="408"/>
      <c r="AB562" s="408"/>
      <c r="AC562" s="408"/>
      <c r="AD562" s="408"/>
      <c r="AE562" s="408"/>
      <c r="AF562" s="408"/>
      <c r="AG562" s="408"/>
      <c r="AH562" s="408"/>
      <c r="AI562" s="408"/>
      <c r="AJ562" s="408"/>
      <c r="AK562" s="408"/>
      <c r="AL562" s="408"/>
      <c r="AM562" s="408"/>
      <c r="AN562" s="408"/>
      <c r="AO562" s="408"/>
      <c r="AP562" s="408"/>
      <c r="AQ562" s="408"/>
      <c r="AR562" s="408"/>
      <c r="AS562" s="408"/>
      <c r="AT562" s="408"/>
      <c r="AU562" s="408"/>
      <c r="AV562" s="408"/>
      <c r="AW562" s="408"/>
      <c r="AX562" s="408"/>
      <c r="AY562" s="408"/>
      <c r="AZ562" s="408"/>
      <c r="BA562" s="408"/>
      <c r="BB562" s="408"/>
      <c r="BC562" s="408"/>
      <c r="BD562" s="408"/>
      <c r="BE562" s="408"/>
      <c r="BF562" s="408"/>
      <c r="BG562" s="408"/>
      <c r="BH562" s="408"/>
      <c r="BI562" s="408"/>
      <c r="BJ562" s="408"/>
      <c r="BK562" s="408"/>
      <c r="BL562" s="408"/>
      <c r="BM562" s="408"/>
      <c r="BN562" s="408"/>
      <c r="BO562" s="408"/>
      <c r="BP562" s="408"/>
      <c r="BQ562" s="408"/>
      <c r="BR562" s="408"/>
      <c r="BS562" s="408"/>
      <c r="BT562" s="408"/>
      <c r="BU562" s="408"/>
      <c r="BV562" s="408"/>
      <c r="BW562" s="408"/>
      <c r="BX562" s="408"/>
      <c r="BY562" s="408"/>
      <c r="BZ562" s="408"/>
      <c r="CA562" s="408"/>
      <c r="CB562" s="408"/>
      <c r="CC562" s="408"/>
      <c r="CD562" s="408"/>
      <c r="CE562" s="408"/>
      <c r="CF562" s="408"/>
      <c r="CG562" s="408"/>
      <c r="CH562" s="408"/>
      <c r="CI562" s="408"/>
      <c r="CJ562" s="408"/>
      <c r="CK562" s="408"/>
      <c r="CL562" s="408"/>
      <c r="CM562" s="408"/>
      <c r="CN562" s="408"/>
      <c r="CO562" s="408"/>
      <c r="CP562" s="408"/>
      <c r="CQ562" s="408"/>
      <c r="CR562" s="408"/>
      <c r="CS562" s="408"/>
      <c r="CT562" s="408"/>
      <c r="CU562" s="408"/>
      <c r="CV562" s="408"/>
      <c r="CW562" s="408"/>
      <c r="CX562" s="408"/>
      <c r="CY562" s="408"/>
      <c r="CZ562" s="408"/>
      <c r="DA562" s="408"/>
      <c r="DB562" s="408"/>
      <c r="DC562" s="408"/>
      <c r="DD562" s="408"/>
      <c r="DE562" s="408"/>
      <c r="DF562" s="408"/>
      <c r="DG562" s="408"/>
      <c r="DH562" s="408"/>
    </row>
    <row r="563" spans="1:112" s="409" customFormat="1">
      <c r="A563" s="407" t="s">
        <v>16</v>
      </c>
      <c r="B563" s="404"/>
      <c r="C563" s="281"/>
      <c r="D563" s="339"/>
      <c r="E563" s="371"/>
      <c r="F563" s="401"/>
      <c r="G563" s="402">
        <f t="shared" si="40"/>
        <v>0</v>
      </c>
      <c r="H563" s="403">
        <f>SUM(G559:G562)</f>
        <v>0</v>
      </c>
      <c r="I563" s="408"/>
      <c r="J563" s="408"/>
      <c r="K563" s="408"/>
      <c r="L563" s="408"/>
      <c r="M563" s="408"/>
      <c r="N563" s="408"/>
      <c r="O563" s="408"/>
      <c r="P563" s="408"/>
      <c r="Q563" s="408"/>
      <c r="R563" s="408"/>
      <c r="S563" s="408"/>
      <c r="T563" s="408"/>
      <c r="U563" s="408"/>
      <c r="V563" s="408"/>
      <c r="W563" s="408"/>
      <c r="X563" s="408"/>
      <c r="Y563" s="408"/>
      <c r="Z563" s="408"/>
      <c r="AA563" s="408"/>
      <c r="AB563" s="408"/>
      <c r="AC563" s="408"/>
      <c r="AD563" s="408"/>
      <c r="AE563" s="408"/>
      <c r="AF563" s="408"/>
      <c r="AG563" s="408"/>
      <c r="AH563" s="408"/>
      <c r="AI563" s="408"/>
      <c r="AJ563" s="408"/>
      <c r="AK563" s="408"/>
      <c r="AL563" s="408"/>
      <c r="AM563" s="408"/>
      <c r="AN563" s="408"/>
      <c r="AO563" s="408"/>
      <c r="AP563" s="408"/>
      <c r="AQ563" s="408"/>
      <c r="AR563" s="408"/>
      <c r="AS563" s="408"/>
      <c r="AT563" s="408"/>
      <c r="AU563" s="408"/>
      <c r="AV563" s="408"/>
      <c r="AW563" s="408"/>
      <c r="AX563" s="408"/>
      <c r="AY563" s="408"/>
      <c r="AZ563" s="408"/>
      <c r="BA563" s="408"/>
      <c r="BB563" s="408"/>
      <c r="BC563" s="408"/>
      <c r="BD563" s="408"/>
      <c r="BE563" s="408"/>
      <c r="BF563" s="408"/>
      <c r="BG563" s="408"/>
      <c r="BH563" s="408"/>
      <c r="BI563" s="408"/>
      <c r="BJ563" s="408"/>
      <c r="BK563" s="408"/>
      <c r="BL563" s="408"/>
      <c r="BM563" s="408"/>
      <c r="BN563" s="408"/>
      <c r="BO563" s="408"/>
      <c r="BP563" s="408"/>
      <c r="BQ563" s="408"/>
      <c r="BR563" s="408"/>
      <c r="BS563" s="408"/>
      <c r="BT563" s="408"/>
      <c r="BU563" s="408"/>
      <c r="BV563" s="408"/>
      <c r="BW563" s="408"/>
      <c r="BX563" s="408"/>
      <c r="BY563" s="408"/>
      <c r="BZ563" s="408"/>
      <c r="CA563" s="408"/>
      <c r="CB563" s="408"/>
      <c r="CC563" s="408"/>
      <c r="CD563" s="408"/>
      <c r="CE563" s="408"/>
      <c r="CF563" s="408"/>
      <c r="CG563" s="408"/>
      <c r="CH563" s="408"/>
      <c r="CI563" s="408"/>
      <c r="CJ563" s="408"/>
      <c r="CK563" s="408"/>
      <c r="CL563" s="408"/>
      <c r="CM563" s="408"/>
      <c r="CN563" s="408"/>
      <c r="CO563" s="408"/>
      <c r="CP563" s="408"/>
      <c r="CQ563" s="408"/>
      <c r="CR563" s="408"/>
      <c r="CS563" s="408"/>
      <c r="CT563" s="408"/>
      <c r="CU563" s="408"/>
      <c r="CV563" s="408"/>
      <c r="CW563" s="408"/>
      <c r="CX563" s="408"/>
      <c r="CY563" s="408"/>
      <c r="CZ563" s="408"/>
      <c r="DA563" s="408"/>
      <c r="DB563" s="408"/>
      <c r="DC563" s="408"/>
      <c r="DD563" s="408"/>
      <c r="DE563" s="408"/>
      <c r="DF563" s="408"/>
      <c r="DG563" s="408"/>
      <c r="DH563" s="408"/>
    </row>
    <row r="564" spans="1:112" s="409" customFormat="1">
      <c r="A564" s="407" t="s">
        <v>16</v>
      </c>
      <c r="B564" s="365">
        <v>6</v>
      </c>
      <c r="C564" s="290" t="s">
        <v>1232</v>
      </c>
      <c r="D564" s="339"/>
      <c r="E564" s="371"/>
      <c r="F564" s="401"/>
      <c r="G564" s="402">
        <f t="shared" si="40"/>
        <v>0</v>
      </c>
      <c r="H564" s="403"/>
      <c r="I564" s="408"/>
      <c r="J564" s="408"/>
      <c r="K564" s="408"/>
      <c r="L564" s="408"/>
      <c r="M564" s="408"/>
      <c r="N564" s="408"/>
      <c r="O564" s="408"/>
      <c r="P564" s="408"/>
      <c r="Q564" s="408"/>
      <c r="R564" s="408"/>
      <c r="S564" s="408"/>
      <c r="T564" s="408"/>
      <c r="U564" s="408"/>
      <c r="V564" s="408"/>
      <c r="W564" s="408"/>
      <c r="X564" s="408"/>
      <c r="Y564" s="408"/>
      <c r="Z564" s="408"/>
      <c r="AA564" s="408"/>
      <c r="AB564" s="408"/>
      <c r="AC564" s="408"/>
      <c r="AD564" s="408"/>
      <c r="AE564" s="408"/>
      <c r="AF564" s="408"/>
      <c r="AG564" s="408"/>
      <c r="AH564" s="408"/>
      <c r="AI564" s="408"/>
      <c r="AJ564" s="408"/>
      <c r="AK564" s="408"/>
      <c r="AL564" s="408"/>
      <c r="AM564" s="408"/>
      <c r="AN564" s="408"/>
      <c r="AO564" s="408"/>
      <c r="AP564" s="408"/>
      <c r="AQ564" s="408"/>
      <c r="AR564" s="408"/>
      <c r="AS564" s="408"/>
      <c r="AT564" s="408"/>
      <c r="AU564" s="408"/>
      <c r="AV564" s="408"/>
      <c r="AW564" s="408"/>
      <c r="AX564" s="408"/>
      <c r="AY564" s="408"/>
      <c r="AZ564" s="408"/>
      <c r="BA564" s="408"/>
      <c r="BB564" s="408"/>
      <c r="BC564" s="408"/>
      <c r="BD564" s="408"/>
      <c r="BE564" s="408"/>
      <c r="BF564" s="408"/>
      <c r="BG564" s="408"/>
      <c r="BH564" s="408"/>
      <c r="BI564" s="408"/>
      <c r="BJ564" s="408"/>
      <c r="BK564" s="408"/>
      <c r="BL564" s="408"/>
      <c r="BM564" s="408"/>
      <c r="BN564" s="408"/>
      <c r="BO564" s="408"/>
      <c r="BP564" s="408"/>
      <c r="BQ564" s="408"/>
      <c r="BR564" s="408"/>
      <c r="BS564" s="408"/>
      <c r="BT564" s="408"/>
      <c r="BU564" s="408"/>
      <c r="BV564" s="408"/>
      <c r="BW564" s="408"/>
      <c r="BX564" s="408"/>
      <c r="BY564" s="408"/>
      <c r="BZ564" s="408"/>
      <c r="CA564" s="408"/>
      <c r="CB564" s="408"/>
      <c r="CC564" s="408"/>
      <c r="CD564" s="408"/>
      <c r="CE564" s="408"/>
      <c r="CF564" s="408"/>
      <c r="CG564" s="408"/>
      <c r="CH564" s="408"/>
      <c r="CI564" s="408"/>
      <c r="CJ564" s="408"/>
      <c r="CK564" s="408"/>
      <c r="CL564" s="408"/>
      <c r="CM564" s="408"/>
      <c r="CN564" s="408"/>
      <c r="CO564" s="408"/>
      <c r="CP564" s="408"/>
      <c r="CQ564" s="408"/>
      <c r="CR564" s="408"/>
      <c r="CS564" s="408"/>
      <c r="CT564" s="408"/>
      <c r="CU564" s="408"/>
      <c r="CV564" s="408"/>
      <c r="CW564" s="408"/>
      <c r="CX564" s="408"/>
      <c r="CY564" s="408"/>
      <c r="CZ564" s="408"/>
      <c r="DA564" s="408"/>
      <c r="DB564" s="408"/>
      <c r="DC564" s="408"/>
      <c r="DD564" s="408"/>
      <c r="DE564" s="408"/>
      <c r="DF564" s="408"/>
      <c r="DG564" s="408"/>
      <c r="DH564" s="408"/>
    </row>
    <row r="565" spans="1:112" s="409" customFormat="1" ht="37.5">
      <c r="A565" s="407" t="s">
        <v>16</v>
      </c>
      <c r="B565" s="405">
        <f t="shared" ref="B565:B566" si="46">+B564+0.01</f>
        <v>6.01</v>
      </c>
      <c r="C565" s="281" t="s">
        <v>1233</v>
      </c>
      <c r="D565" s="339">
        <v>2.11</v>
      </c>
      <c r="E565" s="371" t="s">
        <v>767</v>
      </c>
      <c r="F565" s="401"/>
      <c r="G565" s="402">
        <f t="shared" si="40"/>
        <v>0</v>
      </c>
      <c r="H565" s="403"/>
      <c r="I565" s="408"/>
      <c r="J565" s="408"/>
      <c r="K565" s="408"/>
      <c r="L565" s="408"/>
      <c r="M565" s="408"/>
      <c r="N565" s="408"/>
      <c r="O565" s="408"/>
      <c r="P565" s="408"/>
      <c r="Q565" s="408"/>
      <c r="R565" s="408"/>
      <c r="S565" s="408"/>
      <c r="T565" s="408"/>
      <c r="U565" s="408"/>
      <c r="V565" s="408"/>
      <c r="W565" s="408"/>
      <c r="X565" s="408"/>
      <c r="Y565" s="408"/>
      <c r="Z565" s="408"/>
      <c r="AA565" s="408"/>
      <c r="AB565" s="408"/>
      <c r="AC565" s="408"/>
      <c r="AD565" s="408"/>
      <c r="AE565" s="408"/>
      <c r="AF565" s="408"/>
      <c r="AG565" s="408"/>
      <c r="AH565" s="408"/>
      <c r="AI565" s="408"/>
      <c r="AJ565" s="408"/>
      <c r="AK565" s="408"/>
      <c r="AL565" s="408"/>
      <c r="AM565" s="408"/>
      <c r="AN565" s="408"/>
      <c r="AO565" s="408"/>
      <c r="AP565" s="408"/>
      <c r="AQ565" s="408"/>
      <c r="AR565" s="408"/>
      <c r="AS565" s="408"/>
      <c r="AT565" s="408"/>
      <c r="AU565" s="408"/>
      <c r="AV565" s="408"/>
      <c r="AW565" s="408"/>
      <c r="AX565" s="408"/>
      <c r="AY565" s="408"/>
      <c r="AZ565" s="408"/>
      <c r="BA565" s="408"/>
      <c r="BB565" s="408"/>
      <c r="BC565" s="408"/>
      <c r="BD565" s="408"/>
      <c r="BE565" s="408"/>
      <c r="BF565" s="408"/>
      <c r="BG565" s="408"/>
      <c r="BH565" s="408"/>
      <c r="BI565" s="408"/>
      <c r="BJ565" s="408"/>
      <c r="BK565" s="408"/>
      <c r="BL565" s="408"/>
      <c r="BM565" s="408"/>
      <c r="BN565" s="408"/>
      <c r="BO565" s="408"/>
      <c r="BP565" s="408"/>
      <c r="BQ565" s="408"/>
      <c r="BR565" s="408"/>
      <c r="BS565" s="408"/>
      <c r="BT565" s="408"/>
      <c r="BU565" s="408"/>
      <c r="BV565" s="408"/>
      <c r="BW565" s="408"/>
      <c r="BX565" s="408"/>
      <c r="BY565" s="408"/>
      <c r="BZ565" s="408"/>
      <c r="CA565" s="408"/>
      <c r="CB565" s="408"/>
      <c r="CC565" s="408"/>
      <c r="CD565" s="408"/>
      <c r="CE565" s="408"/>
      <c r="CF565" s="408"/>
      <c r="CG565" s="408"/>
      <c r="CH565" s="408"/>
      <c r="CI565" s="408"/>
      <c r="CJ565" s="408"/>
      <c r="CK565" s="408"/>
      <c r="CL565" s="408"/>
      <c r="CM565" s="408"/>
      <c r="CN565" s="408"/>
      <c r="CO565" s="408"/>
      <c r="CP565" s="408"/>
      <c r="CQ565" s="408"/>
      <c r="CR565" s="408"/>
      <c r="CS565" s="408"/>
      <c r="CT565" s="408"/>
      <c r="CU565" s="408"/>
      <c r="CV565" s="408"/>
      <c r="CW565" s="408"/>
      <c r="CX565" s="408"/>
      <c r="CY565" s="408"/>
      <c r="CZ565" s="408"/>
      <c r="DA565" s="408"/>
      <c r="DB565" s="408"/>
      <c r="DC565" s="408"/>
      <c r="DD565" s="408"/>
      <c r="DE565" s="408"/>
      <c r="DF565" s="408"/>
      <c r="DG565" s="408"/>
      <c r="DH565" s="408"/>
    </row>
    <row r="566" spans="1:112" s="409" customFormat="1">
      <c r="A566" s="407" t="s">
        <v>16</v>
      </c>
      <c r="B566" s="405">
        <f t="shared" si="46"/>
        <v>6.02</v>
      </c>
      <c r="C566" s="281" t="s">
        <v>1234</v>
      </c>
      <c r="D566" s="339">
        <v>21.09</v>
      </c>
      <c r="E566" s="371" t="s">
        <v>762</v>
      </c>
      <c r="F566" s="401"/>
      <c r="G566" s="402">
        <f t="shared" si="40"/>
        <v>0</v>
      </c>
      <c r="H566" s="403"/>
      <c r="I566" s="408"/>
      <c r="J566" s="408"/>
      <c r="K566" s="408"/>
      <c r="L566" s="408"/>
      <c r="M566" s="408"/>
      <c r="N566" s="408"/>
      <c r="O566" s="408"/>
      <c r="P566" s="408"/>
      <c r="Q566" s="408"/>
      <c r="R566" s="408"/>
      <c r="S566" s="408"/>
      <c r="T566" s="408"/>
      <c r="U566" s="408"/>
      <c r="V566" s="408"/>
      <c r="W566" s="408"/>
      <c r="X566" s="408"/>
      <c r="Y566" s="408"/>
      <c r="Z566" s="408"/>
      <c r="AA566" s="408"/>
      <c r="AB566" s="408"/>
      <c r="AC566" s="408"/>
      <c r="AD566" s="408"/>
      <c r="AE566" s="408"/>
      <c r="AF566" s="408"/>
      <c r="AG566" s="408"/>
      <c r="AH566" s="408"/>
      <c r="AI566" s="408"/>
      <c r="AJ566" s="408"/>
      <c r="AK566" s="408"/>
      <c r="AL566" s="408"/>
      <c r="AM566" s="408"/>
      <c r="AN566" s="408"/>
      <c r="AO566" s="408"/>
      <c r="AP566" s="408"/>
      <c r="AQ566" s="408"/>
      <c r="AR566" s="408"/>
      <c r="AS566" s="408"/>
      <c r="AT566" s="408"/>
      <c r="AU566" s="408"/>
      <c r="AV566" s="408"/>
      <c r="AW566" s="408"/>
      <c r="AX566" s="408"/>
      <c r="AY566" s="408"/>
      <c r="AZ566" s="408"/>
      <c r="BA566" s="408"/>
      <c r="BB566" s="408"/>
      <c r="BC566" s="408"/>
      <c r="BD566" s="408"/>
      <c r="BE566" s="408"/>
      <c r="BF566" s="408"/>
      <c r="BG566" s="408"/>
      <c r="BH566" s="408"/>
      <c r="BI566" s="408"/>
      <c r="BJ566" s="408"/>
      <c r="BK566" s="408"/>
      <c r="BL566" s="408"/>
      <c r="BM566" s="408"/>
      <c r="BN566" s="408"/>
      <c r="BO566" s="408"/>
      <c r="BP566" s="408"/>
      <c r="BQ566" s="408"/>
      <c r="BR566" s="408"/>
      <c r="BS566" s="408"/>
      <c r="BT566" s="408"/>
      <c r="BU566" s="408"/>
      <c r="BV566" s="408"/>
      <c r="BW566" s="408"/>
      <c r="BX566" s="408"/>
      <c r="BY566" s="408"/>
      <c r="BZ566" s="408"/>
      <c r="CA566" s="408"/>
      <c r="CB566" s="408"/>
      <c r="CC566" s="408"/>
      <c r="CD566" s="408"/>
      <c r="CE566" s="408"/>
      <c r="CF566" s="408"/>
      <c r="CG566" s="408"/>
      <c r="CH566" s="408"/>
      <c r="CI566" s="408"/>
      <c r="CJ566" s="408"/>
      <c r="CK566" s="408"/>
      <c r="CL566" s="408"/>
      <c r="CM566" s="408"/>
      <c r="CN566" s="408"/>
      <c r="CO566" s="408"/>
      <c r="CP566" s="408"/>
      <c r="CQ566" s="408"/>
      <c r="CR566" s="408"/>
      <c r="CS566" s="408"/>
      <c r="CT566" s="408"/>
      <c r="CU566" s="408"/>
      <c r="CV566" s="408"/>
      <c r="CW566" s="408"/>
      <c r="CX566" s="408"/>
      <c r="CY566" s="408"/>
      <c r="CZ566" s="408"/>
      <c r="DA566" s="408"/>
      <c r="DB566" s="408"/>
      <c r="DC566" s="408"/>
      <c r="DD566" s="408"/>
      <c r="DE566" s="408"/>
      <c r="DF566" s="408"/>
      <c r="DG566" s="408"/>
      <c r="DH566" s="408"/>
    </row>
    <row r="567" spans="1:112" s="409" customFormat="1">
      <c r="A567" s="407" t="s">
        <v>16</v>
      </c>
      <c r="B567" s="404"/>
      <c r="C567" s="281" t="s">
        <v>1178</v>
      </c>
      <c r="D567" s="339"/>
      <c r="E567" s="371"/>
      <c r="F567" s="401"/>
      <c r="G567" s="402">
        <f t="shared" si="40"/>
        <v>0</v>
      </c>
      <c r="H567" s="403">
        <f>SUM(G565:G566)</f>
        <v>0</v>
      </c>
      <c r="I567" s="408"/>
      <c r="J567" s="408"/>
      <c r="K567" s="408"/>
      <c r="L567" s="408"/>
      <c r="M567" s="408"/>
      <c r="N567" s="408"/>
      <c r="O567" s="408"/>
      <c r="P567" s="408"/>
      <c r="Q567" s="408"/>
      <c r="R567" s="408"/>
      <c r="S567" s="408"/>
      <c r="T567" s="408"/>
      <c r="U567" s="408"/>
      <c r="V567" s="408"/>
      <c r="W567" s="408"/>
      <c r="X567" s="408"/>
      <c r="Y567" s="408"/>
      <c r="Z567" s="408"/>
      <c r="AA567" s="408"/>
      <c r="AB567" s="408"/>
      <c r="AC567" s="408"/>
      <c r="AD567" s="408"/>
      <c r="AE567" s="408"/>
      <c r="AF567" s="408"/>
      <c r="AG567" s="408"/>
      <c r="AH567" s="408"/>
      <c r="AI567" s="408"/>
      <c r="AJ567" s="408"/>
      <c r="AK567" s="408"/>
      <c r="AL567" s="408"/>
      <c r="AM567" s="408"/>
      <c r="AN567" s="408"/>
      <c r="AO567" s="408"/>
      <c r="AP567" s="408"/>
      <c r="AQ567" s="408"/>
      <c r="AR567" s="408"/>
      <c r="AS567" s="408"/>
      <c r="AT567" s="408"/>
      <c r="AU567" s="408"/>
      <c r="AV567" s="408"/>
      <c r="AW567" s="408"/>
      <c r="AX567" s="408"/>
      <c r="AY567" s="408"/>
      <c r="AZ567" s="408"/>
      <c r="BA567" s="408"/>
      <c r="BB567" s="408"/>
      <c r="BC567" s="408"/>
      <c r="BD567" s="408"/>
      <c r="BE567" s="408"/>
      <c r="BF567" s="408"/>
      <c r="BG567" s="408"/>
      <c r="BH567" s="408"/>
      <c r="BI567" s="408"/>
      <c r="BJ567" s="408"/>
      <c r="BK567" s="408"/>
      <c r="BL567" s="408"/>
      <c r="BM567" s="408"/>
      <c r="BN567" s="408"/>
      <c r="BO567" s="408"/>
      <c r="BP567" s="408"/>
      <c r="BQ567" s="408"/>
      <c r="BR567" s="408"/>
      <c r="BS567" s="408"/>
      <c r="BT567" s="408"/>
      <c r="BU567" s="408"/>
      <c r="BV567" s="408"/>
      <c r="BW567" s="408"/>
      <c r="BX567" s="408"/>
      <c r="BY567" s="408"/>
      <c r="BZ567" s="408"/>
      <c r="CA567" s="408"/>
      <c r="CB567" s="408"/>
      <c r="CC567" s="408"/>
      <c r="CD567" s="408"/>
      <c r="CE567" s="408"/>
      <c r="CF567" s="408"/>
      <c r="CG567" s="408"/>
      <c r="CH567" s="408"/>
      <c r="CI567" s="408"/>
      <c r="CJ567" s="408"/>
      <c r="CK567" s="408"/>
      <c r="CL567" s="408"/>
      <c r="CM567" s="408"/>
      <c r="CN567" s="408"/>
      <c r="CO567" s="408"/>
      <c r="CP567" s="408"/>
      <c r="CQ567" s="408"/>
      <c r="CR567" s="408"/>
      <c r="CS567" s="408"/>
      <c r="CT567" s="408"/>
      <c r="CU567" s="408"/>
      <c r="CV567" s="408"/>
      <c r="CW567" s="408"/>
      <c r="CX567" s="408"/>
      <c r="CY567" s="408"/>
      <c r="CZ567" s="408"/>
      <c r="DA567" s="408"/>
      <c r="DB567" s="408"/>
      <c r="DC567" s="408"/>
      <c r="DD567" s="408"/>
      <c r="DE567" s="408"/>
      <c r="DF567" s="408"/>
      <c r="DG567" s="408"/>
      <c r="DH567" s="408"/>
    </row>
    <row r="568" spans="1:112" s="409" customFormat="1">
      <c r="A568" s="407" t="s">
        <v>16</v>
      </c>
      <c r="B568" s="365">
        <v>7</v>
      </c>
      <c r="C568" s="290" t="s">
        <v>1118</v>
      </c>
      <c r="D568" s="339"/>
      <c r="E568" s="371"/>
      <c r="F568" s="401"/>
      <c r="G568" s="402">
        <f t="shared" si="40"/>
        <v>0</v>
      </c>
      <c r="H568" s="403"/>
      <c r="I568" s="408"/>
      <c r="J568" s="408"/>
      <c r="K568" s="408"/>
      <c r="L568" s="408"/>
      <c r="M568" s="408"/>
      <c r="N568" s="408"/>
      <c r="O568" s="408"/>
      <c r="P568" s="408"/>
      <c r="Q568" s="408"/>
      <c r="R568" s="408"/>
      <c r="S568" s="408"/>
      <c r="T568" s="408"/>
      <c r="U568" s="408"/>
      <c r="V568" s="408"/>
      <c r="W568" s="408"/>
      <c r="X568" s="408"/>
      <c r="Y568" s="408"/>
      <c r="Z568" s="408"/>
      <c r="AA568" s="408"/>
      <c r="AB568" s="408"/>
      <c r="AC568" s="408"/>
      <c r="AD568" s="408"/>
      <c r="AE568" s="408"/>
      <c r="AF568" s="408"/>
      <c r="AG568" s="408"/>
      <c r="AH568" s="408"/>
      <c r="AI568" s="408"/>
      <c r="AJ568" s="408"/>
      <c r="AK568" s="408"/>
      <c r="AL568" s="408"/>
      <c r="AM568" s="408"/>
      <c r="AN568" s="408"/>
      <c r="AO568" s="408"/>
      <c r="AP568" s="408"/>
      <c r="AQ568" s="408"/>
      <c r="AR568" s="408"/>
      <c r="AS568" s="408"/>
      <c r="AT568" s="408"/>
      <c r="AU568" s="408"/>
      <c r="AV568" s="408"/>
      <c r="AW568" s="408"/>
      <c r="AX568" s="408"/>
      <c r="AY568" s="408"/>
      <c r="AZ568" s="408"/>
      <c r="BA568" s="408"/>
      <c r="BB568" s="408"/>
      <c r="BC568" s="408"/>
      <c r="BD568" s="408"/>
      <c r="BE568" s="408"/>
      <c r="BF568" s="408"/>
      <c r="BG568" s="408"/>
      <c r="BH568" s="408"/>
      <c r="BI568" s="408"/>
      <c r="BJ568" s="408"/>
      <c r="BK568" s="408"/>
      <c r="BL568" s="408"/>
      <c r="BM568" s="408"/>
      <c r="BN568" s="408"/>
      <c r="BO568" s="408"/>
      <c r="BP568" s="408"/>
      <c r="BQ568" s="408"/>
      <c r="BR568" s="408"/>
      <c r="BS568" s="408"/>
      <c r="BT568" s="408"/>
      <c r="BU568" s="408"/>
      <c r="BV568" s="408"/>
      <c r="BW568" s="408"/>
      <c r="BX568" s="408"/>
      <c r="BY568" s="408"/>
      <c r="BZ568" s="408"/>
      <c r="CA568" s="408"/>
      <c r="CB568" s="408"/>
      <c r="CC568" s="408"/>
      <c r="CD568" s="408"/>
      <c r="CE568" s="408"/>
      <c r="CF568" s="408"/>
      <c r="CG568" s="408"/>
      <c r="CH568" s="408"/>
      <c r="CI568" s="408"/>
      <c r="CJ568" s="408"/>
      <c r="CK568" s="408"/>
      <c r="CL568" s="408"/>
      <c r="CM568" s="408"/>
      <c r="CN568" s="408"/>
      <c r="CO568" s="408"/>
      <c r="CP568" s="408"/>
      <c r="CQ568" s="408"/>
      <c r="CR568" s="408"/>
      <c r="CS568" s="408"/>
      <c r="CT568" s="408"/>
      <c r="CU568" s="408"/>
      <c r="CV568" s="408"/>
      <c r="CW568" s="408"/>
      <c r="CX568" s="408"/>
      <c r="CY568" s="408"/>
      <c r="CZ568" s="408"/>
      <c r="DA568" s="408"/>
      <c r="DB568" s="408"/>
      <c r="DC568" s="408"/>
      <c r="DD568" s="408"/>
      <c r="DE568" s="408"/>
      <c r="DF568" s="408"/>
      <c r="DG568" s="408"/>
      <c r="DH568" s="408"/>
    </row>
    <row r="569" spans="1:112" s="409" customFormat="1" ht="37.5">
      <c r="A569" s="407" t="s">
        <v>16</v>
      </c>
      <c r="B569" s="405">
        <f t="shared" ref="B569:B570" si="47">+B568+0.01</f>
        <v>7.01</v>
      </c>
      <c r="C569" s="281" t="s">
        <v>1235</v>
      </c>
      <c r="D569" s="339">
        <v>151.47</v>
      </c>
      <c r="E569" s="371" t="s">
        <v>762</v>
      </c>
      <c r="F569" s="401"/>
      <c r="G569" s="402">
        <f t="shared" si="40"/>
        <v>0</v>
      </c>
      <c r="H569" s="403"/>
      <c r="I569" s="408"/>
      <c r="J569" s="408"/>
      <c r="K569" s="408"/>
      <c r="L569" s="408"/>
      <c r="M569" s="408"/>
      <c r="N569" s="408"/>
      <c r="O569" s="408"/>
      <c r="P569" s="408"/>
      <c r="Q569" s="408"/>
      <c r="R569" s="408"/>
      <c r="S569" s="408"/>
      <c r="T569" s="408"/>
      <c r="U569" s="408"/>
      <c r="V569" s="408"/>
      <c r="W569" s="408"/>
      <c r="X569" s="408"/>
      <c r="Y569" s="408"/>
      <c r="Z569" s="408"/>
      <c r="AA569" s="408"/>
      <c r="AB569" s="408"/>
      <c r="AC569" s="408"/>
      <c r="AD569" s="408"/>
      <c r="AE569" s="408"/>
      <c r="AF569" s="408"/>
      <c r="AG569" s="408"/>
      <c r="AH569" s="408"/>
      <c r="AI569" s="408"/>
      <c r="AJ569" s="408"/>
      <c r="AK569" s="408"/>
      <c r="AL569" s="408"/>
      <c r="AM569" s="408"/>
      <c r="AN569" s="408"/>
      <c r="AO569" s="408"/>
      <c r="AP569" s="408"/>
      <c r="AQ569" s="408"/>
      <c r="AR569" s="408"/>
      <c r="AS569" s="408"/>
      <c r="AT569" s="408"/>
      <c r="AU569" s="408"/>
      <c r="AV569" s="408"/>
      <c r="AW569" s="408"/>
      <c r="AX569" s="408"/>
      <c r="AY569" s="408"/>
      <c r="AZ569" s="408"/>
      <c r="BA569" s="408"/>
      <c r="BB569" s="408"/>
      <c r="BC569" s="408"/>
      <c r="BD569" s="408"/>
      <c r="BE569" s="408"/>
      <c r="BF569" s="408"/>
      <c r="BG569" s="408"/>
      <c r="BH569" s="408"/>
      <c r="BI569" s="408"/>
      <c r="BJ569" s="408"/>
      <c r="BK569" s="408"/>
      <c r="BL569" s="408"/>
      <c r="BM569" s="408"/>
      <c r="BN569" s="408"/>
      <c r="BO569" s="408"/>
      <c r="BP569" s="408"/>
      <c r="BQ569" s="408"/>
      <c r="BR569" s="408"/>
      <c r="BS569" s="408"/>
      <c r="BT569" s="408"/>
      <c r="BU569" s="408"/>
      <c r="BV569" s="408"/>
      <c r="BW569" s="408"/>
      <c r="BX569" s="408"/>
      <c r="BY569" s="408"/>
      <c r="BZ569" s="408"/>
      <c r="CA569" s="408"/>
      <c r="CB569" s="408"/>
      <c r="CC569" s="408"/>
      <c r="CD569" s="408"/>
      <c r="CE569" s="408"/>
      <c r="CF569" s="408"/>
      <c r="CG569" s="408"/>
      <c r="CH569" s="408"/>
      <c r="CI569" s="408"/>
      <c r="CJ569" s="408"/>
      <c r="CK569" s="408"/>
      <c r="CL569" s="408"/>
      <c r="CM569" s="408"/>
      <c r="CN569" s="408"/>
      <c r="CO569" s="408"/>
      <c r="CP569" s="408"/>
      <c r="CQ569" s="408"/>
      <c r="CR569" s="408"/>
      <c r="CS569" s="408"/>
      <c r="CT569" s="408"/>
      <c r="CU569" s="408"/>
      <c r="CV569" s="408"/>
      <c r="CW569" s="408"/>
      <c r="CX569" s="408"/>
      <c r="CY569" s="408"/>
      <c r="CZ569" s="408"/>
      <c r="DA569" s="408"/>
      <c r="DB569" s="408"/>
      <c r="DC569" s="408"/>
      <c r="DD569" s="408"/>
      <c r="DE569" s="408"/>
      <c r="DF569" s="408"/>
      <c r="DG569" s="408"/>
      <c r="DH569" s="408"/>
    </row>
    <row r="570" spans="1:112" s="409" customFormat="1">
      <c r="A570" s="407" t="s">
        <v>16</v>
      </c>
      <c r="B570" s="405">
        <f t="shared" si="47"/>
        <v>7.02</v>
      </c>
      <c r="C570" s="281" t="s">
        <v>1236</v>
      </c>
      <c r="D570" s="339">
        <v>151.47</v>
      </c>
      <c r="E570" s="371" t="s">
        <v>762</v>
      </c>
      <c r="F570" s="401"/>
      <c r="G570" s="402">
        <f t="shared" si="40"/>
        <v>0</v>
      </c>
      <c r="H570" s="403"/>
      <c r="I570" s="408"/>
      <c r="J570" s="408"/>
      <c r="K570" s="408"/>
      <c r="L570" s="408"/>
      <c r="M570" s="408"/>
      <c r="N570" s="408"/>
      <c r="O570" s="408"/>
      <c r="P570" s="408"/>
      <c r="Q570" s="408"/>
      <c r="R570" s="408"/>
      <c r="S570" s="408"/>
      <c r="T570" s="408"/>
      <c r="U570" s="408"/>
      <c r="V570" s="408"/>
      <c r="W570" s="408"/>
      <c r="X570" s="408"/>
      <c r="Y570" s="408"/>
      <c r="Z570" s="408"/>
      <c r="AA570" s="408"/>
      <c r="AB570" s="408"/>
      <c r="AC570" s="408"/>
      <c r="AD570" s="408"/>
      <c r="AE570" s="408"/>
      <c r="AF570" s="408"/>
      <c r="AG570" s="408"/>
      <c r="AH570" s="408"/>
      <c r="AI570" s="408"/>
      <c r="AJ570" s="408"/>
      <c r="AK570" s="408"/>
      <c r="AL570" s="408"/>
      <c r="AM570" s="408"/>
      <c r="AN570" s="408"/>
      <c r="AO570" s="408"/>
      <c r="AP570" s="408"/>
      <c r="AQ570" s="408"/>
      <c r="AR570" s="408"/>
      <c r="AS570" s="408"/>
      <c r="AT570" s="408"/>
      <c r="AU570" s="408"/>
      <c r="AV570" s="408"/>
      <c r="AW570" s="408"/>
      <c r="AX570" s="408"/>
      <c r="AY570" s="408"/>
      <c r="AZ570" s="408"/>
      <c r="BA570" s="408"/>
      <c r="BB570" s="408"/>
      <c r="BC570" s="408"/>
      <c r="BD570" s="408"/>
      <c r="BE570" s="408"/>
      <c r="BF570" s="408"/>
      <c r="BG570" s="408"/>
      <c r="BH570" s="408"/>
      <c r="BI570" s="408"/>
      <c r="BJ570" s="408"/>
      <c r="BK570" s="408"/>
      <c r="BL570" s="408"/>
      <c r="BM570" s="408"/>
      <c r="BN570" s="408"/>
      <c r="BO570" s="408"/>
      <c r="BP570" s="408"/>
      <c r="BQ570" s="408"/>
      <c r="BR570" s="408"/>
      <c r="BS570" s="408"/>
      <c r="BT570" s="408"/>
      <c r="BU570" s="408"/>
      <c r="BV570" s="408"/>
      <c r="BW570" s="408"/>
      <c r="BX570" s="408"/>
      <c r="BY570" s="408"/>
      <c r="BZ570" s="408"/>
      <c r="CA570" s="408"/>
      <c r="CB570" s="408"/>
      <c r="CC570" s="408"/>
      <c r="CD570" s="408"/>
      <c r="CE570" s="408"/>
      <c r="CF570" s="408"/>
      <c r="CG570" s="408"/>
      <c r="CH570" s="408"/>
      <c r="CI570" s="408"/>
      <c r="CJ570" s="408"/>
      <c r="CK570" s="408"/>
      <c r="CL570" s="408"/>
      <c r="CM570" s="408"/>
      <c r="CN570" s="408"/>
      <c r="CO570" s="408"/>
      <c r="CP570" s="408"/>
      <c r="CQ570" s="408"/>
      <c r="CR570" s="408"/>
      <c r="CS570" s="408"/>
      <c r="CT570" s="408"/>
      <c r="CU570" s="408"/>
      <c r="CV570" s="408"/>
      <c r="CW570" s="408"/>
      <c r="CX570" s="408"/>
      <c r="CY570" s="408"/>
      <c r="CZ570" s="408"/>
      <c r="DA570" s="408"/>
      <c r="DB570" s="408"/>
      <c r="DC570" s="408"/>
      <c r="DD570" s="408"/>
      <c r="DE570" s="408"/>
      <c r="DF570" s="408"/>
      <c r="DG570" s="408"/>
      <c r="DH570" s="408"/>
    </row>
    <row r="571" spans="1:112" s="409" customFormat="1">
      <c r="A571" s="407" t="s">
        <v>16</v>
      </c>
      <c r="B571" s="404"/>
      <c r="C571" s="281"/>
      <c r="D571" s="339"/>
      <c r="E571" s="371"/>
      <c r="F571" s="401"/>
      <c r="G571" s="402">
        <f t="shared" si="40"/>
        <v>0</v>
      </c>
      <c r="H571" s="403">
        <f>SUM(G569:G570)</f>
        <v>0</v>
      </c>
      <c r="I571" s="408"/>
      <c r="J571" s="408"/>
      <c r="K571" s="408"/>
      <c r="L571" s="408"/>
      <c r="M571" s="408"/>
      <c r="N571" s="408"/>
      <c r="O571" s="408"/>
      <c r="P571" s="408"/>
      <c r="Q571" s="408"/>
      <c r="R571" s="408"/>
      <c r="S571" s="408"/>
      <c r="T571" s="408"/>
      <c r="U571" s="408"/>
      <c r="V571" s="408"/>
      <c r="W571" s="408"/>
      <c r="X571" s="408"/>
      <c r="Y571" s="408"/>
      <c r="Z571" s="408"/>
      <c r="AA571" s="408"/>
      <c r="AB571" s="408"/>
      <c r="AC571" s="408"/>
      <c r="AD571" s="408"/>
      <c r="AE571" s="408"/>
      <c r="AF571" s="408"/>
      <c r="AG571" s="408"/>
      <c r="AH571" s="408"/>
      <c r="AI571" s="408"/>
      <c r="AJ571" s="408"/>
      <c r="AK571" s="408"/>
      <c r="AL571" s="408"/>
      <c r="AM571" s="408"/>
      <c r="AN571" s="408"/>
      <c r="AO571" s="408"/>
      <c r="AP571" s="408"/>
      <c r="AQ571" s="408"/>
      <c r="AR571" s="408"/>
      <c r="AS571" s="408"/>
      <c r="AT571" s="408"/>
      <c r="AU571" s="408"/>
      <c r="AV571" s="408"/>
      <c r="AW571" s="408"/>
      <c r="AX571" s="408"/>
      <c r="AY571" s="408"/>
      <c r="AZ571" s="408"/>
      <c r="BA571" s="408"/>
      <c r="BB571" s="408"/>
      <c r="BC571" s="408"/>
      <c r="BD571" s="408"/>
      <c r="BE571" s="408"/>
      <c r="BF571" s="408"/>
      <c r="BG571" s="408"/>
      <c r="BH571" s="408"/>
      <c r="BI571" s="408"/>
      <c r="BJ571" s="408"/>
      <c r="BK571" s="408"/>
      <c r="BL571" s="408"/>
      <c r="BM571" s="408"/>
      <c r="BN571" s="408"/>
      <c r="BO571" s="408"/>
      <c r="BP571" s="408"/>
      <c r="BQ571" s="408"/>
      <c r="BR571" s="408"/>
      <c r="BS571" s="408"/>
      <c r="BT571" s="408"/>
      <c r="BU571" s="408"/>
      <c r="BV571" s="408"/>
      <c r="BW571" s="408"/>
      <c r="BX571" s="408"/>
      <c r="BY571" s="408"/>
      <c r="BZ571" s="408"/>
      <c r="CA571" s="408"/>
      <c r="CB571" s="408"/>
      <c r="CC571" s="408"/>
      <c r="CD571" s="408"/>
      <c r="CE571" s="408"/>
      <c r="CF571" s="408"/>
      <c r="CG571" s="408"/>
      <c r="CH571" s="408"/>
      <c r="CI571" s="408"/>
      <c r="CJ571" s="408"/>
      <c r="CK571" s="408"/>
      <c r="CL571" s="408"/>
      <c r="CM571" s="408"/>
      <c r="CN571" s="408"/>
      <c r="CO571" s="408"/>
      <c r="CP571" s="408"/>
      <c r="CQ571" s="408"/>
      <c r="CR571" s="408"/>
      <c r="CS571" s="408"/>
      <c r="CT571" s="408"/>
      <c r="CU571" s="408"/>
      <c r="CV571" s="408"/>
      <c r="CW571" s="408"/>
      <c r="CX571" s="408"/>
      <c r="CY571" s="408"/>
      <c r="CZ571" s="408"/>
      <c r="DA571" s="408"/>
      <c r="DB571" s="408"/>
      <c r="DC571" s="408"/>
      <c r="DD571" s="408"/>
      <c r="DE571" s="408"/>
      <c r="DF571" s="408"/>
      <c r="DG571" s="408"/>
      <c r="DH571" s="408"/>
    </row>
    <row r="572" spans="1:112" s="409" customFormat="1">
      <c r="A572" s="407" t="s">
        <v>16</v>
      </c>
      <c r="B572" s="365">
        <v>8</v>
      </c>
      <c r="C572" s="290" t="s">
        <v>1237</v>
      </c>
      <c r="D572" s="339"/>
      <c r="E572" s="371"/>
      <c r="F572" s="401"/>
      <c r="G572" s="402">
        <f t="shared" si="40"/>
        <v>0</v>
      </c>
      <c r="H572" s="403"/>
      <c r="I572" s="408"/>
      <c r="J572" s="408"/>
      <c r="K572" s="408"/>
      <c r="L572" s="408"/>
      <c r="M572" s="408"/>
      <c r="N572" s="408"/>
      <c r="O572" s="408"/>
      <c r="P572" s="408"/>
      <c r="Q572" s="408"/>
      <c r="R572" s="408"/>
      <c r="S572" s="408"/>
      <c r="T572" s="408"/>
      <c r="U572" s="408"/>
      <c r="V572" s="408"/>
      <c r="W572" s="408"/>
      <c r="X572" s="408"/>
      <c r="Y572" s="408"/>
      <c r="Z572" s="408"/>
      <c r="AA572" s="408"/>
      <c r="AB572" s="408"/>
      <c r="AC572" s="408"/>
      <c r="AD572" s="408"/>
      <c r="AE572" s="408"/>
      <c r="AF572" s="408"/>
      <c r="AG572" s="408"/>
      <c r="AH572" s="408"/>
      <c r="AI572" s="408"/>
      <c r="AJ572" s="408"/>
      <c r="AK572" s="408"/>
      <c r="AL572" s="408"/>
      <c r="AM572" s="408"/>
      <c r="AN572" s="408"/>
      <c r="AO572" s="408"/>
      <c r="AP572" s="408"/>
      <c r="AQ572" s="408"/>
      <c r="AR572" s="408"/>
      <c r="AS572" s="408"/>
      <c r="AT572" s="408"/>
      <c r="AU572" s="408"/>
      <c r="AV572" s="408"/>
      <c r="AW572" s="408"/>
      <c r="AX572" s="408"/>
      <c r="AY572" s="408"/>
      <c r="AZ572" s="408"/>
      <c r="BA572" s="408"/>
      <c r="BB572" s="408"/>
      <c r="BC572" s="408"/>
      <c r="BD572" s="408"/>
      <c r="BE572" s="408"/>
      <c r="BF572" s="408"/>
      <c r="BG572" s="408"/>
      <c r="BH572" s="408"/>
      <c r="BI572" s="408"/>
      <c r="BJ572" s="408"/>
      <c r="BK572" s="408"/>
      <c r="BL572" s="408"/>
      <c r="BM572" s="408"/>
      <c r="BN572" s="408"/>
      <c r="BO572" s="408"/>
      <c r="BP572" s="408"/>
      <c r="BQ572" s="408"/>
      <c r="BR572" s="408"/>
      <c r="BS572" s="408"/>
      <c r="BT572" s="408"/>
      <c r="BU572" s="408"/>
      <c r="BV572" s="408"/>
      <c r="BW572" s="408"/>
      <c r="BX572" s="408"/>
      <c r="BY572" s="408"/>
      <c r="BZ572" s="408"/>
      <c r="CA572" s="408"/>
      <c r="CB572" s="408"/>
      <c r="CC572" s="408"/>
      <c r="CD572" s="408"/>
      <c r="CE572" s="408"/>
      <c r="CF572" s="408"/>
      <c r="CG572" s="408"/>
      <c r="CH572" s="408"/>
      <c r="CI572" s="408"/>
      <c r="CJ572" s="408"/>
      <c r="CK572" s="408"/>
      <c r="CL572" s="408"/>
      <c r="CM572" s="408"/>
      <c r="CN572" s="408"/>
      <c r="CO572" s="408"/>
      <c r="CP572" s="408"/>
      <c r="CQ572" s="408"/>
      <c r="CR572" s="408"/>
      <c r="CS572" s="408"/>
      <c r="CT572" s="408"/>
      <c r="CU572" s="408"/>
      <c r="CV572" s="408"/>
      <c r="CW572" s="408"/>
      <c r="CX572" s="408"/>
      <c r="CY572" s="408"/>
      <c r="CZ572" s="408"/>
      <c r="DA572" s="408"/>
      <c r="DB572" s="408"/>
      <c r="DC572" s="408"/>
      <c r="DD572" s="408"/>
      <c r="DE572" s="408"/>
      <c r="DF572" s="408"/>
      <c r="DG572" s="408"/>
      <c r="DH572" s="408"/>
    </row>
    <row r="573" spans="1:112" s="409" customFormat="1">
      <c r="A573" s="407" t="s">
        <v>16</v>
      </c>
      <c r="B573" s="405">
        <f>+B572+0.01</f>
        <v>8.01</v>
      </c>
      <c r="C573" s="281" t="s">
        <v>1238</v>
      </c>
      <c r="D573" s="339">
        <v>1</v>
      </c>
      <c r="E573" s="371" t="s">
        <v>9</v>
      </c>
      <c r="F573" s="401"/>
      <c r="G573" s="402">
        <f t="shared" si="40"/>
        <v>0</v>
      </c>
      <c r="H573" s="403"/>
      <c r="I573" s="408"/>
      <c r="J573" s="408"/>
      <c r="K573" s="408"/>
      <c r="L573" s="408"/>
      <c r="M573" s="408"/>
      <c r="N573" s="408"/>
      <c r="O573" s="408"/>
      <c r="P573" s="408"/>
      <c r="Q573" s="408"/>
      <c r="R573" s="408"/>
      <c r="S573" s="408"/>
      <c r="T573" s="408"/>
      <c r="U573" s="408"/>
      <c r="V573" s="408"/>
      <c r="W573" s="408"/>
      <c r="X573" s="408"/>
      <c r="Y573" s="408"/>
      <c r="Z573" s="408"/>
      <c r="AA573" s="408"/>
      <c r="AB573" s="408"/>
      <c r="AC573" s="408"/>
      <c r="AD573" s="408"/>
      <c r="AE573" s="408"/>
      <c r="AF573" s="408"/>
      <c r="AG573" s="408"/>
      <c r="AH573" s="408"/>
      <c r="AI573" s="408"/>
      <c r="AJ573" s="408"/>
      <c r="AK573" s="408"/>
      <c r="AL573" s="408"/>
      <c r="AM573" s="408"/>
      <c r="AN573" s="408"/>
      <c r="AO573" s="408"/>
      <c r="AP573" s="408"/>
      <c r="AQ573" s="408"/>
      <c r="AR573" s="408"/>
      <c r="AS573" s="408"/>
      <c r="AT573" s="408"/>
      <c r="AU573" s="408"/>
      <c r="AV573" s="408"/>
      <c r="AW573" s="408"/>
      <c r="AX573" s="408"/>
      <c r="AY573" s="408"/>
      <c r="AZ573" s="408"/>
      <c r="BA573" s="408"/>
      <c r="BB573" s="408"/>
      <c r="BC573" s="408"/>
      <c r="BD573" s="408"/>
      <c r="BE573" s="408"/>
      <c r="BF573" s="408"/>
      <c r="BG573" s="408"/>
      <c r="BH573" s="408"/>
      <c r="BI573" s="408"/>
      <c r="BJ573" s="408"/>
      <c r="BK573" s="408"/>
      <c r="BL573" s="408"/>
      <c r="BM573" s="408"/>
      <c r="BN573" s="408"/>
      <c r="BO573" s="408"/>
      <c r="BP573" s="408"/>
      <c r="BQ573" s="408"/>
      <c r="BR573" s="408"/>
      <c r="BS573" s="408"/>
      <c r="BT573" s="408"/>
      <c r="BU573" s="408"/>
      <c r="BV573" s="408"/>
      <c r="BW573" s="408"/>
      <c r="BX573" s="408"/>
      <c r="BY573" s="408"/>
      <c r="BZ573" s="408"/>
      <c r="CA573" s="408"/>
      <c r="CB573" s="408"/>
      <c r="CC573" s="408"/>
      <c r="CD573" s="408"/>
      <c r="CE573" s="408"/>
      <c r="CF573" s="408"/>
      <c r="CG573" s="408"/>
      <c r="CH573" s="408"/>
      <c r="CI573" s="408"/>
      <c r="CJ573" s="408"/>
      <c r="CK573" s="408"/>
      <c r="CL573" s="408"/>
      <c r="CM573" s="408"/>
      <c r="CN573" s="408"/>
      <c r="CO573" s="408"/>
      <c r="CP573" s="408"/>
      <c r="CQ573" s="408"/>
      <c r="CR573" s="408"/>
      <c r="CS573" s="408"/>
      <c r="CT573" s="408"/>
      <c r="CU573" s="408"/>
      <c r="CV573" s="408"/>
      <c r="CW573" s="408"/>
      <c r="CX573" s="408"/>
      <c r="CY573" s="408"/>
      <c r="CZ573" s="408"/>
      <c r="DA573" s="408"/>
      <c r="DB573" s="408"/>
      <c r="DC573" s="408"/>
      <c r="DD573" s="408"/>
      <c r="DE573" s="408"/>
      <c r="DF573" s="408"/>
      <c r="DG573" s="408"/>
      <c r="DH573" s="408"/>
    </row>
    <row r="574" spans="1:112" s="409" customFormat="1">
      <c r="A574" s="407" t="s">
        <v>16</v>
      </c>
      <c r="B574" s="404"/>
      <c r="C574" s="281"/>
      <c r="D574" s="339"/>
      <c r="E574" s="371"/>
      <c r="F574" s="401"/>
      <c r="G574" s="402">
        <f t="shared" si="40"/>
        <v>0</v>
      </c>
      <c r="H574" s="403">
        <f>SUM(G573)</f>
        <v>0</v>
      </c>
      <c r="I574" s="408"/>
      <c r="J574" s="408"/>
      <c r="K574" s="408"/>
      <c r="L574" s="408"/>
      <c r="M574" s="408"/>
      <c r="N574" s="408"/>
      <c r="O574" s="408"/>
      <c r="P574" s="408"/>
      <c r="Q574" s="408"/>
      <c r="R574" s="408"/>
      <c r="S574" s="408"/>
      <c r="T574" s="408"/>
      <c r="U574" s="408"/>
      <c r="V574" s="408"/>
      <c r="W574" s="408"/>
      <c r="X574" s="408"/>
      <c r="Y574" s="408"/>
      <c r="Z574" s="408"/>
      <c r="AA574" s="408"/>
      <c r="AB574" s="408"/>
      <c r="AC574" s="408"/>
      <c r="AD574" s="408"/>
      <c r="AE574" s="408"/>
      <c r="AF574" s="408"/>
      <c r="AG574" s="408"/>
      <c r="AH574" s="408"/>
      <c r="AI574" s="408"/>
      <c r="AJ574" s="408"/>
      <c r="AK574" s="408"/>
      <c r="AL574" s="408"/>
      <c r="AM574" s="408"/>
      <c r="AN574" s="408"/>
      <c r="AO574" s="408"/>
      <c r="AP574" s="408"/>
      <c r="AQ574" s="408"/>
      <c r="AR574" s="408"/>
      <c r="AS574" s="408"/>
      <c r="AT574" s="408"/>
      <c r="AU574" s="408"/>
      <c r="AV574" s="408"/>
      <c r="AW574" s="408"/>
      <c r="AX574" s="408"/>
      <c r="AY574" s="408"/>
      <c r="AZ574" s="408"/>
      <c r="BA574" s="408"/>
      <c r="BB574" s="408"/>
      <c r="BC574" s="408"/>
      <c r="BD574" s="408"/>
      <c r="BE574" s="408"/>
      <c r="BF574" s="408"/>
      <c r="BG574" s="408"/>
      <c r="BH574" s="408"/>
      <c r="BI574" s="408"/>
      <c r="BJ574" s="408"/>
      <c r="BK574" s="408"/>
      <c r="BL574" s="408"/>
      <c r="BM574" s="408"/>
      <c r="BN574" s="408"/>
      <c r="BO574" s="408"/>
      <c r="BP574" s="408"/>
      <c r="BQ574" s="408"/>
      <c r="BR574" s="408"/>
      <c r="BS574" s="408"/>
      <c r="BT574" s="408"/>
      <c r="BU574" s="408"/>
      <c r="BV574" s="408"/>
      <c r="BW574" s="408"/>
      <c r="BX574" s="408"/>
      <c r="BY574" s="408"/>
      <c r="BZ574" s="408"/>
      <c r="CA574" s="408"/>
      <c r="CB574" s="408"/>
      <c r="CC574" s="408"/>
      <c r="CD574" s="408"/>
      <c r="CE574" s="408"/>
      <c r="CF574" s="408"/>
      <c r="CG574" s="408"/>
      <c r="CH574" s="408"/>
      <c r="CI574" s="408"/>
      <c r="CJ574" s="408"/>
      <c r="CK574" s="408"/>
      <c r="CL574" s="408"/>
      <c r="CM574" s="408"/>
      <c r="CN574" s="408"/>
      <c r="CO574" s="408"/>
      <c r="CP574" s="408"/>
      <c r="CQ574" s="408"/>
      <c r="CR574" s="408"/>
      <c r="CS574" s="408"/>
      <c r="CT574" s="408"/>
      <c r="CU574" s="408"/>
      <c r="CV574" s="408"/>
      <c r="CW574" s="408"/>
      <c r="CX574" s="408"/>
      <c r="CY574" s="408"/>
      <c r="CZ574" s="408"/>
      <c r="DA574" s="408"/>
      <c r="DB574" s="408"/>
      <c r="DC574" s="408"/>
      <c r="DD574" s="408"/>
      <c r="DE574" s="408"/>
      <c r="DF574" s="408"/>
      <c r="DG574" s="408"/>
      <c r="DH574" s="408"/>
    </row>
    <row r="575" spans="1:112" s="409" customFormat="1">
      <c r="A575" s="407" t="s">
        <v>16</v>
      </c>
      <c r="B575" s="365">
        <v>9</v>
      </c>
      <c r="C575" s="290" t="s">
        <v>1239</v>
      </c>
      <c r="D575" s="339"/>
      <c r="E575" s="371"/>
      <c r="F575" s="401"/>
      <c r="G575" s="402">
        <f t="shared" si="40"/>
        <v>0</v>
      </c>
      <c r="H575" s="403"/>
      <c r="I575" s="408"/>
      <c r="J575" s="408"/>
      <c r="K575" s="408"/>
      <c r="L575" s="408"/>
      <c r="M575" s="408"/>
      <c r="N575" s="408"/>
      <c r="O575" s="408"/>
      <c r="P575" s="408"/>
      <c r="Q575" s="408"/>
      <c r="R575" s="408"/>
      <c r="S575" s="408"/>
      <c r="T575" s="408"/>
      <c r="U575" s="408"/>
      <c r="V575" s="408"/>
      <c r="W575" s="408"/>
      <c r="X575" s="408"/>
      <c r="Y575" s="408"/>
      <c r="Z575" s="408"/>
      <c r="AA575" s="408"/>
      <c r="AB575" s="408"/>
      <c r="AC575" s="408"/>
      <c r="AD575" s="408"/>
      <c r="AE575" s="408"/>
      <c r="AF575" s="408"/>
      <c r="AG575" s="408"/>
      <c r="AH575" s="408"/>
      <c r="AI575" s="408"/>
      <c r="AJ575" s="408"/>
      <c r="AK575" s="408"/>
      <c r="AL575" s="408"/>
      <c r="AM575" s="408"/>
      <c r="AN575" s="408"/>
      <c r="AO575" s="408"/>
      <c r="AP575" s="408"/>
      <c r="AQ575" s="408"/>
      <c r="AR575" s="408"/>
      <c r="AS575" s="408"/>
      <c r="AT575" s="408"/>
      <c r="AU575" s="408"/>
      <c r="AV575" s="408"/>
      <c r="AW575" s="408"/>
      <c r="AX575" s="408"/>
      <c r="AY575" s="408"/>
      <c r="AZ575" s="408"/>
      <c r="BA575" s="408"/>
      <c r="BB575" s="408"/>
      <c r="BC575" s="408"/>
      <c r="BD575" s="408"/>
      <c r="BE575" s="408"/>
      <c r="BF575" s="408"/>
      <c r="BG575" s="408"/>
      <c r="BH575" s="408"/>
      <c r="BI575" s="408"/>
      <c r="BJ575" s="408"/>
      <c r="BK575" s="408"/>
      <c r="BL575" s="408"/>
      <c r="BM575" s="408"/>
      <c r="BN575" s="408"/>
      <c r="BO575" s="408"/>
      <c r="BP575" s="408"/>
      <c r="BQ575" s="408"/>
      <c r="BR575" s="408"/>
      <c r="BS575" s="408"/>
      <c r="BT575" s="408"/>
      <c r="BU575" s="408"/>
      <c r="BV575" s="408"/>
      <c r="BW575" s="408"/>
      <c r="BX575" s="408"/>
      <c r="BY575" s="408"/>
      <c r="BZ575" s="408"/>
      <c r="CA575" s="408"/>
      <c r="CB575" s="408"/>
      <c r="CC575" s="408"/>
      <c r="CD575" s="408"/>
      <c r="CE575" s="408"/>
      <c r="CF575" s="408"/>
      <c r="CG575" s="408"/>
      <c r="CH575" s="408"/>
      <c r="CI575" s="408"/>
      <c r="CJ575" s="408"/>
      <c r="CK575" s="408"/>
      <c r="CL575" s="408"/>
      <c r="CM575" s="408"/>
      <c r="CN575" s="408"/>
      <c r="CO575" s="408"/>
      <c r="CP575" s="408"/>
      <c r="CQ575" s="408"/>
      <c r="CR575" s="408"/>
      <c r="CS575" s="408"/>
      <c r="CT575" s="408"/>
      <c r="CU575" s="408"/>
      <c r="CV575" s="408"/>
      <c r="CW575" s="408"/>
      <c r="CX575" s="408"/>
      <c r="CY575" s="408"/>
      <c r="CZ575" s="408"/>
      <c r="DA575" s="408"/>
      <c r="DB575" s="408"/>
      <c r="DC575" s="408"/>
      <c r="DD575" s="408"/>
      <c r="DE575" s="408"/>
      <c r="DF575" s="408"/>
      <c r="DG575" s="408"/>
      <c r="DH575" s="408"/>
    </row>
    <row r="576" spans="1:112" s="409" customFormat="1">
      <c r="A576" s="407" t="s">
        <v>16</v>
      </c>
      <c r="B576" s="405">
        <f t="shared" ref="B576:B578" si="48">+B575+0.01</f>
        <v>9.01</v>
      </c>
      <c r="C576" s="281" t="s">
        <v>1240</v>
      </c>
      <c r="D576" s="339">
        <v>30.36</v>
      </c>
      <c r="E576" s="371" t="s">
        <v>762</v>
      </c>
      <c r="F576" s="401"/>
      <c r="G576" s="402">
        <f t="shared" si="40"/>
        <v>0</v>
      </c>
      <c r="H576" s="403"/>
      <c r="I576" s="408"/>
      <c r="J576" s="408"/>
      <c r="K576" s="408"/>
      <c r="L576" s="408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  <c r="AA576" s="408"/>
      <c r="AB576" s="408"/>
      <c r="AC576" s="408"/>
      <c r="AD576" s="408"/>
      <c r="AE576" s="408"/>
      <c r="AF576" s="408"/>
      <c r="AG576" s="408"/>
      <c r="AH576" s="408"/>
      <c r="AI576" s="408"/>
      <c r="AJ576" s="408"/>
      <c r="AK576" s="408"/>
      <c r="AL576" s="408"/>
      <c r="AM576" s="408"/>
      <c r="AN576" s="408"/>
      <c r="AO576" s="408"/>
      <c r="AP576" s="408"/>
      <c r="AQ576" s="408"/>
      <c r="AR576" s="408"/>
      <c r="AS576" s="408"/>
      <c r="AT576" s="408"/>
      <c r="AU576" s="408"/>
      <c r="AV576" s="408"/>
      <c r="AW576" s="408"/>
      <c r="AX576" s="408"/>
      <c r="AY576" s="408"/>
      <c r="AZ576" s="408"/>
      <c r="BA576" s="408"/>
      <c r="BB576" s="408"/>
      <c r="BC576" s="408"/>
      <c r="BD576" s="408"/>
      <c r="BE576" s="408"/>
      <c r="BF576" s="408"/>
      <c r="BG576" s="408"/>
      <c r="BH576" s="408"/>
      <c r="BI576" s="408"/>
      <c r="BJ576" s="408"/>
      <c r="BK576" s="408"/>
      <c r="BL576" s="408"/>
      <c r="BM576" s="408"/>
      <c r="BN576" s="408"/>
      <c r="BO576" s="408"/>
      <c r="BP576" s="408"/>
      <c r="BQ576" s="408"/>
      <c r="BR576" s="408"/>
      <c r="BS576" s="408"/>
      <c r="BT576" s="408"/>
      <c r="BU576" s="408"/>
      <c r="BV576" s="408"/>
      <c r="BW576" s="408"/>
      <c r="BX576" s="408"/>
      <c r="BY576" s="408"/>
      <c r="BZ576" s="408"/>
      <c r="CA576" s="408"/>
      <c r="CB576" s="408"/>
      <c r="CC576" s="408"/>
      <c r="CD576" s="408"/>
      <c r="CE576" s="408"/>
      <c r="CF576" s="408"/>
      <c r="CG576" s="408"/>
      <c r="CH576" s="408"/>
      <c r="CI576" s="408"/>
      <c r="CJ576" s="408"/>
      <c r="CK576" s="408"/>
      <c r="CL576" s="408"/>
      <c r="CM576" s="408"/>
      <c r="CN576" s="408"/>
      <c r="CO576" s="408"/>
      <c r="CP576" s="408"/>
      <c r="CQ576" s="408"/>
      <c r="CR576" s="408"/>
      <c r="CS576" s="408"/>
      <c r="CT576" s="408"/>
      <c r="CU576" s="408"/>
      <c r="CV576" s="408"/>
      <c r="CW576" s="408"/>
      <c r="CX576" s="408"/>
      <c r="CY576" s="408"/>
      <c r="CZ576" s="408"/>
      <c r="DA576" s="408"/>
      <c r="DB576" s="408"/>
      <c r="DC576" s="408"/>
      <c r="DD576" s="408"/>
      <c r="DE576" s="408"/>
      <c r="DF576" s="408"/>
      <c r="DG576" s="408"/>
      <c r="DH576" s="408"/>
    </row>
    <row r="577" spans="1:112" s="409" customFormat="1">
      <c r="A577" s="407" t="s">
        <v>16</v>
      </c>
      <c r="B577" s="405">
        <f t="shared" si="48"/>
        <v>9.02</v>
      </c>
      <c r="C577" s="281" t="s">
        <v>1241</v>
      </c>
      <c r="D577" s="339">
        <v>22.4</v>
      </c>
      <c r="E577" s="371" t="s">
        <v>750</v>
      </c>
      <c r="F577" s="401"/>
      <c r="G577" s="402">
        <f t="shared" si="40"/>
        <v>0</v>
      </c>
      <c r="H577" s="403"/>
      <c r="I577" s="408"/>
      <c r="J577" s="408"/>
      <c r="K577" s="408"/>
      <c r="L577" s="408"/>
      <c r="M577" s="408"/>
      <c r="N577" s="408"/>
      <c r="O577" s="408"/>
      <c r="P577" s="408"/>
      <c r="Q577" s="408"/>
      <c r="R577" s="408"/>
      <c r="S577" s="408"/>
      <c r="T577" s="408"/>
      <c r="U577" s="408"/>
      <c r="V577" s="408"/>
      <c r="W577" s="408"/>
      <c r="X577" s="408"/>
      <c r="Y577" s="408"/>
      <c r="Z577" s="408"/>
      <c r="AA577" s="408"/>
      <c r="AB577" s="408"/>
      <c r="AC577" s="408"/>
      <c r="AD577" s="408"/>
      <c r="AE577" s="408"/>
      <c r="AF577" s="408"/>
      <c r="AG577" s="408"/>
      <c r="AH577" s="408"/>
      <c r="AI577" s="408"/>
      <c r="AJ577" s="408"/>
      <c r="AK577" s="408"/>
      <c r="AL577" s="408"/>
      <c r="AM577" s="408"/>
      <c r="AN577" s="408"/>
      <c r="AO577" s="408"/>
      <c r="AP577" s="408"/>
      <c r="AQ577" s="408"/>
      <c r="AR577" s="408"/>
      <c r="AS577" s="408"/>
      <c r="AT577" s="408"/>
      <c r="AU577" s="408"/>
      <c r="AV577" s="408"/>
      <c r="AW577" s="408"/>
      <c r="AX577" s="408"/>
      <c r="AY577" s="408"/>
      <c r="AZ577" s="408"/>
      <c r="BA577" s="408"/>
      <c r="BB577" s="408"/>
      <c r="BC577" s="408"/>
      <c r="BD577" s="408"/>
      <c r="BE577" s="408"/>
      <c r="BF577" s="408"/>
      <c r="BG577" s="408"/>
      <c r="BH577" s="408"/>
      <c r="BI577" s="408"/>
      <c r="BJ577" s="408"/>
      <c r="BK577" s="408"/>
      <c r="BL577" s="408"/>
      <c r="BM577" s="408"/>
      <c r="BN577" s="408"/>
      <c r="BO577" s="408"/>
      <c r="BP577" s="408"/>
      <c r="BQ577" s="408"/>
      <c r="BR577" s="408"/>
      <c r="BS577" s="408"/>
      <c r="BT577" s="408"/>
      <c r="BU577" s="408"/>
      <c r="BV577" s="408"/>
      <c r="BW577" s="408"/>
      <c r="BX577" s="408"/>
      <c r="BY577" s="408"/>
      <c r="BZ577" s="408"/>
      <c r="CA577" s="408"/>
      <c r="CB577" s="408"/>
      <c r="CC577" s="408"/>
      <c r="CD577" s="408"/>
      <c r="CE577" s="408"/>
      <c r="CF577" s="408"/>
      <c r="CG577" s="408"/>
      <c r="CH577" s="408"/>
      <c r="CI577" s="408"/>
      <c r="CJ577" s="408"/>
      <c r="CK577" s="408"/>
      <c r="CL577" s="408"/>
      <c r="CM577" s="408"/>
      <c r="CN577" s="408"/>
      <c r="CO577" s="408"/>
      <c r="CP577" s="408"/>
      <c r="CQ577" s="408"/>
      <c r="CR577" s="408"/>
      <c r="CS577" s="408"/>
      <c r="CT577" s="408"/>
      <c r="CU577" s="408"/>
      <c r="CV577" s="408"/>
      <c r="CW577" s="408"/>
      <c r="CX577" s="408"/>
      <c r="CY577" s="408"/>
      <c r="CZ577" s="408"/>
      <c r="DA577" s="408"/>
      <c r="DB577" s="408"/>
      <c r="DC577" s="408"/>
      <c r="DD577" s="408"/>
      <c r="DE577" s="408"/>
      <c r="DF577" s="408"/>
      <c r="DG577" s="408"/>
      <c r="DH577" s="408"/>
    </row>
    <row r="578" spans="1:112" s="409" customFormat="1">
      <c r="A578" s="407" t="s">
        <v>16</v>
      </c>
      <c r="B578" s="405">
        <f t="shared" si="48"/>
        <v>9.0299999999999994</v>
      </c>
      <c r="C578" s="281" t="s">
        <v>1242</v>
      </c>
      <c r="D578" s="339">
        <v>39.32</v>
      </c>
      <c r="E578" s="371" t="s">
        <v>762</v>
      </c>
      <c r="F578" s="401"/>
      <c r="G578" s="402">
        <f t="shared" si="40"/>
        <v>0</v>
      </c>
      <c r="H578" s="403"/>
      <c r="I578" s="408"/>
      <c r="J578" s="408"/>
      <c r="K578" s="408"/>
      <c r="L578" s="408"/>
      <c r="M578" s="408"/>
      <c r="N578" s="408"/>
      <c r="O578" s="408"/>
      <c r="P578" s="408"/>
      <c r="Q578" s="408"/>
      <c r="R578" s="408"/>
      <c r="S578" s="408"/>
      <c r="T578" s="408"/>
      <c r="U578" s="408"/>
      <c r="V578" s="408"/>
      <c r="W578" s="408"/>
      <c r="X578" s="408"/>
      <c r="Y578" s="408"/>
      <c r="Z578" s="408"/>
      <c r="AA578" s="408"/>
      <c r="AB578" s="408"/>
      <c r="AC578" s="408"/>
      <c r="AD578" s="408"/>
      <c r="AE578" s="408"/>
      <c r="AF578" s="408"/>
      <c r="AG578" s="408"/>
      <c r="AH578" s="408"/>
      <c r="AI578" s="408"/>
      <c r="AJ578" s="408"/>
      <c r="AK578" s="408"/>
      <c r="AL578" s="408"/>
      <c r="AM578" s="408"/>
      <c r="AN578" s="408"/>
      <c r="AO578" s="408"/>
      <c r="AP578" s="408"/>
      <c r="AQ578" s="408"/>
      <c r="AR578" s="408"/>
      <c r="AS578" s="408"/>
      <c r="AT578" s="408"/>
      <c r="AU578" s="408"/>
      <c r="AV578" s="408"/>
      <c r="AW578" s="408"/>
      <c r="AX578" s="408"/>
      <c r="AY578" s="408"/>
      <c r="AZ578" s="408"/>
      <c r="BA578" s="408"/>
      <c r="BB578" s="408"/>
      <c r="BC578" s="408"/>
      <c r="BD578" s="408"/>
      <c r="BE578" s="408"/>
      <c r="BF578" s="408"/>
      <c r="BG578" s="408"/>
      <c r="BH578" s="408"/>
      <c r="BI578" s="408"/>
      <c r="BJ578" s="408"/>
      <c r="BK578" s="408"/>
      <c r="BL578" s="408"/>
      <c r="BM578" s="408"/>
      <c r="BN578" s="408"/>
      <c r="BO578" s="408"/>
      <c r="BP578" s="408"/>
      <c r="BQ578" s="408"/>
      <c r="BR578" s="408"/>
      <c r="BS578" s="408"/>
      <c r="BT578" s="408"/>
      <c r="BU578" s="408"/>
      <c r="BV578" s="408"/>
      <c r="BW578" s="408"/>
      <c r="BX578" s="408"/>
      <c r="BY578" s="408"/>
      <c r="BZ578" s="408"/>
      <c r="CA578" s="408"/>
      <c r="CB578" s="408"/>
      <c r="CC578" s="408"/>
      <c r="CD578" s="408"/>
      <c r="CE578" s="408"/>
      <c r="CF578" s="408"/>
      <c r="CG578" s="408"/>
      <c r="CH578" s="408"/>
      <c r="CI578" s="408"/>
      <c r="CJ578" s="408"/>
      <c r="CK578" s="408"/>
      <c r="CL578" s="408"/>
      <c r="CM578" s="408"/>
      <c r="CN578" s="408"/>
      <c r="CO578" s="408"/>
      <c r="CP578" s="408"/>
      <c r="CQ578" s="408"/>
      <c r="CR578" s="408"/>
      <c r="CS578" s="408"/>
      <c r="CT578" s="408"/>
      <c r="CU578" s="408"/>
      <c r="CV578" s="408"/>
      <c r="CW578" s="408"/>
      <c r="CX578" s="408"/>
      <c r="CY578" s="408"/>
      <c r="CZ578" s="408"/>
      <c r="DA578" s="408"/>
      <c r="DB578" s="408"/>
      <c r="DC578" s="408"/>
      <c r="DD578" s="408"/>
      <c r="DE578" s="408"/>
      <c r="DF578" s="408"/>
      <c r="DG578" s="408"/>
      <c r="DH578" s="408"/>
    </row>
    <row r="579" spans="1:112" s="409" customFormat="1">
      <c r="A579" s="407" t="s">
        <v>16</v>
      </c>
      <c r="B579" s="410"/>
      <c r="C579" s="349"/>
      <c r="D579" s="350"/>
      <c r="E579" s="371"/>
      <c r="F579" s="401"/>
      <c r="G579" s="402">
        <f t="shared" si="40"/>
        <v>0</v>
      </c>
      <c r="H579" s="403">
        <f>SUM(G576:G578)</f>
        <v>0</v>
      </c>
      <c r="I579" s="408"/>
      <c r="J579" s="408"/>
      <c r="K579" s="408"/>
      <c r="L579" s="408"/>
      <c r="M579" s="408"/>
      <c r="N579" s="408"/>
      <c r="O579" s="408"/>
      <c r="P579" s="408"/>
      <c r="Q579" s="408"/>
      <c r="R579" s="408"/>
      <c r="S579" s="408"/>
      <c r="T579" s="408"/>
      <c r="U579" s="408"/>
      <c r="V579" s="408"/>
      <c r="W579" s="408"/>
      <c r="X579" s="408"/>
      <c r="Y579" s="408"/>
      <c r="Z579" s="408"/>
      <c r="AA579" s="408"/>
      <c r="AB579" s="408"/>
      <c r="AC579" s="408"/>
      <c r="AD579" s="408"/>
      <c r="AE579" s="408"/>
      <c r="AF579" s="408"/>
      <c r="AG579" s="408"/>
      <c r="AH579" s="408"/>
      <c r="AI579" s="408"/>
      <c r="AJ579" s="408"/>
      <c r="AK579" s="408"/>
      <c r="AL579" s="408"/>
      <c r="AM579" s="408"/>
      <c r="AN579" s="408"/>
      <c r="AO579" s="408"/>
      <c r="AP579" s="408"/>
      <c r="AQ579" s="408"/>
      <c r="AR579" s="408"/>
      <c r="AS579" s="408"/>
      <c r="AT579" s="408"/>
      <c r="AU579" s="408"/>
      <c r="AV579" s="408"/>
      <c r="AW579" s="408"/>
      <c r="AX579" s="408"/>
      <c r="AY579" s="408"/>
      <c r="AZ579" s="408"/>
      <c r="BA579" s="408"/>
      <c r="BB579" s="408"/>
      <c r="BC579" s="408"/>
      <c r="BD579" s="408"/>
      <c r="BE579" s="408"/>
      <c r="BF579" s="408"/>
      <c r="BG579" s="408"/>
      <c r="BH579" s="408"/>
      <c r="BI579" s="408"/>
      <c r="BJ579" s="408"/>
      <c r="BK579" s="408"/>
      <c r="BL579" s="408"/>
      <c r="BM579" s="408"/>
      <c r="BN579" s="408"/>
      <c r="BO579" s="408"/>
      <c r="BP579" s="408"/>
      <c r="BQ579" s="408"/>
      <c r="BR579" s="408"/>
      <c r="BS579" s="408"/>
      <c r="BT579" s="408"/>
      <c r="BU579" s="408"/>
      <c r="BV579" s="408"/>
      <c r="BW579" s="408"/>
      <c r="BX579" s="408"/>
      <c r="BY579" s="408"/>
      <c r="BZ579" s="408"/>
      <c r="CA579" s="408"/>
      <c r="CB579" s="408"/>
      <c r="CC579" s="408"/>
      <c r="CD579" s="408"/>
      <c r="CE579" s="408"/>
      <c r="CF579" s="408"/>
      <c r="CG579" s="408"/>
      <c r="CH579" s="408"/>
      <c r="CI579" s="408"/>
      <c r="CJ579" s="408"/>
      <c r="CK579" s="408"/>
      <c r="CL579" s="408"/>
      <c r="CM579" s="408"/>
      <c r="CN579" s="408"/>
      <c r="CO579" s="408"/>
      <c r="CP579" s="408"/>
      <c r="CQ579" s="408"/>
      <c r="CR579" s="408"/>
      <c r="CS579" s="408"/>
      <c r="CT579" s="408"/>
      <c r="CU579" s="408"/>
      <c r="CV579" s="408"/>
      <c r="CW579" s="408"/>
      <c r="CX579" s="408"/>
      <c r="CY579" s="408"/>
      <c r="CZ579" s="408"/>
      <c r="DA579" s="408"/>
      <c r="DB579" s="408"/>
      <c r="DC579" s="408"/>
      <c r="DD579" s="408"/>
      <c r="DE579" s="408"/>
      <c r="DF579" s="408"/>
      <c r="DG579" s="408"/>
      <c r="DH579" s="408"/>
    </row>
    <row r="580" spans="1:112" s="409" customFormat="1" ht="21.75" customHeight="1" thickBot="1">
      <c r="A580" s="407" t="s">
        <v>16</v>
      </c>
      <c r="B580" s="404"/>
      <c r="C580" s="281"/>
      <c r="D580" s="339"/>
      <c r="E580" s="371"/>
      <c r="F580" s="401"/>
      <c r="G580" s="402"/>
      <c r="H580" s="403"/>
      <c r="I580" s="408"/>
      <c r="J580" s="408"/>
      <c r="K580" s="408"/>
      <c r="L580" s="408"/>
      <c r="M580" s="408"/>
      <c r="N580" s="408"/>
      <c r="O580" s="408"/>
      <c r="P580" s="408"/>
      <c r="Q580" s="408"/>
      <c r="R580" s="408"/>
      <c r="S580" s="408"/>
      <c r="T580" s="408"/>
      <c r="U580" s="408"/>
      <c r="V580" s="408"/>
      <c r="W580" s="408"/>
      <c r="X580" s="408"/>
      <c r="Y580" s="408"/>
      <c r="Z580" s="408"/>
      <c r="AA580" s="408"/>
      <c r="AB580" s="408"/>
      <c r="AC580" s="408"/>
      <c r="AD580" s="408"/>
      <c r="AE580" s="408"/>
      <c r="AF580" s="408"/>
      <c r="AG580" s="408"/>
      <c r="AH580" s="408"/>
      <c r="AI580" s="408"/>
      <c r="AJ580" s="408"/>
      <c r="AK580" s="408"/>
      <c r="AL580" s="408"/>
      <c r="AM580" s="408"/>
      <c r="AN580" s="408"/>
      <c r="AO580" s="408"/>
      <c r="AP580" s="408"/>
      <c r="AQ580" s="408"/>
      <c r="AR580" s="408"/>
      <c r="AS580" s="408"/>
      <c r="AT580" s="408"/>
      <c r="AU580" s="408"/>
      <c r="AV580" s="408"/>
      <c r="AW580" s="408"/>
      <c r="AX580" s="408"/>
      <c r="AY580" s="408"/>
      <c r="AZ580" s="408"/>
      <c r="BA580" s="408"/>
      <c r="BB580" s="408"/>
      <c r="BC580" s="408"/>
      <c r="BD580" s="408"/>
      <c r="BE580" s="408"/>
      <c r="BF580" s="408"/>
      <c r="BG580" s="408"/>
      <c r="BH580" s="408"/>
      <c r="BI580" s="408"/>
      <c r="BJ580" s="408"/>
      <c r="BK580" s="408"/>
      <c r="BL580" s="408"/>
      <c r="BM580" s="408"/>
      <c r="BN580" s="408"/>
      <c r="BO580" s="408"/>
      <c r="BP580" s="408"/>
      <c r="BQ580" s="408"/>
      <c r="BR580" s="408"/>
      <c r="BS580" s="408"/>
      <c r="BT580" s="408"/>
      <c r="BU580" s="408"/>
      <c r="BV580" s="408"/>
      <c r="BW580" s="408"/>
      <c r="BX580" s="408"/>
      <c r="BY580" s="408"/>
      <c r="BZ580" s="408"/>
      <c r="CA580" s="408"/>
      <c r="CB580" s="408"/>
      <c r="CC580" s="408"/>
      <c r="CD580" s="408"/>
      <c r="CE580" s="408"/>
      <c r="CF580" s="408"/>
      <c r="CG580" s="408"/>
      <c r="CH580" s="408"/>
      <c r="CI580" s="408"/>
      <c r="CJ580" s="408"/>
      <c r="CK580" s="408"/>
      <c r="CL580" s="408"/>
      <c r="CM580" s="408"/>
      <c r="CN580" s="408"/>
      <c r="CO580" s="408"/>
      <c r="CP580" s="408"/>
      <c r="CQ580" s="408"/>
      <c r="CR580" s="408"/>
      <c r="CS580" s="408"/>
      <c r="CT580" s="408"/>
      <c r="CU580" s="408"/>
      <c r="CV580" s="408"/>
      <c r="CW580" s="408"/>
      <c r="CX580" s="408"/>
      <c r="CY580" s="408"/>
      <c r="CZ580" s="408"/>
      <c r="DA580" s="408"/>
      <c r="DB580" s="408"/>
      <c r="DC580" s="408"/>
      <c r="DD580" s="408"/>
      <c r="DE580" s="408"/>
      <c r="DF580" s="408"/>
      <c r="DG580" s="408"/>
      <c r="DH580" s="408"/>
    </row>
    <row r="581" spans="1:112" s="409" customFormat="1" ht="39.75" customHeight="1" thickBot="1">
      <c r="A581" s="407" t="s">
        <v>16</v>
      </c>
      <c r="B581" s="411"/>
      <c r="C581" s="412" t="s">
        <v>1243</v>
      </c>
      <c r="D581" s="413"/>
      <c r="E581" s="413"/>
      <c r="F581" s="413"/>
      <c r="G581" s="414"/>
      <c r="H581" s="415">
        <f>SUM(H539:H579)</f>
        <v>0</v>
      </c>
      <c r="I581" s="408"/>
      <c r="J581" s="408"/>
      <c r="K581" s="408"/>
      <c r="L581" s="408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  <c r="AA581" s="408"/>
      <c r="AB581" s="408"/>
      <c r="AC581" s="408"/>
      <c r="AD581" s="408"/>
      <c r="AE581" s="408"/>
      <c r="AF581" s="408"/>
      <c r="AG581" s="408"/>
      <c r="AH581" s="408"/>
      <c r="AI581" s="408"/>
      <c r="AJ581" s="408"/>
      <c r="AK581" s="408"/>
      <c r="AL581" s="408"/>
      <c r="AM581" s="408"/>
      <c r="AN581" s="408"/>
      <c r="AO581" s="408"/>
      <c r="AP581" s="408"/>
      <c r="AQ581" s="408"/>
      <c r="AR581" s="408"/>
      <c r="AS581" s="408"/>
      <c r="AT581" s="408"/>
      <c r="AU581" s="408"/>
      <c r="AV581" s="408"/>
      <c r="AW581" s="408"/>
      <c r="AX581" s="408"/>
      <c r="AY581" s="408"/>
      <c r="AZ581" s="408"/>
      <c r="BA581" s="408"/>
      <c r="BB581" s="408"/>
      <c r="BC581" s="408"/>
      <c r="BD581" s="408"/>
      <c r="BE581" s="408"/>
      <c r="BF581" s="408"/>
      <c r="BG581" s="408"/>
      <c r="BH581" s="408"/>
      <c r="BI581" s="408"/>
      <c r="BJ581" s="408"/>
      <c r="BK581" s="408"/>
      <c r="BL581" s="408"/>
      <c r="BM581" s="408"/>
      <c r="BN581" s="408"/>
      <c r="BO581" s="408"/>
      <c r="BP581" s="408"/>
      <c r="BQ581" s="408"/>
      <c r="BR581" s="408"/>
      <c r="BS581" s="408"/>
      <c r="BT581" s="408"/>
      <c r="BU581" s="408"/>
      <c r="BV581" s="408"/>
      <c r="BW581" s="408"/>
      <c r="BX581" s="408"/>
      <c r="BY581" s="408"/>
      <c r="BZ581" s="408"/>
      <c r="CA581" s="408"/>
      <c r="CB581" s="408"/>
      <c r="CC581" s="408"/>
      <c r="CD581" s="408"/>
      <c r="CE581" s="408"/>
      <c r="CF581" s="408"/>
      <c r="CG581" s="408"/>
      <c r="CH581" s="408"/>
      <c r="CI581" s="408"/>
      <c r="CJ581" s="408"/>
      <c r="CK581" s="408"/>
      <c r="CL581" s="408"/>
      <c r="CM581" s="408"/>
      <c r="CN581" s="408"/>
      <c r="CO581" s="408"/>
      <c r="CP581" s="408"/>
      <c r="CQ581" s="408"/>
      <c r="CR581" s="408"/>
      <c r="CS581" s="408"/>
      <c r="CT581" s="408"/>
      <c r="CU581" s="408"/>
      <c r="CV581" s="408"/>
      <c r="CW581" s="408"/>
      <c r="CX581" s="408"/>
      <c r="CY581" s="408"/>
      <c r="CZ581" s="408"/>
      <c r="DA581" s="408"/>
      <c r="DB581" s="408"/>
      <c r="DC581" s="408"/>
      <c r="DD581" s="408"/>
      <c r="DE581" s="408"/>
      <c r="DF581" s="408"/>
      <c r="DG581" s="408"/>
      <c r="DH581" s="408"/>
    </row>
    <row r="582" spans="1:112" s="409" customFormat="1" ht="21.75" customHeight="1" thickBot="1">
      <c r="A582" s="407" t="s">
        <v>16</v>
      </c>
      <c r="B582" s="416"/>
      <c r="C582" s="417"/>
      <c r="D582" s="397"/>
      <c r="E582" s="396"/>
      <c r="F582" s="397"/>
      <c r="G582" s="397"/>
      <c r="H582" s="398"/>
      <c r="I582" s="408"/>
      <c r="J582" s="408"/>
      <c r="K582" s="408"/>
      <c r="L582" s="408"/>
      <c r="M582" s="408"/>
      <c r="N582" s="408"/>
      <c r="O582" s="408"/>
      <c r="P582" s="408"/>
      <c r="Q582" s="408"/>
      <c r="R582" s="408"/>
      <c r="S582" s="408"/>
      <c r="T582" s="408"/>
      <c r="U582" s="408"/>
      <c r="V582" s="408"/>
      <c r="W582" s="408"/>
      <c r="X582" s="408"/>
      <c r="Y582" s="408"/>
      <c r="Z582" s="408"/>
      <c r="AA582" s="408"/>
      <c r="AB582" s="408"/>
      <c r="AC582" s="408"/>
      <c r="AD582" s="408"/>
      <c r="AE582" s="408"/>
      <c r="AF582" s="408"/>
      <c r="AG582" s="408"/>
      <c r="AH582" s="408"/>
      <c r="AI582" s="408"/>
      <c r="AJ582" s="408"/>
      <c r="AK582" s="408"/>
      <c r="AL582" s="408"/>
      <c r="AM582" s="408"/>
      <c r="AN582" s="408"/>
      <c r="AO582" s="408"/>
      <c r="AP582" s="408"/>
      <c r="AQ582" s="408"/>
      <c r="AR582" s="408"/>
      <c r="AS582" s="408"/>
      <c r="AT582" s="408"/>
      <c r="AU582" s="408"/>
      <c r="AV582" s="408"/>
      <c r="AW582" s="408"/>
      <c r="AX582" s="408"/>
      <c r="AY582" s="408"/>
      <c r="AZ582" s="408"/>
      <c r="BA582" s="408"/>
      <c r="BB582" s="408"/>
      <c r="BC582" s="408"/>
      <c r="BD582" s="408"/>
      <c r="BE582" s="408"/>
      <c r="BF582" s="408"/>
      <c r="BG582" s="408"/>
      <c r="BH582" s="408"/>
      <c r="BI582" s="408"/>
      <c r="BJ582" s="408"/>
      <c r="BK582" s="408"/>
      <c r="BL582" s="408"/>
      <c r="BM582" s="408"/>
      <c r="BN582" s="408"/>
      <c r="BO582" s="408"/>
      <c r="BP582" s="408"/>
      <c r="BQ582" s="408"/>
      <c r="BR582" s="408"/>
      <c r="BS582" s="408"/>
      <c r="BT582" s="408"/>
      <c r="BU582" s="408"/>
      <c r="BV582" s="408"/>
      <c r="BW582" s="408"/>
      <c r="BX582" s="408"/>
      <c r="BY582" s="408"/>
      <c r="BZ582" s="408"/>
      <c r="CA582" s="408"/>
      <c r="CB582" s="408"/>
      <c r="CC582" s="408"/>
      <c r="CD582" s="408"/>
      <c r="CE582" s="408"/>
      <c r="CF582" s="408"/>
      <c r="CG582" s="408"/>
      <c r="CH582" s="408"/>
      <c r="CI582" s="408"/>
      <c r="CJ582" s="408"/>
      <c r="CK582" s="408"/>
      <c r="CL582" s="408"/>
      <c r="CM582" s="408"/>
      <c r="CN582" s="408"/>
      <c r="CO582" s="408"/>
      <c r="CP582" s="408"/>
      <c r="CQ582" s="408"/>
      <c r="CR582" s="408"/>
      <c r="CS582" s="408"/>
      <c r="CT582" s="408"/>
      <c r="CU582" s="408"/>
      <c r="CV582" s="408"/>
      <c r="CW582" s="408"/>
      <c r="CX582" s="408"/>
      <c r="CY582" s="408"/>
      <c r="CZ582" s="408"/>
      <c r="DA582" s="408"/>
      <c r="DB582" s="408"/>
      <c r="DC582" s="408"/>
      <c r="DD582" s="408"/>
      <c r="DE582" s="408"/>
      <c r="DF582" s="408"/>
      <c r="DG582" s="408"/>
      <c r="DH582" s="408"/>
    </row>
    <row r="583" spans="1:112" s="409" customFormat="1" ht="21.75" customHeight="1" thickBot="1">
      <c r="A583" s="407" t="s">
        <v>16</v>
      </c>
      <c r="B583" s="418"/>
      <c r="C583" s="419" t="s">
        <v>1244</v>
      </c>
      <c r="D583" s="420"/>
      <c r="E583" s="421"/>
      <c r="F583" s="422"/>
      <c r="G583" s="272"/>
      <c r="H583" s="423"/>
      <c r="I583" s="408"/>
      <c r="J583" s="408"/>
      <c r="K583" s="408"/>
      <c r="L583" s="408"/>
      <c r="M583" s="408"/>
      <c r="N583" s="408"/>
      <c r="O583" s="408"/>
      <c r="P583" s="408"/>
      <c r="Q583" s="408"/>
      <c r="R583" s="408"/>
      <c r="S583" s="408"/>
      <c r="T583" s="408"/>
      <c r="U583" s="408"/>
      <c r="V583" s="408"/>
      <c r="W583" s="408"/>
      <c r="X583" s="408"/>
      <c r="Y583" s="408"/>
      <c r="Z583" s="408"/>
      <c r="AA583" s="408"/>
      <c r="AB583" s="408"/>
      <c r="AC583" s="408"/>
      <c r="AD583" s="408"/>
      <c r="AE583" s="408"/>
      <c r="AF583" s="408"/>
      <c r="AG583" s="408"/>
      <c r="AH583" s="408"/>
      <c r="AI583" s="408"/>
      <c r="AJ583" s="408"/>
      <c r="AK583" s="408"/>
      <c r="AL583" s="408"/>
      <c r="AM583" s="408"/>
      <c r="AN583" s="408"/>
      <c r="AO583" s="408"/>
      <c r="AP583" s="408"/>
      <c r="AQ583" s="408"/>
      <c r="AR583" s="408"/>
      <c r="AS583" s="408"/>
      <c r="AT583" s="408"/>
      <c r="AU583" s="408"/>
      <c r="AV583" s="408"/>
      <c r="AW583" s="408"/>
      <c r="AX583" s="408"/>
      <c r="AY583" s="408"/>
      <c r="AZ583" s="408"/>
      <c r="BA583" s="408"/>
      <c r="BB583" s="408"/>
      <c r="BC583" s="408"/>
      <c r="BD583" s="408"/>
      <c r="BE583" s="408"/>
      <c r="BF583" s="408"/>
      <c r="BG583" s="408"/>
      <c r="BH583" s="408"/>
      <c r="BI583" s="408"/>
      <c r="BJ583" s="408"/>
      <c r="BK583" s="408"/>
      <c r="BL583" s="408"/>
      <c r="BM583" s="408"/>
      <c r="BN583" s="408"/>
      <c r="BO583" s="408"/>
      <c r="BP583" s="408"/>
      <c r="BQ583" s="408"/>
      <c r="BR583" s="408"/>
      <c r="BS583" s="408"/>
      <c r="BT583" s="408"/>
      <c r="BU583" s="408"/>
      <c r="BV583" s="408"/>
      <c r="BW583" s="408"/>
      <c r="BX583" s="408"/>
      <c r="BY583" s="408"/>
      <c r="BZ583" s="408"/>
      <c r="CA583" s="408"/>
      <c r="CB583" s="408"/>
      <c r="CC583" s="408"/>
      <c r="CD583" s="408"/>
      <c r="CE583" s="408"/>
      <c r="CF583" s="408"/>
      <c r="CG583" s="408"/>
      <c r="CH583" s="408"/>
      <c r="CI583" s="408"/>
      <c r="CJ583" s="408"/>
      <c r="CK583" s="408"/>
      <c r="CL583" s="408"/>
      <c r="CM583" s="408"/>
      <c r="CN583" s="408"/>
      <c r="CO583" s="408"/>
      <c r="CP583" s="408"/>
      <c r="CQ583" s="408"/>
      <c r="CR583" s="408"/>
      <c r="CS583" s="408"/>
      <c r="CT583" s="408"/>
      <c r="CU583" s="408"/>
      <c r="CV583" s="408"/>
      <c r="CW583" s="408"/>
      <c r="CX583" s="408"/>
      <c r="CY583" s="408"/>
      <c r="CZ583" s="408"/>
      <c r="DA583" s="408"/>
      <c r="DB583" s="408"/>
      <c r="DC583" s="408"/>
      <c r="DD583" s="408"/>
      <c r="DE583" s="408"/>
      <c r="DF583" s="408"/>
      <c r="DG583" s="408"/>
      <c r="DH583" s="408"/>
    </row>
    <row r="584" spans="1:112" s="409" customFormat="1" ht="21.75" customHeight="1">
      <c r="A584" s="407" t="s">
        <v>16</v>
      </c>
      <c r="B584" s="424"/>
      <c r="C584" s="425"/>
      <c r="D584" s="422"/>
      <c r="E584" s="421"/>
      <c r="F584" s="422"/>
      <c r="G584" s="272"/>
      <c r="H584" s="423"/>
      <c r="I584" s="408"/>
      <c r="J584" s="408"/>
      <c r="K584" s="408"/>
      <c r="L584" s="408"/>
      <c r="M584" s="408"/>
      <c r="N584" s="408"/>
      <c r="O584" s="408"/>
      <c r="P584" s="408"/>
      <c r="Q584" s="408"/>
      <c r="R584" s="408"/>
      <c r="S584" s="408"/>
      <c r="T584" s="408"/>
      <c r="U584" s="408"/>
      <c r="V584" s="408"/>
      <c r="W584" s="408"/>
      <c r="X584" s="408"/>
      <c r="Y584" s="408"/>
      <c r="Z584" s="408"/>
      <c r="AA584" s="408"/>
      <c r="AB584" s="408"/>
      <c r="AC584" s="408"/>
      <c r="AD584" s="408"/>
      <c r="AE584" s="408"/>
      <c r="AF584" s="408"/>
      <c r="AG584" s="408"/>
      <c r="AH584" s="408"/>
      <c r="AI584" s="408"/>
      <c r="AJ584" s="408"/>
      <c r="AK584" s="408"/>
      <c r="AL584" s="408"/>
      <c r="AM584" s="408"/>
      <c r="AN584" s="408"/>
      <c r="AO584" s="408"/>
      <c r="AP584" s="408"/>
      <c r="AQ584" s="408"/>
      <c r="AR584" s="408"/>
      <c r="AS584" s="408"/>
      <c r="AT584" s="408"/>
      <c r="AU584" s="408"/>
      <c r="AV584" s="408"/>
      <c r="AW584" s="408"/>
      <c r="AX584" s="408"/>
      <c r="AY584" s="408"/>
      <c r="AZ584" s="408"/>
      <c r="BA584" s="408"/>
      <c r="BB584" s="408"/>
      <c r="BC584" s="408"/>
      <c r="BD584" s="408"/>
      <c r="BE584" s="408"/>
      <c r="BF584" s="408"/>
      <c r="BG584" s="408"/>
      <c r="BH584" s="408"/>
      <c r="BI584" s="408"/>
      <c r="BJ584" s="408"/>
      <c r="BK584" s="408"/>
      <c r="BL584" s="408"/>
      <c r="BM584" s="408"/>
      <c r="BN584" s="408"/>
      <c r="BO584" s="408"/>
      <c r="BP584" s="408"/>
      <c r="BQ584" s="408"/>
      <c r="BR584" s="408"/>
      <c r="BS584" s="408"/>
      <c r="BT584" s="408"/>
      <c r="BU584" s="408"/>
      <c r="BV584" s="408"/>
      <c r="BW584" s="408"/>
      <c r="BX584" s="408"/>
      <c r="BY584" s="408"/>
      <c r="BZ584" s="408"/>
      <c r="CA584" s="408"/>
      <c r="CB584" s="408"/>
      <c r="CC584" s="408"/>
      <c r="CD584" s="408"/>
      <c r="CE584" s="408"/>
      <c r="CF584" s="408"/>
      <c r="CG584" s="408"/>
      <c r="CH584" s="408"/>
      <c r="CI584" s="408"/>
      <c r="CJ584" s="408"/>
      <c r="CK584" s="408"/>
      <c r="CL584" s="408"/>
      <c r="CM584" s="408"/>
      <c r="CN584" s="408"/>
      <c r="CO584" s="408"/>
      <c r="CP584" s="408"/>
      <c r="CQ584" s="408"/>
      <c r="CR584" s="408"/>
      <c r="CS584" s="408"/>
      <c r="CT584" s="408"/>
      <c r="CU584" s="408"/>
      <c r="CV584" s="408"/>
      <c r="CW584" s="408"/>
      <c r="CX584" s="408"/>
      <c r="CY584" s="408"/>
      <c r="CZ584" s="408"/>
      <c r="DA584" s="408"/>
      <c r="DB584" s="408"/>
      <c r="DC584" s="408"/>
      <c r="DD584" s="408"/>
      <c r="DE584" s="408"/>
      <c r="DF584" s="408"/>
      <c r="DG584" s="408"/>
      <c r="DH584" s="408"/>
    </row>
    <row r="585" spans="1:112" s="409" customFormat="1" ht="21.75" customHeight="1">
      <c r="A585" s="407" t="s">
        <v>16</v>
      </c>
      <c r="B585" s="424">
        <v>1</v>
      </c>
      <c r="C585" s="426" t="s">
        <v>760</v>
      </c>
      <c r="D585" s="422"/>
      <c r="E585" s="421"/>
      <c r="F585" s="422"/>
      <c r="G585" s="272"/>
      <c r="H585" s="423"/>
      <c r="I585" s="408"/>
      <c r="J585" s="408"/>
      <c r="K585" s="408"/>
      <c r="L585" s="408"/>
      <c r="M585" s="408"/>
      <c r="N585" s="408"/>
      <c r="O585" s="408"/>
      <c r="P585" s="408"/>
      <c r="Q585" s="408"/>
      <c r="R585" s="408"/>
      <c r="S585" s="408"/>
      <c r="T585" s="408"/>
      <c r="U585" s="408"/>
      <c r="V585" s="408"/>
      <c r="W585" s="408"/>
      <c r="X585" s="408"/>
      <c r="Y585" s="408"/>
      <c r="Z585" s="408"/>
      <c r="AA585" s="408"/>
      <c r="AB585" s="408"/>
      <c r="AC585" s="408"/>
      <c r="AD585" s="408"/>
      <c r="AE585" s="408"/>
      <c r="AF585" s="408"/>
      <c r="AG585" s="408"/>
      <c r="AH585" s="408"/>
      <c r="AI585" s="408"/>
      <c r="AJ585" s="408"/>
      <c r="AK585" s="408"/>
      <c r="AL585" s="408"/>
      <c r="AM585" s="408"/>
      <c r="AN585" s="408"/>
      <c r="AO585" s="408"/>
      <c r="AP585" s="408"/>
      <c r="AQ585" s="408"/>
      <c r="AR585" s="408"/>
      <c r="AS585" s="408"/>
      <c r="AT585" s="408"/>
      <c r="AU585" s="408"/>
      <c r="AV585" s="408"/>
      <c r="AW585" s="408"/>
      <c r="AX585" s="408"/>
      <c r="AY585" s="408"/>
      <c r="AZ585" s="408"/>
      <c r="BA585" s="408"/>
      <c r="BB585" s="408"/>
      <c r="BC585" s="408"/>
      <c r="BD585" s="408"/>
      <c r="BE585" s="408"/>
      <c r="BF585" s="408"/>
      <c r="BG585" s="408"/>
      <c r="BH585" s="408"/>
      <c r="BI585" s="408"/>
      <c r="BJ585" s="408"/>
      <c r="BK585" s="408"/>
      <c r="BL585" s="408"/>
      <c r="BM585" s="408"/>
      <c r="BN585" s="408"/>
      <c r="BO585" s="408"/>
      <c r="BP585" s="408"/>
      <c r="BQ585" s="408"/>
      <c r="BR585" s="408"/>
      <c r="BS585" s="408"/>
      <c r="BT585" s="408"/>
      <c r="BU585" s="408"/>
      <c r="BV585" s="408"/>
      <c r="BW585" s="408"/>
      <c r="BX585" s="408"/>
      <c r="BY585" s="408"/>
      <c r="BZ585" s="408"/>
      <c r="CA585" s="408"/>
      <c r="CB585" s="408"/>
      <c r="CC585" s="408"/>
      <c r="CD585" s="408"/>
      <c r="CE585" s="408"/>
      <c r="CF585" s="408"/>
      <c r="CG585" s="408"/>
      <c r="CH585" s="408"/>
      <c r="CI585" s="408"/>
      <c r="CJ585" s="408"/>
      <c r="CK585" s="408"/>
      <c r="CL585" s="408"/>
      <c r="CM585" s="408"/>
      <c r="CN585" s="408"/>
      <c r="CO585" s="408"/>
      <c r="CP585" s="408"/>
      <c r="CQ585" s="408"/>
      <c r="CR585" s="408"/>
      <c r="CS585" s="408"/>
      <c r="CT585" s="408"/>
      <c r="CU585" s="408"/>
      <c r="CV585" s="408"/>
      <c r="CW585" s="408"/>
      <c r="CX585" s="408"/>
      <c r="CY585" s="408"/>
      <c r="CZ585" s="408"/>
      <c r="DA585" s="408"/>
      <c r="DB585" s="408"/>
      <c r="DC585" s="408"/>
      <c r="DD585" s="408"/>
      <c r="DE585" s="408"/>
      <c r="DF585" s="408"/>
      <c r="DG585" s="408"/>
      <c r="DH585" s="408"/>
    </row>
    <row r="586" spans="1:112" s="409" customFormat="1" ht="21.75" customHeight="1">
      <c r="A586" s="407" t="s">
        <v>16</v>
      </c>
      <c r="B586" s="405">
        <f t="shared" ref="B586:B588" si="49">+B585+0.01</f>
        <v>1.01</v>
      </c>
      <c r="C586" s="427" t="s">
        <v>1214</v>
      </c>
      <c r="D586" s="422">
        <v>1</v>
      </c>
      <c r="E586" s="421" t="s">
        <v>15</v>
      </c>
      <c r="F586" s="422"/>
      <c r="G586" s="272">
        <f>+D586*F586</f>
        <v>0</v>
      </c>
      <c r="H586" s="423"/>
      <c r="I586" s="408"/>
      <c r="J586" s="408"/>
      <c r="K586" s="408"/>
      <c r="L586" s="408"/>
      <c r="M586" s="408"/>
      <c r="N586" s="408"/>
      <c r="O586" s="408"/>
      <c r="P586" s="408"/>
      <c r="Q586" s="408"/>
      <c r="R586" s="408"/>
      <c r="S586" s="408"/>
      <c r="T586" s="408"/>
      <c r="U586" s="408"/>
      <c r="V586" s="408"/>
      <c r="W586" s="408"/>
      <c r="X586" s="408"/>
      <c r="Y586" s="408"/>
      <c r="Z586" s="408"/>
      <c r="AA586" s="408"/>
      <c r="AB586" s="408"/>
      <c r="AC586" s="408"/>
      <c r="AD586" s="408"/>
      <c r="AE586" s="408"/>
      <c r="AF586" s="408"/>
      <c r="AG586" s="408"/>
      <c r="AH586" s="408"/>
      <c r="AI586" s="408"/>
      <c r="AJ586" s="408"/>
      <c r="AK586" s="408"/>
      <c r="AL586" s="408"/>
      <c r="AM586" s="408"/>
      <c r="AN586" s="408"/>
      <c r="AO586" s="408"/>
      <c r="AP586" s="408"/>
      <c r="AQ586" s="408"/>
      <c r="AR586" s="408"/>
      <c r="AS586" s="408"/>
      <c r="AT586" s="408"/>
      <c r="AU586" s="408"/>
      <c r="AV586" s="408"/>
      <c r="AW586" s="408"/>
      <c r="AX586" s="408"/>
      <c r="AY586" s="408"/>
      <c r="AZ586" s="408"/>
      <c r="BA586" s="408"/>
      <c r="BB586" s="408"/>
      <c r="BC586" s="408"/>
      <c r="BD586" s="408"/>
      <c r="BE586" s="408"/>
      <c r="BF586" s="408"/>
      <c r="BG586" s="408"/>
      <c r="BH586" s="408"/>
      <c r="BI586" s="408"/>
      <c r="BJ586" s="408"/>
      <c r="BK586" s="408"/>
      <c r="BL586" s="408"/>
      <c r="BM586" s="408"/>
      <c r="BN586" s="408"/>
      <c r="BO586" s="408"/>
      <c r="BP586" s="408"/>
      <c r="BQ586" s="408"/>
      <c r="BR586" s="408"/>
      <c r="BS586" s="408"/>
      <c r="BT586" s="408"/>
      <c r="BU586" s="408"/>
      <c r="BV586" s="408"/>
      <c r="BW586" s="408"/>
      <c r="BX586" s="408"/>
      <c r="BY586" s="408"/>
      <c r="BZ586" s="408"/>
      <c r="CA586" s="408"/>
      <c r="CB586" s="408"/>
      <c r="CC586" s="408"/>
      <c r="CD586" s="408"/>
      <c r="CE586" s="408"/>
      <c r="CF586" s="408"/>
      <c r="CG586" s="408"/>
      <c r="CH586" s="408"/>
      <c r="CI586" s="408"/>
      <c r="CJ586" s="408"/>
      <c r="CK586" s="408"/>
      <c r="CL586" s="408"/>
      <c r="CM586" s="408"/>
      <c r="CN586" s="408"/>
      <c r="CO586" s="408"/>
      <c r="CP586" s="408"/>
      <c r="CQ586" s="408"/>
      <c r="CR586" s="408"/>
      <c r="CS586" s="408"/>
      <c r="CT586" s="408"/>
      <c r="CU586" s="408"/>
      <c r="CV586" s="408"/>
      <c r="CW586" s="408"/>
      <c r="CX586" s="408"/>
      <c r="CY586" s="408"/>
      <c r="CZ586" s="408"/>
      <c r="DA586" s="408"/>
      <c r="DB586" s="408"/>
      <c r="DC586" s="408"/>
      <c r="DD586" s="408"/>
      <c r="DE586" s="408"/>
      <c r="DF586" s="408"/>
      <c r="DG586" s="408"/>
      <c r="DH586" s="408"/>
    </row>
    <row r="587" spans="1:112" s="409" customFormat="1" ht="21.75" customHeight="1">
      <c r="A587" s="407" t="s">
        <v>16</v>
      </c>
      <c r="B587" s="405">
        <f t="shared" si="49"/>
        <v>1.02</v>
      </c>
      <c r="C587" s="427" t="s">
        <v>764</v>
      </c>
      <c r="D587" s="422">
        <v>1</v>
      </c>
      <c r="E587" s="421" t="s">
        <v>15</v>
      </c>
      <c r="F587" s="422"/>
      <c r="G587" s="272">
        <f t="shared" ref="G587:G637" si="50">+D587*F587</f>
        <v>0</v>
      </c>
      <c r="H587" s="423"/>
      <c r="I587" s="408"/>
      <c r="J587" s="408"/>
      <c r="K587" s="408"/>
      <c r="L587" s="408"/>
      <c r="M587" s="408"/>
      <c r="N587" s="408"/>
      <c r="O587" s="408"/>
      <c r="P587" s="408"/>
      <c r="Q587" s="408"/>
      <c r="R587" s="408"/>
      <c r="S587" s="408"/>
      <c r="T587" s="408"/>
      <c r="U587" s="408"/>
      <c r="V587" s="408"/>
      <c r="W587" s="408"/>
      <c r="X587" s="408"/>
      <c r="Y587" s="408"/>
      <c r="Z587" s="408"/>
      <c r="AA587" s="408"/>
      <c r="AB587" s="408"/>
      <c r="AC587" s="408"/>
      <c r="AD587" s="408"/>
      <c r="AE587" s="408"/>
      <c r="AF587" s="408"/>
      <c r="AG587" s="408"/>
      <c r="AH587" s="408"/>
      <c r="AI587" s="408"/>
      <c r="AJ587" s="408"/>
      <c r="AK587" s="408"/>
      <c r="AL587" s="408"/>
      <c r="AM587" s="408"/>
      <c r="AN587" s="408"/>
      <c r="AO587" s="408"/>
      <c r="AP587" s="408"/>
      <c r="AQ587" s="408"/>
      <c r="AR587" s="408"/>
      <c r="AS587" s="408"/>
      <c r="AT587" s="408"/>
      <c r="AU587" s="408"/>
      <c r="AV587" s="408"/>
      <c r="AW587" s="408"/>
      <c r="AX587" s="408"/>
      <c r="AY587" s="408"/>
      <c r="AZ587" s="408"/>
      <c r="BA587" s="408"/>
      <c r="BB587" s="408"/>
      <c r="BC587" s="408"/>
      <c r="BD587" s="408"/>
      <c r="BE587" s="408"/>
      <c r="BF587" s="408"/>
      <c r="BG587" s="408"/>
      <c r="BH587" s="408"/>
      <c r="BI587" s="408"/>
      <c r="BJ587" s="408"/>
      <c r="BK587" s="408"/>
      <c r="BL587" s="408"/>
      <c r="BM587" s="408"/>
      <c r="BN587" s="408"/>
      <c r="BO587" s="408"/>
      <c r="BP587" s="408"/>
      <c r="BQ587" s="408"/>
      <c r="BR587" s="408"/>
      <c r="BS587" s="408"/>
      <c r="BT587" s="408"/>
      <c r="BU587" s="408"/>
      <c r="BV587" s="408"/>
      <c r="BW587" s="408"/>
      <c r="BX587" s="408"/>
      <c r="BY587" s="408"/>
      <c r="BZ587" s="408"/>
      <c r="CA587" s="408"/>
      <c r="CB587" s="408"/>
      <c r="CC587" s="408"/>
      <c r="CD587" s="408"/>
      <c r="CE587" s="408"/>
      <c r="CF587" s="408"/>
      <c r="CG587" s="408"/>
      <c r="CH587" s="408"/>
      <c r="CI587" s="408"/>
      <c r="CJ587" s="408"/>
      <c r="CK587" s="408"/>
      <c r="CL587" s="408"/>
      <c r="CM587" s="408"/>
      <c r="CN587" s="408"/>
      <c r="CO587" s="408"/>
      <c r="CP587" s="408"/>
      <c r="CQ587" s="408"/>
      <c r="CR587" s="408"/>
      <c r="CS587" s="408"/>
      <c r="CT587" s="408"/>
      <c r="CU587" s="408"/>
      <c r="CV587" s="408"/>
      <c r="CW587" s="408"/>
      <c r="CX587" s="408"/>
      <c r="CY587" s="408"/>
      <c r="CZ587" s="408"/>
      <c r="DA587" s="408"/>
      <c r="DB587" s="408"/>
      <c r="DC587" s="408"/>
      <c r="DD587" s="408"/>
      <c r="DE587" s="408"/>
      <c r="DF587" s="408"/>
      <c r="DG587" s="408"/>
      <c r="DH587" s="408"/>
    </row>
    <row r="588" spans="1:112" s="409" customFormat="1" ht="21.75" customHeight="1">
      <c r="A588" s="407" t="s">
        <v>16</v>
      </c>
      <c r="B588" s="405">
        <f t="shared" si="49"/>
        <v>1.03</v>
      </c>
      <c r="C588" s="427" t="s">
        <v>1216</v>
      </c>
      <c r="D588" s="422">
        <f>10.2*4.9</f>
        <v>49.98</v>
      </c>
      <c r="E588" s="421" t="s">
        <v>762</v>
      </c>
      <c r="F588" s="422"/>
      <c r="G588" s="272">
        <f t="shared" si="50"/>
        <v>0</v>
      </c>
      <c r="H588" s="423"/>
      <c r="I588" s="408"/>
      <c r="J588" s="408"/>
      <c r="K588" s="408"/>
      <c r="L588" s="408"/>
      <c r="M588" s="408"/>
      <c r="N588" s="408"/>
      <c r="O588" s="408"/>
      <c r="P588" s="408"/>
      <c r="Q588" s="408"/>
      <c r="R588" s="408"/>
      <c r="S588" s="408"/>
      <c r="T588" s="408"/>
      <c r="U588" s="408"/>
      <c r="V588" s="408"/>
      <c r="W588" s="408"/>
      <c r="X588" s="408"/>
      <c r="Y588" s="408"/>
      <c r="Z588" s="408"/>
      <c r="AA588" s="408"/>
      <c r="AB588" s="408"/>
      <c r="AC588" s="408"/>
      <c r="AD588" s="408"/>
      <c r="AE588" s="408"/>
      <c r="AF588" s="408"/>
      <c r="AG588" s="408"/>
      <c r="AH588" s="408"/>
      <c r="AI588" s="408"/>
      <c r="AJ588" s="408"/>
      <c r="AK588" s="408"/>
      <c r="AL588" s="408"/>
      <c r="AM588" s="408"/>
      <c r="AN588" s="408"/>
      <c r="AO588" s="408"/>
      <c r="AP588" s="408"/>
      <c r="AQ588" s="408"/>
      <c r="AR588" s="408"/>
      <c r="AS588" s="408"/>
      <c r="AT588" s="408"/>
      <c r="AU588" s="408"/>
      <c r="AV588" s="408"/>
      <c r="AW588" s="408"/>
      <c r="AX588" s="408"/>
      <c r="AY588" s="408"/>
      <c r="AZ588" s="408"/>
      <c r="BA588" s="408"/>
      <c r="BB588" s="408"/>
      <c r="BC588" s="408"/>
      <c r="BD588" s="408"/>
      <c r="BE588" s="408"/>
      <c r="BF588" s="408"/>
      <c r="BG588" s="408"/>
      <c r="BH588" s="408"/>
      <c r="BI588" s="408"/>
      <c r="BJ588" s="408"/>
      <c r="BK588" s="408"/>
      <c r="BL588" s="408"/>
      <c r="BM588" s="408"/>
      <c r="BN588" s="408"/>
      <c r="BO588" s="408"/>
      <c r="BP588" s="408"/>
      <c r="BQ588" s="408"/>
      <c r="BR588" s="408"/>
      <c r="BS588" s="408"/>
      <c r="BT588" s="408"/>
      <c r="BU588" s="408"/>
      <c r="BV588" s="408"/>
      <c r="BW588" s="408"/>
      <c r="BX588" s="408"/>
      <c r="BY588" s="408"/>
      <c r="BZ588" s="408"/>
      <c r="CA588" s="408"/>
      <c r="CB588" s="408"/>
      <c r="CC588" s="408"/>
      <c r="CD588" s="408"/>
      <c r="CE588" s="408"/>
      <c r="CF588" s="408"/>
      <c r="CG588" s="408"/>
      <c r="CH588" s="408"/>
      <c r="CI588" s="408"/>
      <c r="CJ588" s="408"/>
      <c r="CK588" s="408"/>
      <c r="CL588" s="408"/>
      <c r="CM588" s="408"/>
      <c r="CN588" s="408"/>
      <c r="CO588" s="408"/>
      <c r="CP588" s="408"/>
      <c r="CQ588" s="408"/>
      <c r="CR588" s="408"/>
      <c r="CS588" s="408"/>
      <c r="CT588" s="408"/>
      <c r="CU588" s="408"/>
      <c r="CV588" s="408"/>
      <c r="CW588" s="408"/>
      <c r="CX588" s="408"/>
      <c r="CY588" s="408"/>
      <c r="CZ588" s="408"/>
      <c r="DA588" s="408"/>
      <c r="DB588" s="408"/>
      <c r="DC588" s="408"/>
      <c r="DD588" s="408"/>
      <c r="DE588" s="408"/>
      <c r="DF588" s="408"/>
      <c r="DG588" s="408"/>
      <c r="DH588" s="408"/>
    </row>
    <row r="589" spans="1:112" s="409" customFormat="1" ht="21.75" customHeight="1">
      <c r="A589" s="407" t="s">
        <v>16</v>
      </c>
      <c r="B589" s="428"/>
      <c r="C589" s="427"/>
      <c r="D589" s="422"/>
      <c r="E589" s="421"/>
      <c r="F589" s="422"/>
      <c r="G589" s="272">
        <f t="shared" si="50"/>
        <v>0</v>
      </c>
      <c r="H589" s="423">
        <f>SUM(G586:G588)</f>
        <v>0</v>
      </c>
      <c r="I589" s="408"/>
      <c r="J589" s="408"/>
      <c r="K589" s="408"/>
      <c r="L589" s="408"/>
      <c r="M589" s="408"/>
      <c r="N589" s="408"/>
      <c r="O589" s="408"/>
      <c r="P589" s="408"/>
      <c r="Q589" s="408"/>
      <c r="R589" s="408"/>
      <c r="S589" s="408"/>
      <c r="T589" s="408"/>
      <c r="U589" s="408"/>
      <c r="V589" s="408"/>
      <c r="W589" s="408"/>
      <c r="X589" s="408"/>
      <c r="Y589" s="408"/>
      <c r="Z589" s="408"/>
      <c r="AA589" s="408"/>
      <c r="AB589" s="408"/>
      <c r="AC589" s="408"/>
      <c r="AD589" s="408"/>
      <c r="AE589" s="408"/>
      <c r="AF589" s="408"/>
      <c r="AG589" s="408"/>
      <c r="AH589" s="408"/>
      <c r="AI589" s="408"/>
      <c r="AJ589" s="408"/>
      <c r="AK589" s="408"/>
      <c r="AL589" s="408"/>
      <c r="AM589" s="408"/>
      <c r="AN589" s="408"/>
      <c r="AO589" s="408"/>
      <c r="AP589" s="408"/>
      <c r="AQ589" s="408"/>
      <c r="AR589" s="408"/>
      <c r="AS589" s="408"/>
      <c r="AT589" s="408"/>
      <c r="AU589" s="408"/>
      <c r="AV589" s="408"/>
      <c r="AW589" s="408"/>
      <c r="AX589" s="408"/>
      <c r="AY589" s="408"/>
      <c r="AZ589" s="408"/>
      <c r="BA589" s="408"/>
      <c r="BB589" s="408"/>
      <c r="BC589" s="408"/>
      <c r="BD589" s="408"/>
      <c r="BE589" s="408"/>
      <c r="BF589" s="408"/>
      <c r="BG589" s="408"/>
      <c r="BH589" s="408"/>
      <c r="BI589" s="408"/>
      <c r="BJ589" s="408"/>
      <c r="BK589" s="408"/>
      <c r="BL589" s="408"/>
      <c r="BM589" s="408"/>
      <c r="BN589" s="408"/>
      <c r="BO589" s="408"/>
      <c r="BP589" s="408"/>
      <c r="BQ589" s="408"/>
      <c r="BR589" s="408"/>
      <c r="BS589" s="408"/>
      <c r="BT589" s="408"/>
      <c r="BU589" s="408"/>
      <c r="BV589" s="408"/>
      <c r="BW589" s="408"/>
      <c r="BX589" s="408"/>
      <c r="BY589" s="408"/>
      <c r="BZ589" s="408"/>
      <c r="CA589" s="408"/>
      <c r="CB589" s="408"/>
      <c r="CC589" s="408"/>
      <c r="CD589" s="408"/>
      <c r="CE589" s="408"/>
      <c r="CF589" s="408"/>
      <c r="CG589" s="408"/>
      <c r="CH589" s="408"/>
      <c r="CI589" s="408"/>
      <c r="CJ589" s="408"/>
      <c r="CK589" s="408"/>
      <c r="CL589" s="408"/>
      <c r="CM589" s="408"/>
      <c r="CN589" s="408"/>
      <c r="CO589" s="408"/>
      <c r="CP589" s="408"/>
      <c r="CQ589" s="408"/>
      <c r="CR589" s="408"/>
      <c r="CS589" s="408"/>
      <c r="CT589" s="408"/>
      <c r="CU589" s="408"/>
      <c r="CV589" s="408"/>
      <c r="CW589" s="408"/>
      <c r="CX589" s="408"/>
      <c r="CY589" s="408"/>
      <c r="CZ589" s="408"/>
      <c r="DA589" s="408"/>
      <c r="DB589" s="408"/>
      <c r="DC589" s="408"/>
      <c r="DD589" s="408"/>
      <c r="DE589" s="408"/>
      <c r="DF589" s="408"/>
      <c r="DG589" s="408"/>
      <c r="DH589" s="408"/>
    </row>
    <row r="590" spans="1:112" s="409" customFormat="1" ht="21.75" customHeight="1">
      <c r="A590" s="407" t="s">
        <v>16</v>
      </c>
      <c r="B590" s="424">
        <v>2</v>
      </c>
      <c r="C590" s="426" t="s">
        <v>1185</v>
      </c>
      <c r="D590" s="422"/>
      <c r="E590" s="421"/>
      <c r="F590" s="422"/>
      <c r="G590" s="272">
        <f t="shared" si="50"/>
        <v>0</v>
      </c>
      <c r="H590" s="423"/>
      <c r="I590" s="408"/>
      <c r="J590" s="408"/>
      <c r="K590" s="408"/>
      <c r="L590" s="408"/>
      <c r="M590" s="408"/>
      <c r="N590" s="408"/>
      <c r="O590" s="408"/>
      <c r="P590" s="408"/>
      <c r="Q590" s="408"/>
      <c r="R590" s="408"/>
      <c r="S590" s="408"/>
      <c r="T590" s="408"/>
      <c r="U590" s="408"/>
      <c r="V590" s="408"/>
      <c r="W590" s="408"/>
      <c r="X590" s="408"/>
      <c r="Y590" s="408"/>
      <c r="Z590" s="408"/>
      <c r="AA590" s="408"/>
      <c r="AB590" s="408"/>
      <c r="AC590" s="408"/>
      <c r="AD590" s="408"/>
      <c r="AE590" s="408"/>
      <c r="AF590" s="408"/>
      <c r="AG590" s="408"/>
      <c r="AH590" s="408"/>
      <c r="AI590" s="408"/>
      <c r="AJ590" s="408"/>
      <c r="AK590" s="408"/>
      <c r="AL590" s="408"/>
      <c r="AM590" s="408"/>
      <c r="AN590" s="408"/>
      <c r="AO590" s="408"/>
      <c r="AP590" s="408"/>
      <c r="AQ590" s="408"/>
      <c r="AR590" s="408"/>
      <c r="AS590" s="408"/>
      <c r="AT590" s="408"/>
      <c r="AU590" s="408"/>
      <c r="AV590" s="408"/>
      <c r="AW590" s="408"/>
      <c r="AX590" s="408"/>
      <c r="AY590" s="408"/>
      <c r="AZ590" s="408"/>
      <c r="BA590" s="408"/>
      <c r="BB590" s="408"/>
      <c r="BC590" s="408"/>
      <c r="BD590" s="408"/>
      <c r="BE590" s="408"/>
      <c r="BF590" s="408"/>
      <c r="BG590" s="408"/>
      <c r="BH590" s="408"/>
      <c r="BI590" s="408"/>
      <c r="BJ590" s="408"/>
      <c r="BK590" s="408"/>
      <c r="BL590" s="408"/>
      <c r="BM590" s="408"/>
      <c r="BN590" s="408"/>
      <c r="BO590" s="408"/>
      <c r="BP590" s="408"/>
      <c r="BQ590" s="408"/>
      <c r="BR590" s="408"/>
      <c r="BS590" s="408"/>
      <c r="BT590" s="408"/>
      <c r="BU590" s="408"/>
      <c r="BV590" s="408"/>
      <c r="BW590" s="408"/>
      <c r="BX590" s="408"/>
      <c r="BY590" s="408"/>
      <c r="BZ590" s="408"/>
      <c r="CA590" s="408"/>
      <c r="CB590" s="408"/>
      <c r="CC590" s="408"/>
      <c r="CD590" s="408"/>
      <c r="CE590" s="408"/>
      <c r="CF590" s="408"/>
      <c r="CG590" s="408"/>
      <c r="CH590" s="408"/>
      <c r="CI590" s="408"/>
      <c r="CJ590" s="408"/>
      <c r="CK590" s="408"/>
      <c r="CL590" s="408"/>
      <c r="CM590" s="408"/>
      <c r="CN590" s="408"/>
      <c r="CO590" s="408"/>
      <c r="CP590" s="408"/>
      <c r="CQ590" s="408"/>
      <c r="CR590" s="408"/>
      <c r="CS590" s="408"/>
      <c r="CT590" s="408"/>
      <c r="CU590" s="408"/>
      <c r="CV590" s="408"/>
      <c r="CW590" s="408"/>
      <c r="CX590" s="408"/>
      <c r="CY590" s="408"/>
      <c r="CZ590" s="408"/>
      <c r="DA590" s="408"/>
      <c r="DB590" s="408"/>
      <c r="DC590" s="408"/>
      <c r="DD590" s="408"/>
      <c r="DE590" s="408"/>
      <c r="DF590" s="408"/>
      <c r="DG590" s="408"/>
      <c r="DH590" s="408"/>
    </row>
    <row r="591" spans="1:112" s="409" customFormat="1" ht="53.25" customHeight="1">
      <c r="A591" s="407" t="s">
        <v>16</v>
      </c>
      <c r="B591" s="405">
        <f t="shared" ref="B591:B594" si="51">+B590+0.01</f>
        <v>2.0099999999999998</v>
      </c>
      <c r="C591" s="427" t="s">
        <v>1245</v>
      </c>
      <c r="D591" s="422">
        <f>(8-2*0.3+8.3-2*0.15+2.85*4)*0.45*1.05</f>
        <v>12.663</v>
      </c>
      <c r="E591" s="421" t="s">
        <v>767</v>
      </c>
      <c r="F591" s="422"/>
      <c r="G591" s="272">
        <f t="shared" si="50"/>
        <v>0</v>
      </c>
      <c r="H591" s="423"/>
      <c r="I591" s="408"/>
      <c r="J591" s="408"/>
      <c r="K591" s="408"/>
      <c r="L591" s="408"/>
      <c r="M591" s="408"/>
      <c r="N591" s="408"/>
      <c r="O591" s="408"/>
      <c r="P591" s="408"/>
      <c r="Q591" s="408"/>
      <c r="R591" s="408"/>
      <c r="S591" s="408"/>
      <c r="T591" s="408"/>
      <c r="U591" s="408"/>
      <c r="V591" s="408"/>
      <c r="W591" s="408"/>
      <c r="X591" s="408"/>
      <c r="Y591" s="408"/>
      <c r="Z591" s="408"/>
      <c r="AA591" s="408"/>
      <c r="AB591" s="408"/>
      <c r="AC591" s="408"/>
      <c r="AD591" s="408"/>
      <c r="AE591" s="408"/>
      <c r="AF591" s="408"/>
      <c r="AG591" s="408"/>
      <c r="AH591" s="408"/>
      <c r="AI591" s="408"/>
      <c r="AJ591" s="408"/>
      <c r="AK591" s="408"/>
      <c r="AL591" s="408"/>
      <c r="AM591" s="408"/>
      <c r="AN591" s="408"/>
      <c r="AO591" s="408"/>
      <c r="AP591" s="408"/>
      <c r="AQ591" s="408"/>
      <c r="AR591" s="408"/>
      <c r="AS591" s="408"/>
      <c r="AT591" s="408"/>
      <c r="AU591" s="408"/>
      <c r="AV591" s="408"/>
      <c r="AW591" s="408"/>
      <c r="AX591" s="408"/>
      <c r="AY591" s="408"/>
      <c r="AZ591" s="408"/>
      <c r="BA591" s="408"/>
      <c r="BB591" s="408"/>
      <c r="BC591" s="408"/>
      <c r="BD591" s="408"/>
      <c r="BE591" s="408"/>
      <c r="BF591" s="408"/>
      <c r="BG591" s="408"/>
      <c r="BH591" s="408"/>
      <c r="BI591" s="408"/>
      <c r="BJ591" s="408"/>
      <c r="BK591" s="408"/>
      <c r="BL591" s="408"/>
      <c r="BM591" s="408"/>
      <c r="BN591" s="408"/>
      <c r="BO591" s="408"/>
      <c r="BP591" s="408"/>
      <c r="BQ591" s="408"/>
      <c r="BR591" s="408"/>
      <c r="BS591" s="408"/>
      <c r="BT591" s="408"/>
      <c r="BU591" s="408"/>
      <c r="BV591" s="408"/>
      <c r="BW591" s="408"/>
      <c r="BX591" s="408"/>
      <c r="BY591" s="408"/>
      <c r="BZ591" s="408"/>
      <c r="CA591" s="408"/>
      <c r="CB591" s="408"/>
      <c r="CC591" s="408"/>
      <c r="CD591" s="408"/>
      <c r="CE591" s="408"/>
      <c r="CF591" s="408"/>
      <c r="CG591" s="408"/>
      <c r="CH591" s="408"/>
      <c r="CI591" s="408"/>
      <c r="CJ591" s="408"/>
      <c r="CK591" s="408"/>
      <c r="CL591" s="408"/>
      <c r="CM591" s="408"/>
      <c r="CN591" s="408"/>
      <c r="CO591" s="408"/>
      <c r="CP591" s="408"/>
      <c r="CQ591" s="408"/>
      <c r="CR591" s="408"/>
      <c r="CS591" s="408"/>
      <c r="CT591" s="408"/>
      <c r="CU591" s="408"/>
      <c r="CV591" s="408"/>
      <c r="CW591" s="408"/>
      <c r="CX591" s="408"/>
      <c r="CY591" s="408"/>
      <c r="CZ591" s="408"/>
      <c r="DA591" s="408"/>
      <c r="DB591" s="408"/>
      <c r="DC591" s="408"/>
      <c r="DD591" s="408"/>
      <c r="DE591" s="408"/>
      <c r="DF591" s="408"/>
      <c r="DG591" s="408"/>
      <c r="DH591" s="408"/>
    </row>
    <row r="592" spans="1:112" s="406" customFormat="1">
      <c r="B592" s="405">
        <f t="shared" si="51"/>
        <v>2.0199999999999996</v>
      </c>
      <c r="C592" s="427" t="s">
        <v>1246</v>
      </c>
      <c r="D592" s="422">
        <f>(8-2*0.3+8.3-2*0.15+2.85*4)*0.3*0.6</f>
        <v>4.823999999999999</v>
      </c>
      <c r="E592" s="421" t="s">
        <v>767</v>
      </c>
      <c r="F592" s="422"/>
      <c r="G592" s="272">
        <f t="shared" si="50"/>
        <v>0</v>
      </c>
      <c r="H592" s="423"/>
    </row>
    <row r="593" spans="2:8" s="429" customFormat="1">
      <c r="B593" s="405">
        <f t="shared" si="51"/>
        <v>2.0299999999999994</v>
      </c>
      <c r="C593" s="427" t="s">
        <v>1218</v>
      </c>
      <c r="D593" s="422">
        <f>10.2*4.9*0.2</f>
        <v>9.9960000000000004</v>
      </c>
      <c r="E593" s="421" t="s">
        <v>767</v>
      </c>
      <c r="F593" s="422"/>
      <c r="G593" s="272">
        <f t="shared" si="50"/>
        <v>0</v>
      </c>
      <c r="H593" s="423"/>
    </row>
    <row r="594" spans="2:8" s="429" customFormat="1">
      <c r="B594" s="405">
        <f t="shared" si="51"/>
        <v>2.0399999999999991</v>
      </c>
      <c r="C594" s="427" t="s">
        <v>1247</v>
      </c>
      <c r="D594" s="422">
        <f>+(D591-D592)*1.3</f>
        <v>10.190700000000001</v>
      </c>
      <c r="E594" s="421" t="s">
        <v>767</v>
      </c>
      <c r="F594" s="422"/>
      <c r="G594" s="272">
        <f t="shared" si="50"/>
        <v>0</v>
      </c>
      <c r="H594" s="423"/>
    </row>
    <row r="595" spans="2:8" s="429" customFormat="1">
      <c r="B595" s="428"/>
      <c r="C595" s="427"/>
      <c r="D595" s="422"/>
      <c r="E595" s="421"/>
      <c r="F595" s="422"/>
      <c r="G595" s="272">
        <f t="shared" si="50"/>
        <v>0</v>
      </c>
      <c r="H595" s="423">
        <f>SUM(G591:G594)</f>
        <v>0</v>
      </c>
    </row>
    <row r="596" spans="2:8" s="429" customFormat="1">
      <c r="B596" s="424">
        <v>3</v>
      </c>
      <c r="C596" s="426" t="s">
        <v>1171</v>
      </c>
      <c r="D596" s="421"/>
      <c r="E596" s="421"/>
      <c r="F596" s="422"/>
      <c r="G596" s="272">
        <f t="shared" si="50"/>
        <v>0</v>
      </c>
      <c r="H596" s="423"/>
    </row>
    <row r="597" spans="2:8" s="429" customFormat="1">
      <c r="B597" s="405">
        <f t="shared" ref="B597:B604" si="52">+B596+0.01</f>
        <v>3.01</v>
      </c>
      <c r="C597" s="427" t="s">
        <v>1248</v>
      </c>
      <c r="D597" s="422">
        <f>(8-2*0.3+8.3-2*0.15+2.85*4)*0.45*0.25</f>
        <v>3.0150000000000001</v>
      </c>
      <c r="E597" s="421" t="s">
        <v>767</v>
      </c>
      <c r="F597" s="422"/>
      <c r="G597" s="272">
        <f t="shared" si="50"/>
        <v>0</v>
      </c>
      <c r="H597" s="423"/>
    </row>
    <row r="598" spans="2:8" s="429" customFormat="1">
      <c r="B598" s="405">
        <f t="shared" si="52"/>
        <v>3.0199999999999996</v>
      </c>
      <c r="C598" s="430" t="s">
        <v>1249</v>
      </c>
      <c r="D598" s="422">
        <f>1*1*0.35*8</f>
        <v>2.8</v>
      </c>
      <c r="E598" s="431" t="s">
        <v>767</v>
      </c>
      <c r="F598" s="269"/>
      <c r="G598" s="303">
        <f t="shared" ref="G598" si="53">ROUND(F598*D598,2)</f>
        <v>0</v>
      </c>
      <c r="H598" s="423"/>
    </row>
    <row r="599" spans="2:8" s="429" customFormat="1" ht="37.5">
      <c r="B599" s="405">
        <f t="shared" si="52"/>
        <v>3.0299999999999994</v>
      </c>
      <c r="C599" s="427" t="s">
        <v>1250</v>
      </c>
      <c r="D599" s="422">
        <f>+(0.15*0.3*3)*8</f>
        <v>1.08</v>
      </c>
      <c r="E599" s="432" t="s">
        <v>767</v>
      </c>
      <c r="F599" s="422"/>
      <c r="G599" s="272">
        <f>+D599*F599</f>
        <v>0</v>
      </c>
      <c r="H599" s="423"/>
    </row>
    <row r="600" spans="2:8" s="429" customFormat="1" ht="37.5">
      <c r="B600" s="405">
        <f t="shared" si="52"/>
        <v>3.0399999999999991</v>
      </c>
      <c r="C600" s="427" t="s">
        <v>1251</v>
      </c>
      <c r="D600" s="422">
        <f>(8-2*0.3+8.3-2*0.15+2.85*4)*0.15*0.2</f>
        <v>0.80399999999999994</v>
      </c>
      <c r="E600" s="421" t="s">
        <v>767</v>
      </c>
      <c r="F600" s="422"/>
      <c r="G600" s="272">
        <f t="shared" si="50"/>
        <v>0</v>
      </c>
      <c r="H600" s="433"/>
    </row>
    <row r="601" spans="2:8" s="429" customFormat="1">
      <c r="B601" s="405">
        <f t="shared" si="52"/>
        <v>3.0499999999999989</v>
      </c>
      <c r="C601" s="427" t="s">
        <v>1252</v>
      </c>
      <c r="D601" s="422">
        <f>0.15*0.38*3.16*4</f>
        <v>0.72048000000000001</v>
      </c>
      <c r="E601" s="421" t="s">
        <v>767</v>
      </c>
      <c r="F601" s="422"/>
      <c r="G601" s="272">
        <f t="shared" si="50"/>
        <v>0</v>
      </c>
      <c r="H601" s="423"/>
    </row>
    <row r="602" spans="2:8" s="429" customFormat="1">
      <c r="B602" s="405">
        <f t="shared" si="52"/>
        <v>3.0599999999999987</v>
      </c>
      <c r="C602" s="427" t="s">
        <v>1253</v>
      </c>
      <c r="D602" s="422">
        <f>0.15*0.38*8.75*2</f>
        <v>0.99749999999999994</v>
      </c>
      <c r="E602" s="421" t="s">
        <v>767</v>
      </c>
      <c r="F602" s="422"/>
      <c r="G602" s="272">
        <f t="shared" si="50"/>
        <v>0</v>
      </c>
      <c r="H602" s="423"/>
    </row>
    <row r="603" spans="2:8" s="429" customFormat="1">
      <c r="B603" s="405">
        <f t="shared" si="52"/>
        <v>3.0699999999999985</v>
      </c>
      <c r="C603" s="427" t="s">
        <v>1254</v>
      </c>
      <c r="D603" s="422">
        <f>(1.8*6)*0.15*0.4</f>
        <v>0.64800000000000013</v>
      </c>
      <c r="E603" s="421" t="s">
        <v>767</v>
      </c>
      <c r="F603" s="422"/>
      <c r="G603" s="272">
        <f t="shared" si="50"/>
        <v>0</v>
      </c>
      <c r="H603" s="423"/>
    </row>
    <row r="604" spans="2:8" s="429" customFormat="1">
      <c r="B604" s="405">
        <f t="shared" si="52"/>
        <v>3.0799999999999983</v>
      </c>
      <c r="C604" s="427" t="s">
        <v>1255</v>
      </c>
      <c r="D604" s="422">
        <f>10.2*4.9*0.12</f>
        <v>5.9975999999999994</v>
      </c>
      <c r="E604" s="421" t="s">
        <v>767</v>
      </c>
      <c r="F604" s="422"/>
      <c r="G604" s="272">
        <f t="shared" si="50"/>
        <v>0</v>
      </c>
      <c r="H604" s="423"/>
    </row>
    <row r="605" spans="2:8" s="429" customFormat="1">
      <c r="B605" s="428"/>
      <c r="C605" s="427"/>
      <c r="D605" s="422"/>
      <c r="E605" s="421"/>
      <c r="F605" s="422"/>
      <c r="G605" s="272">
        <f t="shared" si="50"/>
        <v>0</v>
      </c>
      <c r="H605" s="423">
        <f>SUM(G597:G604)</f>
        <v>0</v>
      </c>
    </row>
    <row r="606" spans="2:8" s="429" customFormat="1">
      <c r="B606" s="424">
        <v>4</v>
      </c>
      <c r="C606" s="426" t="s">
        <v>961</v>
      </c>
      <c r="D606" s="421"/>
      <c r="E606" s="421"/>
      <c r="F606" s="422"/>
      <c r="G606" s="272">
        <f t="shared" si="50"/>
        <v>0</v>
      </c>
      <c r="H606" s="423"/>
    </row>
    <row r="607" spans="2:8" s="429" customFormat="1">
      <c r="B607" s="405">
        <f t="shared" ref="B607:B609" si="54">+B606+0.01</f>
        <v>4.01</v>
      </c>
      <c r="C607" s="427" t="s">
        <v>1256</v>
      </c>
      <c r="D607" s="422">
        <f>(8-2*0.3+8.3-2*0.15+2.85*4)*0.6</f>
        <v>16.079999999999998</v>
      </c>
      <c r="E607" s="421" t="s">
        <v>762</v>
      </c>
      <c r="F607" s="422"/>
      <c r="G607" s="272">
        <f t="shared" si="50"/>
        <v>0</v>
      </c>
      <c r="H607" s="423"/>
    </row>
    <row r="608" spans="2:8" s="429" customFormat="1">
      <c r="B608" s="405">
        <f t="shared" si="54"/>
        <v>4.0199999999999996</v>
      </c>
      <c r="C608" s="427" t="s">
        <v>1257</v>
      </c>
      <c r="D608" s="422">
        <f>(8-2*0.3+8.3-2*0.15+2.85*4)*2.72-(1.8*2.2)*3-(1.8*0.4)*3</f>
        <v>58.855999999999995</v>
      </c>
      <c r="E608" s="421" t="s">
        <v>762</v>
      </c>
      <c r="F608" s="422"/>
      <c r="G608" s="272">
        <f t="shared" si="50"/>
        <v>0</v>
      </c>
      <c r="H608" s="423"/>
    </row>
    <row r="609" spans="2:8" s="429" customFormat="1">
      <c r="B609" s="405">
        <f t="shared" si="54"/>
        <v>4.0299999999999994</v>
      </c>
      <c r="C609" s="427" t="s">
        <v>1228</v>
      </c>
      <c r="D609" s="422">
        <f>+(1.8*0.4)*3</f>
        <v>2.16</v>
      </c>
      <c r="E609" s="421" t="s">
        <v>762</v>
      </c>
      <c r="F609" s="422"/>
      <c r="G609" s="272">
        <f t="shared" si="50"/>
        <v>0</v>
      </c>
      <c r="H609" s="423"/>
    </row>
    <row r="610" spans="2:8" s="429" customFormat="1">
      <c r="B610" s="428"/>
      <c r="C610" s="427"/>
      <c r="D610" s="422"/>
      <c r="E610" s="421"/>
      <c r="F610" s="422"/>
      <c r="G610" s="272">
        <f t="shared" si="50"/>
        <v>0</v>
      </c>
      <c r="H610" s="423">
        <f>SUM(G607:G609)</f>
        <v>0</v>
      </c>
    </row>
    <row r="611" spans="2:8" s="429" customFormat="1">
      <c r="B611" s="424">
        <v>5</v>
      </c>
      <c r="C611" s="426" t="s">
        <v>1200</v>
      </c>
      <c r="D611" s="422"/>
      <c r="E611" s="421"/>
      <c r="F611" s="422"/>
      <c r="G611" s="272">
        <f t="shared" si="50"/>
        <v>0</v>
      </c>
      <c r="H611" s="423"/>
    </row>
    <row r="612" spans="2:8" s="429" customFormat="1">
      <c r="B612" s="405">
        <f t="shared" ref="B612:B618" si="55">+B611+0.01</f>
        <v>5.01</v>
      </c>
      <c r="C612" s="427" t="s">
        <v>1229</v>
      </c>
      <c r="D612" s="422">
        <f>+D615+D616</f>
        <v>87.667400000000001</v>
      </c>
      <c r="E612" s="421" t="s">
        <v>762</v>
      </c>
      <c r="F612" s="422"/>
      <c r="G612" s="272">
        <f t="shared" si="50"/>
        <v>0</v>
      </c>
      <c r="H612" s="423"/>
    </row>
    <row r="613" spans="2:8" s="429" customFormat="1">
      <c r="B613" s="405">
        <f t="shared" si="55"/>
        <v>5.0199999999999996</v>
      </c>
      <c r="C613" s="427" t="s">
        <v>1165</v>
      </c>
      <c r="D613" s="422">
        <f>+D608</f>
        <v>58.855999999999995</v>
      </c>
      <c r="E613" s="421" t="s">
        <v>762</v>
      </c>
      <c r="F613" s="422"/>
      <c r="G613" s="272">
        <f t="shared" si="50"/>
        <v>0</v>
      </c>
      <c r="H613" s="423"/>
    </row>
    <row r="614" spans="2:8" s="429" customFormat="1">
      <c r="B614" s="405">
        <f t="shared" si="55"/>
        <v>5.0299999999999994</v>
      </c>
      <c r="C614" s="427" t="s">
        <v>1258</v>
      </c>
      <c r="D614" s="422">
        <f>+(0.15+0.3+0.15+0.3)*2.72*8</f>
        <v>19.584</v>
      </c>
      <c r="E614" s="421" t="s">
        <v>762</v>
      </c>
      <c r="F614" s="422"/>
      <c r="G614" s="272">
        <f t="shared" si="50"/>
        <v>0</v>
      </c>
      <c r="H614" s="423"/>
    </row>
    <row r="615" spans="2:8" s="429" customFormat="1">
      <c r="B615" s="405">
        <f t="shared" si="55"/>
        <v>5.0399999999999991</v>
      </c>
      <c r="C615" s="427" t="s">
        <v>1259</v>
      </c>
      <c r="D615" s="422">
        <f>+(0.15+0.38+0.38)*3.16*4+(0.15+0.38+0.38)*8.75*2+(1.8*6)*(0.15+0.4+0.4)</f>
        <v>37.687400000000004</v>
      </c>
      <c r="E615" s="421" t="s">
        <v>762</v>
      </c>
      <c r="F615" s="422"/>
      <c r="G615" s="272">
        <f t="shared" si="50"/>
        <v>0</v>
      </c>
      <c r="H615" s="423"/>
    </row>
    <row r="616" spans="2:8" s="429" customFormat="1">
      <c r="B616" s="405">
        <f t="shared" si="55"/>
        <v>5.0499999999999989</v>
      </c>
      <c r="C616" s="427" t="s">
        <v>1260</v>
      </c>
      <c r="D616" s="422">
        <f>10.2*4.9</f>
        <v>49.98</v>
      </c>
      <c r="E616" s="421" t="s">
        <v>762</v>
      </c>
      <c r="F616" s="422"/>
      <c r="G616" s="272">
        <f t="shared" si="50"/>
        <v>0</v>
      </c>
      <c r="H616" s="423"/>
    </row>
    <row r="617" spans="2:8" s="429" customFormat="1">
      <c r="B617" s="405">
        <f t="shared" si="55"/>
        <v>5.0599999999999987</v>
      </c>
      <c r="C617" s="427" t="s">
        <v>1261</v>
      </c>
      <c r="D617" s="422">
        <f>+D608*2</f>
        <v>117.71199999999999</v>
      </c>
      <c r="E617" s="421" t="s">
        <v>762</v>
      </c>
      <c r="F617" s="422"/>
      <c r="G617" s="272">
        <f t="shared" si="50"/>
        <v>0</v>
      </c>
      <c r="H617" s="423"/>
    </row>
    <row r="618" spans="2:8" s="429" customFormat="1">
      <c r="B618" s="405">
        <f t="shared" si="55"/>
        <v>5.0699999999999985</v>
      </c>
      <c r="C618" s="427" t="s">
        <v>981</v>
      </c>
      <c r="D618" s="422">
        <f>+(1.8*2+2.2*4)*3+(1.8*4+0.4*4)*3+2.72*4</f>
        <v>74.48</v>
      </c>
      <c r="E618" s="421" t="s">
        <v>750</v>
      </c>
      <c r="F618" s="422"/>
      <c r="G618" s="272">
        <f t="shared" si="50"/>
        <v>0</v>
      </c>
      <c r="H618" s="423"/>
    </row>
    <row r="619" spans="2:8" s="429" customFormat="1">
      <c r="B619" s="428"/>
      <c r="C619" s="427"/>
      <c r="D619" s="422"/>
      <c r="E619" s="421"/>
      <c r="F619" s="422"/>
      <c r="G619" s="272">
        <f t="shared" si="50"/>
        <v>0</v>
      </c>
      <c r="H619" s="423">
        <f>SUM(G612:G618)</f>
        <v>0</v>
      </c>
    </row>
    <row r="620" spans="2:8" s="429" customFormat="1">
      <c r="B620" s="424">
        <v>6</v>
      </c>
      <c r="C620" s="426" t="s">
        <v>1232</v>
      </c>
      <c r="D620" s="422"/>
      <c r="E620" s="421"/>
      <c r="F620" s="422"/>
      <c r="G620" s="272">
        <f t="shared" si="50"/>
        <v>0</v>
      </c>
      <c r="H620" s="423"/>
    </row>
    <row r="621" spans="2:8" s="429" customFormat="1" ht="37.5">
      <c r="B621" s="405">
        <f t="shared" ref="B621:B622" si="56">+B620+0.01</f>
        <v>6.01</v>
      </c>
      <c r="C621" s="427" t="s">
        <v>1262</v>
      </c>
      <c r="D621" s="422">
        <f>+((2.96*3)+(2.47*3)+(2.47*3))*0.1</f>
        <v>2.37</v>
      </c>
      <c r="E621" s="421" t="s">
        <v>767</v>
      </c>
      <c r="F621" s="272"/>
      <c r="G621" s="272">
        <f t="shared" si="50"/>
        <v>0</v>
      </c>
      <c r="H621" s="423"/>
    </row>
    <row r="622" spans="2:8" s="429" customFormat="1">
      <c r="B622" s="405">
        <f t="shared" si="56"/>
        <v>6.02</v>
      </c>
      <c r="C622" s="427" t="s">
        <v>1234</v>
      </c>
      <c r="D622" s="422">
        <f>+((2.96*3)+(2.47*3)+(2.47*3))</f>
        <v>23.7</v>
      </c>
      <c r="E622" s="421" t="s">
        <v>762</v>
      </c>
      <c r="F622" s="272"/>
      <c r="G622" s="272">
        <f t="shared" si="50"/>
        <v>0</v>
      </c>
      <c r="H622" s="423"/>
    </row>
    <row r="623" spans="2:8" s="429" customFormat="1">
      <c r="B623" s="424"/>
      <c r="C623" s="427"/>
      <c r="D623" s="422"/>
      <c r="E623" s="421"/>
      <c r="F623" s="272"/>
      <c r="G623" s="272">
        <f t="shared" si="50"/>
        <v>0</v>
      </c>
      <c r="H623" s="423">
        <f>SUM(G621:G622)</f>
        <v>0</v>
      </c>
    </row>
    <row r="624" spans="2:8" s="429" customFormat="1">
      <c r="B624" s="424">
        <v>7</v>
      </c>
      <c r="C624" s="426" t="s">
        <v>1118</v>
      </c>
      <c r="D624" s="422"/>
      <c r="E624" s="421"/>
      <c r="F624" s="272"/>
      <c r="G624" s="272">
        <f t="shared" si="50"/>
        <v>0</v>
      </c>
      <c r="H624" s="423"/>
    </row>
    <row r="625" spans="2:8" s="429" customFormat="1">
      <c r="B625" s="405">
        <f t="shared" ref="B625:B627" si="57">+B624+0.01</f>
        <v>7.01</v>
      </c>
      <c r="C625" s="427" t="s">
        <v>1263</v>
      </c>
      <c r="D625" s="422">
        <f>+D616</f>
        <v>49.98</v>
      </c>
      <c r="E625" s="421" t="s">
        <v>762</v>
      </c>
      <c r="F625" s="272"/>
      <c r="G625" s="272"/>
      <c r="H625" s="423"/>
    </row>
    <row r="626" spans="2:8" s="429" customFormat="1">
      <c r="B626" s="405">
        <f t="shared" si="57"/>
        <v>7.02</v>
      </c>
      <c r="C626" s="427" t="s">
        <v>1264</v>
      </c>
      <c r="D626" s="422">
        <f>+D615+D617+D614</f>
        <v>174.98339999999999</v>
      </c>
      <c r="E626" s="421" t="s">
        <v>762</v>
      </c>
      <c r="F626" s="272"/>
      <c r="G626" s="272">
        <f t="shared" si="50"/>
        <v>0</v>
      </c>
      <c r="H626" s="423"/>
    </row>
    <row r="627" spans="2:8" s="429" customFormat="1">
      <c r="B627" s="405">
        <f t="shared" si="57"/>
        <v>7.0299999999999994</v>
      </c>
      <c r="C627" s="427" t="s">
        <v>1236</v>
      </c>
      <c r="D627" s="422">
        <f>+D626</f>
        <v>174.98339999999999</v>
      </c>
      <c r="E627" s="421" t="s">
        <v>762</v>
      </c>
      <c r="F627" s="272"/>
      <c r="G627" s="272">
        <f t="shared" si="50"/>
        <v>0</v>
      </c>
      <c r="H627" s="423"/>
    </row>
    <row r="628" spans="2:8" s="429" customFormat="1">
      <c r="B628" s="428"/>
      <c r="C628" s="427"/>
      <c r="D628" s="422"/>
      <c r="E628" s="421"/>
      <c r="F628" s="272"/>
      <c r="G628" s="272">
        <f t="shared" si="50"/>
        <v>0</v>
      </c>
      <c r="H628" s="423">
        <f>SUM(G626:G627)</f>
        <v>0</v>
      </c>
    </row>
    <row r="629" spans="2:8" s="429" customFormat="1">
      <c r="B629" s="424">
        <v>8</v>
      </c>
      <c r="C629" s="426" t="s">
        <v>1237</v>
      </c>
      <c r="D629" s="422"/>
      <c r="E629" s="421"/>
      <c r="F629" s="272"/>
      <c r="G629" s="272">
        <f t="shared" si="50"/>
        <v>0</v>
      </c>
      <c r="H629" s="423"/>
    </row>
    <row r="630" spans="2:8" s="429" customFormat="1">
      <c r="B630" s="405">
        <f t="shared" ref="B630" si="58">+B629+0.01</f>
        <v>8.01</v>
      </c>
      <c r="C630" s="427" t="s">
        <v>1265</v>
      </c>
      <c r="D630" s="422">
        <v>3</v>
      </c>
      <c r="E630" s="421" t="s">
        <v>9</v>
      </c>
      <c r="F630" s="272"/>
      <c r="G630" s="272">
        <f t="shared" si="50"/>
        <v>0</v>
      </c>
      <c r="H630" s="423"/>
    </row>
    <row r="631" spans="2:8" s="429" customFormat="1">
      <c r="B631" s="428"/>
      <c r="C631" s="427"/>
      <c r="D631" s="422"/>
      <c r="E631" s="421"/>
      <c r="F631" s="272"/>
      <c r="G631" s="272">
        <f t="shared" si="50"/>
        <v>0</v>
      </c>
      <c r="H631" s="423">
        <f>SUM(G630)</f>
        <v>0</v>
      </c>
    </row>
    <row r="632" spans="2:8" s="429" customFormat="1">
      <c r="B632" s="424">
        <v>9</v>
      </c>
      <c r="C632" s="426" t="s">
        <v>1239</v>
      </c>
      <c r="D632" s="421"/>
      <c r="E632" s="421"/>
      <c r="F632" s="272"/>
      <c r="G632" s="272">
        <f t="shared" si="50"/>
        <v>0</v>
      </c>
      <c r="H632" s="423"/>
    </row>
    <row r="633" spans="2:8" s="429" customFormat="1">
      <c r="B633" s="405">
        <f t="shared" ref="B633:B636" si="59">+B632+0.01</f>
        <v>9.01</v>
      </c>
      <c r="C633" s="427" t="s">
        <v>1240</v>
      </c>
      <c r="D633" s="422">
        <f>10.2*4.9</f>
        <v>49.98</v>
      </c>
      <c r="E633" s="421" t="s">
        <v>762</v>
      </c>
      <c r="F633" s="272"/>
      <c r="G633" s="272">
        <f t="shared" si="50"/>
        <v>0</v>
      </c>
      <c r="H633" s="423"/>
    </row>
    <row r="634" spans="2:8" s="429" customFormat="1">
      <c r="B634" s="405">
        <f t="shared" si="59"/>
        <v>9.02</v>
      </c>
      <c r="C634" s="427" t="s">
        <v>1241</v>
      </c>
      <c r="D634" s="422">
        <f>10.2+4.9+10.2+4.9</f>
        <v>30.199999999999996</v>
      </c>
      <c r="E634" s="421" t="s">
        <v>750</v>
      </c>
      <c r="F634" s="272"/>
      <c r="G634" s="272">
        <f t="shared" si="50"/>
        <v>0</v>
      </c>
      <c r="H634" s="423"/>
    </row>
    <row r="635" spans="2:8" s="429" customFormat="1">
      <c r="B635" s="405">
        <f t="shared" si="59"/>
        <v>9.0299999999999994</v>
      </c>
      <c r="C635" s="427" t="s">
        <v>1266</v>
      </c>
      <c r="D635" s="422">
        <f>10.2*4.9</f>
        <v>49.98</v>
      </c>
      <c r="E635" s="421" t="s">
        <v>762</v>
      </c>
      <c r="F635" s="272"/>
      <c r="G635" s="272">
        <f t="shared" si="50"/>
        <v>0</v>
      </c>
      <c r="H635" s="423"/>
    </row>
    <row r="636" spans="2:8" s="429" customFormat="1">
      <c r="B636" s="405">
        <f t="shared" si="59"/>
        <v>9.0399999999999991</v>
      </c>
      <c r="C636" s="427" t="s">
        <v>1267</v>
      </c>
      <c r="D636" s="422">
        <f>(10.2+4.9+10.2+4.9)*0.6</f>
        <v>18.119999999999997</v>
      </c>
      <c r="E636" s="421" t="s">
        <v>762</v>
      </c>
      <c r="F636" s="272"/>
      <c r="G636" s="272">
        <f t="shared" si="50"/>
        <v>0</v>
      </c>
      <c r="H636" s="423"/>
    </row>
    <row r="637" spans="2:8" s="429" customFormat="1">
      <c r="B637" s="428"/>
      <c r="C637" s="427"/>
      <c r="D637" s="422"/>
      <c r="E637" s="421"/>
      <c r="F637" s="272"/>
      <c r="G637" s="272">
        <f t="shared" si="50"/>
        <v>0</v>
      </c>
      <c r="H637" s="423">
        <f>SUM(G633:G636)</f>
        <v>0</v>
      </c>
    </row>
    <row r="638" spans="2:8" s="429" customFormat="1" ht="19.5" thickBot="1">
      <c r="B638" s="434"/>
      <c r="C638" s="435"/>
      <c r="D638" s="436"/>
      <c r="E638" s="437"/>
      <c r="F638" s="377"/>
      <c r="G638" s="377"/>
      <c r="H638" s="438"/>
    </row>
    <row r="639" spans="2:8" s="429" customFormat="1" ht="19.5" thickBot="1">
      <c r="B639" s="439"/>
      <c r="C639" s="440" t="s">
        <v>1268</v>
      </c>
      <c r="D639" s="441"/>
      <c r="E639" s="442"/>
      <c r="F639" s="443"/>
      <c r="G639" s="444"/>
      <c r="H639" s="445">
        <f>SUM(H586:H638)</f>
        <v>0</v>
      </c>
    </row>
    <row r="640" spans="2:8" s="429" customFormat="1" ht="19.5" thickBot="1">
      <c r="B640" s="446"/>
      <c r="C640" s="386"/>
      <c r="D640" s="397"/>
      <c r="E640" s="396"/>
      <c r="F640" s="397"/>
      <c r="G640" s="397"/>
      <c r="H640" s="398"/>
    </row>
    <row r="641" spans="2:8" s="429" customFormat="1" ht="57" thickBot="1">
      <c r="B641" s="367"/>
      <c r="C641" s="334" t="s">
        <v>1269</v>
      </c>
      <c r="D641" s="447"/>
      <c r="E641" s="371"/>
      <c r="F641" s="269"/>
      <c r="G641" s="272"/>
      <c r="H641" s="448"/>
    </row>
    <row r="642" spans="2:8" s="429" customFormat="1">
      <c r="B642" s="404"/>
      <c r="C642" s="338"/>
      <c r="D642" s="371"/>
      <c r="E642" s="371"/>
      <c r="F642" s="269"/>
      <c r="G642" s="272"/>
      <c r="H642" s="448"/>
    </row>
    <row r="643" spans="2:8" s="429" customFormat="1">
      <c r="B643" s="365">
        <v>1</v>
      </c>
      <c r="C643" s="290" t="s">
        <v>760</v>
      </c>
      <c r="D643" s="371"/>
      <c r="E643" s="371"/>
      <c r="F643" s="269"/>
      <c r="G643" s="272"/>
      <c r="H643" s="448"/>
    </row>
    <row r="644" spans="2:8" s="429" customFormat="1">
      <c r="B644" s="405">
        <f t="shared" ref="B644" si="60">+B643+0.01</f>
        <v>1.01</v>
      </c>
      <c r="C644" s="281" t="s">
        <v>801</v>
      </c>
      <c r="D644" s="370">
        <v>890.2</v>
      </c>
      <c r="E644" s="371" t="s">
        <v>762</v>
      </c>
      <c r="F644" s="269"/>
      <c r="G644" s="272">
        <f>ROUND(F644*D644,2)</f>
        <v>0</v>
      </c>
      <c r="H644" s="448"/>
    </row>
    <row r="645" spans="2:8" s="429" customFormat="1">
      <c r="B645" s="404"/>
      <c r="C645" s="281"/>
      <c r="D645" s="370"/>
      <c r="E645" s="371"/>
      <c r="F645" s="269"/>
      <c r="G645" s="272"/>
      <c r="H645" s="448">
        <f>SUM(G644:G644)</f>
        <v>0</v>
      </c>
    </row>
    <row r="646" spans="2:8" s="429" customFormat="1">
      <c r="B646" s="365">
        <v>2</v>
      </c>
      <c r="C646" s="290" t="s">
        <v>1185</v>
      </c>
      <c r="D646" s="370"/>
      <c r="E646" s="371"/>
      <c r="F646" s="269"/>
      <c r="G646" s="272"/>
      <c r="H646" s="448"/>
    </row>
    <row r="647" spans="2:8" s="429" customFormat="1">
      <c r="B647" s="405">
        <f t="shared" ref="B647:B650" si="61">+B646+0.01</f>
        <v>2.0099999999999998</v>
      </c>
      <c r="C647" s="281" t="s">
        <v>1270</v>
      </c>
      <c r="D647" s="370">
        <f>13.3*6*3.35*0.5+(0.85*0.1*2*5.15)+(0.8*0.1*2*5.15)+(0.85*0.1*3*12.3)</f>
        <v>138.50100000000003</v>
      </c>
      <c r="E647" s="371" t="s">
        <v>767</v>
      </c>
      <c r="F647" s="269"/>
      <c r="G647" s="272">
        <f>ROUND(F647*D647,2)</f>
        <v>0</v>
      </c>
      <c r="H647" s="448"/>
    </row>
    <row r="648" spans="2:8" s="429" customFormat="1">
      <c r="B648" s="405">
        <f t="shared" si="61"/>
        <v>2.0199999999999996</v>
      </c>
      <c r="C648" s="281" t="s">
        <v>1271</v>
      </c>
      <c r="D648" s="370">
        <f>13.3*6*3.35*0.5</f>
        <v>133.66500000000002</v>
      </c>
      <c r="E648" s="371" t="s">
        <v>767</v>
      </c>
      <c r="F648" s="269"/>
      <c r="G648" s="272"/>
      <c r="H648" s="448"/>
    </row>
    <row r="649" spans="2:8" s="429" customFormat="1">
      <c r="B649" s="405">
        <f t="shared" si="61"/>
        <v>2.0299999999999994</v>
      </c>
      <c r="C649" s="281" t="s">
        <v>1152</v>
      </c>
      <c r="D649" s="370">
        <f>(12.3+5)*2*0.5*3.35</f>
        <v>57.955000000000005</v>
      </c>
      <c r="E649" s="371" t="s">
        <v>767</v>
      </c>
      <c r="F649" s="269"/>
      <c r="G649" s="272"/>
      <c r="H649" s="448"/>
    </row>
    <row r="650" spans="2:8" s="406" customFormat="1">
      <c r="B650" s="405">
        <f t="shared" si="61"/>
        <v>2.0399999999999991</v>
      </c>
      <c r="C650" s="281" t="s">
        <v>1272</v>
      </c>
      <c r="D650" s="370">
        <f>+(D647+D648-D649)*1.5</f>
        <v>321.31650000000008</v>
      </c>
      <c r="E650" s="371" t="s">
        <v>767</v>
      </c>
      <c r="F650" s="269"/>
      <c r="G650" s="272">
        <f>ROUND(F650*D650,2)</f>
        <v>0</v>
      </c>
      <c r="H650" s="448"/>
    </row>
    <row r="651" spans="2:8" s="243" customFormat="1">
      <c r="B651" s="404"/>
      <c r="C651" s="281"/>
      <c r="D651" s="370"/>
      <c r="E651" s="371"/>
      <c r="F651" s="269"/>
      <c r="G651" s="272"/>
      <c r="H651" s="274">
        <f>SUM(G647:G650)</f>
        <v>0</v>
      </c>
    </row>
    <row r="652" spans="2:8" s="243" customFormat="1">
      <c r="B652" s="365">
        <v>3</v>
      </c>
      <c r="C652" s="290" t="s">
        <v>1171</v>
      </c>
      <c r="D652" s="370"/>
      <c r="E652" s="371"/>
      <c r="F652" s="269"/>
      <c r="G652" s="272"/>
      <c r="H652" s="274"/>
    </row>
    <row r="653" spans="2:8" s="243" customFormat="1">
      <c r="B653" s="405">
        <f t="shared" ref="B653:B660" si="62">+B652+0.01</f>
        <v>3.01</v>
      </c>
      <c r="C653" s="281" t="s">
        <v>1273</v>
      </c>
      <c r="D653" s="370">
        <f>12.3*5*0.05</f>
        <v>3.0750000000000002</v>
      </c>
      <c r="E653" s="371" t="s">
        <v>762</v>
      </c>
      <c r="F653" s="269"/>
      <c r="G653" s="272">
        <f>ROUND(F653*D653,2)</f>
        <v>0</v>
      </c>
      <c r="H653" s="274"/>
    </row>
    <row r="654" spans="2:8" s="243" customFormat="1" ht="37.5">
      <c r="B654" s="405"/>
      <c r="C654" s="281" t="s">
        <v>1274</v>
      </c>
      <c r="D654" s="370">
        <f>+(0.85*0.1*2*5.15)+(0.8*0.1*2*5.15)+(0.85*0.1*3*12.3)</f>
        <v>4.8360000000000003</v>
      </c>
      <c r="E654" s="371" t="s">
        <v>767</v>
      </c>
      <c r="F654" s="269"/>
      <c r="G654" s="272"/>
      <c r="H654" s="274"/>
    </row>
    <row r="655" spans="2:8" s="243" customFormat="1" ht="37.5">
      <c r="B655" s="405">
        <f>+B653+0.01</f>
        <v>3.0199999999999996</v>
      </c>
      <c r="C655" s="281" t="s">
        <v>1275</v>
      </c>
      <c r="D655" s="370">
        <f>12.3*5*0.2</f>
        <v>12.3</v>
      </c>
      <c r="E655" s="371" t="s">
        <v>767</v>
      </c>
      <c r="F655" s="269"/>
      <c r="G655" s="272">
        <f>ROUND(F655*D655,2)</f>
        <v>0</v>
      </c>
      <c r="H655" s="274"/>
    </row>
    <row r="656" spans="2:8" s="243" customFormat="1" ht="37.5">
      <c r="B656" s="405">
        <f t="shared" si="62"/>
        <v>3.0299999999999994</v>
      </c>
      <c r="C656" s="281" t="s">
        <v>1276</v>
      </c>
      <c r="D656" s="370">
        <f>12.3*5*0.15</f>
        <v>9.2249999999999996</v>
      </c>
      <c r="E656" s="371" t="s">
        <v>767</v>
      </c>
      <c r="F656" s="269"/>
      <c r="G656" s="272">
        <f>ROUND(F656*D656,2)</f>
        <v>0</v>
      </c>
      <c r="H656" s="274"/>
    </row>
    <row r="657" spans="2:8" s="243" customFormat="1" ht="37.5">
      <c r="B657" s="405">
        <f t="shared" si="62"/>
        <v>3.0399999999999991</v>
      </c>
      <c r="C657" s="281" t="s">
        <v>1277</v>
      </c>
      <c r="D657" s="370">
        <f>12.3*2*0.25*3</f>
        <v>18.450000000000003</v>
      </c>
      <c r="E657" s="371" t="s">
        <v>767</v>
      </c>
      <c r="F657" s="269"/>
      <c r="G657" s="272">
        <f>ROUND(F657*D657,2)</f>
        <v>0</v>
      </c>
      <c r="H657" s="274"/>
    </row>
    <row r="658" spans="2:8" s="243" customFormat="1" ht="37.5">
      <c r="B658" s="405">
        <f t="shared" si="62"/>
        <v>3.0499999999999989</v>
      </c>
      <c r="C658" s="281" t="s">
        <v>1278</v>
      </c>
      <c r="D658" s="370">
        <f>(2.15+2.15)*2*0.2*3</f>
        <v>5.16</v>
      </c>
      <c r="E658" s="371" t="s">
        <v>767</v>
      </c>
      <c r="F658" s="269"/>
      <c r="G658" s="272">
        <f>ROUND(F658*D658,2)</f>
        <v>0</v>
      </c>
      <c r="H658" s="274"/>
    </row>
    <row r="659" spans="2:8" s="243" customFormat="1" ht="37.5">
      <c r="B659" s="405">
        <f t="shared" si="62"/>
        <v>3.0599999999999987</v>
      </c>
      <c r="C659" s="281" t="s">
        <v>1279</v>
      </c>
      <c r="D659" s="370">
        <f>4.3*3*0.25*3</f>
        <v>9.6749999999999989</v>
      </c>
      <c r="E659" s="371" t="s">
        <v>767</v>
      </c>
      <c r="F659" s="269"/>
      <c r="G659" s="272">
        <f>ROUND(F659*D659,2)</f>
        <v>0</v>
      </c>
      <c r="H659" s="274"/>
    </row>
    <row r="660" spans="2:8" s="243" customFormat="1">
      <c r="B660" s="405">
        <f t="shared" si="62"/>
        <v>3.0699999999999985</v>
      </c>
      <c r="C660" s="281" t="s">
        <v>1280</v>
      </c>
      <c r="D660" s="370">
        <f>4.3*2.5*0.1</f>
        <v>1.075</v>
      </c>
      <c r="E660" s="371" t="s">
        <v>767</v>
      </c>
      <c r="F660" s="269"/>
      <c r="G660" s="272"/>
      <c r="H660" s="274"/>
    </row>
    <row r="661" spans="2:8" s="243" customFormat="1">
      <c r="B661" s="404"/>
      <c r="C661" s="281"/>
      <c r="D661" s="370"/>
      <c r="E661" s="371"/>
      <c r="F661" s="269"/>
      <c r="G661" s="272"/>
      <c r="H661" s="274">
        <f>SUM(G653:G660)</f>
        <v>0</v>
      </c>
    </row>
    <row r="662" spans="2:8" s="243" customFormat="1">
      <c r="B662" s="365">
        <v>4</v>
      </c>
      <c r="C662" s="290" t="s">
        <v>1200</v>
      </c>
      <c r="D662" s="370"/>
      <c r="E662" s="371"/>
      <c r="F662" s="269"/>
      <c r="G662" s="272"/>
      <c r="H662" s="274"/>
    </row>
    <row r="663" spans="2:8" s="243" customFormat="1">
      <c r="B663" s="405">
        <f t="shared" ref="B663:B666" si="63">+B662+0.01</f>
        <v>4.01</v>
      </c>
      <c r="C663" s="281" t="s">
        <v>1165</v>
      </c>
      <c r="D663" s="370">
        <f>+D664+D665</f>
        <v>277.89</v>
      </c>
      <c r="E663" s="371" t="s">
        <v>762</v>
      </c>
      <c r="F663" s="269"/>
      <c r="G663" s="272">
        <f>ROUND(F663*D663,2)</f>
        <v>0</v>
      </c>
      <c r="H663" s="274"/>
    </row>
    <row r="664" spans="2:8" s="243" customFormat="1">
      <c r="B664" s="405">
        <f t="shared" si="63"/>
        <v>4.0199999999999996</v>
      </c>
      <c r="C664" s="281" t="s">
        <v>1281</v>
      </c>
      <c r="D664" s="370">
        <f>4.3*12.3</f>
        <v>52.89</v>
      </c>
      <c r="E664" s="371" t="s">
        <v>762</v>
      </c>
      <c r="F664" s="269"/>
      <c r="G664" s="272">
        <f>ROUND(F664*D664,2)</f>
        <v>0</v>
      </c>
      <c r="H664" s="274"/>
    </row>
    <row r="665" spans="2:8" s="243" customFormat="1">
      <c r="B665" s="405">
        <f t="shared" si="63"/>
        <v>4.0299999999999994</v>
      </c>
      <c r="C665" s="281" t="s">
        <v>1282</v>
      </c>
      <c r="D665" s="370">
        <f>4.3*3*6+12.3*4*3</f>
        <v>225</v>
      </c>
      <c r="E665" s="371" t="s">
        <v>762</v>
      </c>
      <c r="F665" s="269"/>
      <c r="G665" s="272">
        <f>ROUND(F665*D665,2)</f>
        <v>0</v>
      </c>
      <c r="H665" s="274"/>
    </row>
    <row r="666" spans="2:8" s="243" customFormat="1">
      <c r="B666" s="405">
        <f t="shared" si="63"/>
        <v>4.0399999999999991</v>
      </c>
      <c r="C666" s="281" t="s">
        <v>1283</v>
      </c>
      <c r="D666" s="370">
        <f>4.3*6+12.3*4+24*3</f>
        <v>147</v>
      </c>
      <c r="E666" s="371" t="s">
        <v>750</v>
      </c>
      <c r="F666" s="269"/>
      <c r="G666" s="272">
        <f>ROUND(F666*D666,2)</f>
        <v>0</v>
      </c>
      <c r="H666" s="274"/>
    </row>
    <row r="667" spans="2:8" s="243" customFormat="1">
      <c r="B667" s="405"/>
      <c r="C667" s="281"/>
      <c r="D667" s="449"/>
      <c r="E667" s="371"/>
      <c r="F667" s="269"/>
      <c r="G667" s="272"/>
      <c r="H667" s="274">
        <f>SUM(G663:G666)</f>
        <v>0</v>
      </c>
    </row>
    <row r="668" spans="2:8" s="243" customFormat="1">
      <c r="B668" s="365">
        <v>5</v>
      </c>
      <c r="C668" s="290" t="s">
        <v>1284</v>
      </c>
      <c r="D668" s="449"/>
      <c r="E668" s="371"/>
      <c r="F668" s="269"/>
      <c r="G668" s="272"/>
      <c r="H668" s="274"/>
    </row>
    <row r="669" spans="2:8" s="243" customFormat="1">
      <c r="B669" s="405">
        <f t="shared" ref="B669" si="64">+B668+0.01</f>
        <v>5.01</v>
      </c>
      <c r="C669" s="281" t="s">
        <v>1285</v>
      </c>
      <c r="D669" s="370">
        <v>8</v>
      </c>
      <c r="E669" s="371" t="s">
        <v>9</v>
      </c>
      <c r="F669" s="269"/>
      <c r="G669" s="272"/>
      <c r="H669" s="274"/>
    </row>
    <row r="670" spans="2:8" s="243" customFormat="1">
      <c r="B670" s="404"/>
      <c r="C670" s="281"/>
      <c r="D670" s="370"/>
      <c r="E670" s="371"/>
      <c r="F670" s="269"/>
      <c r="G670" s="272"/>
      <c r="H670" s="274">
        <f>SUM(G669:G669)</f>
        <v>0</v>
      </c>
    </row>
    <row r="671" spans="2:8" s="243" customFormat="1" ht="37.5">
      <c r="B671" s="365">
        <v>6</v>
      </c>
      <c r="C671" s="290" t="s">
        <v>1286</v>
      </c>
      <c r="D671" s="370"/>
      <c r="E671" s="371"/>
      <c r="F671" s="269"/>
      <c r="G671" s="272"/>
      <c r="H671" s="274"/>
    </row>
    <row r="672" spans="2:8" s="243" customFormat="1">
      <c r="B672" s="405">
        <f>+B671+0.01</f>
        <v>6.01</v>
      </c>
      <c r="C672" s="281" t="s">
        <v>1287</v>
      </c>
      <c r="D672" s="370">
        <f>4.1*2.5*1</f>
        <v>10.25</v>
      </c>
      <c r="E672" s="340" t="s">
        <v>767</v>
      </c>
      <c r="F672" s="269"/>
      <c r="G672" s="272">
        <f>ROUND(F672*D672,2)</f>
        <v>0</v>
      </c>
      <c r="H672" s="274"/>
    </row>
    <row r="673" spans="2:8" s="243" customFormat="1">
      <c r="B673" s="404"/>
      <c r="C673" s="281"/>
      <c r="D673" s="449"/>
      <c r="E673" s="340"/>
      <c r="F673" s="269"/>
      <c r="G673" s="272"/>
      <c r="H673" s="274">
        <f>SUM(G672:G672)</f>
        <v>0</v>
      </c>
    </row>
    <row r="674" spans="2:8" s="243" customFormat="1">
      <c r="B674" s="365">
        <v>7</v>
      </c>
      <c r="C674" s="290" t="s">
        <v>1288</v>
      </c>
      <c r="D674" s="449"/>
      <c r="E674" s="340"/>
      <c r="F674" s="269"/>
      <c r="G674" s="272"/>
      <c r="H674" s="274"/>
    </row>
    <row r="675" spans="2:8" s="243" customFormat="1">
      <c r="B675" s="405">
        <f t="shared" ref="B675:B677" si="65">+B674+0.01</f>
        <v>7.01</v>
      </c>
      <c r="C675" s="281" t="s">
        <v>1289</v>
      </c>
      <c r="D675" s="370">
        <f>+(12.3*5)*2+(12.3+5)*2*3.35</f>
        <v>238.91000000000003</v>
      </c>
      <c r="E675" s="340" t="s">
        <v>762</v>
      </c>
      <c r="F675" s="450"/>
      <c r="G675" s="272">
        <f>ROUND(F675*D675,2)</f>
        <v>0</v>
      </c>
      <c r="H675" s="274"/>
    </row>
    <row r="676" spans="2:8" s="243" customFormat="1">
      <c r="B676" s="405">
        <f t="shared" si="65"/>
        <v>7.02</v>
      </c>
      <c r="C676" s="281" t="s">
        <v>1290</v>
      </c>
      <c r="D676" s="370">
        <v>2.7369619200000002</v>
      </c>
      <c r="E676" s="340" t="s">
        <v>767</v>
      </c>
      <c r="F676" s="401"/>
      <c r="G676" s="272">
        <f>ROUND(F676*D676,2)</f>
        <v>0</v>
      </c>
      <c r="H676" s="274"/>
    </row>
    <row r="677" spans="2:8" s="243" customFormat="1">
      <c r="B677" s="405">
        <f t="shared" si="65"/>
        <v>7.0299999999999994</v>
      </c>
      <c r="C677" s="281" t="s">
        <v>1291</v>
      </c>
      <c r="D677" s="370">
        <v>8</v>
      </c>
      <c r="E677" s="340" t="s">
        <v>9</v>
      </c>
      <c r="F677" s="269"/>
      <c r="G677" s="272">
        <f>ROUND(F677*D677,2)</f>
        <v>0</v>
      </c>
      <c r="H677" s="274"/>
    </row>
    <row r="678" spans="2:8" s="243" customFormat="1">
      <c r="B678" s="404"/>
      <c r="C678" s="281"/>
      <c r="D678" s="449"/>
      <c r="E678" s="340"/>
      <c r="F678" s="269"/>
      <c r="G678" s="272"/>
      <c r="H678" s="274">
        <f>SUM(G675:G677)</f>
        <v>0</v>
      </c>
    </row>
    <row r="679" spans="2:8" s="243" customFormat="1" ht="19.5" thickBot="1">
      <c r="B679" s="451"/>
      <c r="C679" s="452"/>
      <c r="D679" s="453"/>
      <c r="E679" s="453"/>
      <c r="F679" s="317"/>
      <c r="G679" s="377"/>
      <c r="H679" s="320"/>
    </row>
    <row r="680" spans="2:8" s="243" customFormat="1" ht="38.25" thickBot="1">
      <c r="B680" s="321"/>
      <c r="C680" s="322" t="s">
        <v>1292</v>
      </c>
      <c r="D680" s="323"/>
      <c r="E680" s="324"/>
      <c r="F680" s="323"/>
      <c r="G680" s="325"/>
      <c r="H680" s="326">
        <f>SUM(H643:H679)</f>
        <v>0</v>
      </c>
    </row>
    <row r="681" spans="2:8" s="243" customFormat="1" ht="27" customHeight="1" thickBot="1">
      <c r="B681" s="454"/>
      <c r="C681" s="452"/>
      <c r="D681" s="455"/>
      <c r="E681" s="455"/>
      <c r="F681" s="329"/>
      <c r="G681" s="379"/>
      <c r="H681" s="332"/>
    </row>
    <row r="682" spans="2:8" s="243" customFormat="1" ht="19.5" thickBot="1">
      <c r="B682" s="456"/>
      <c r="C682" s="457" t="s">
        <v>1293</v>
      </c>
      <c r="D682" s="458"/>
      <c r="E682" s="330"/>
      <c r="F682" s="329"/>
      <c r="G682" s="331"/>
      <c r="H682" s="459"/>
    </row>
    <row r="683" spans="2:8" s="243" customFormat="1">
      <c r="B683" s="378"/>
      <c r="C683" s="460"/>
      <c r="D683" s="329"/>
      <c r="E683" s="330"/>
      <c r="F683" s="329"/>
      <c r="G683" s="331"/>
      <c r="H683" s="459"/>
    </row>
    <row r="684" spans="2:8" s="243" customFormat="1">
      <c r="B684" s="260">
        <v>1</v>
      </c>
      <c r="C684" s="277" t="s">
        <v>1294</v>
      </c>
      <c r="D684" s="269"/>
      <c r="E684" s="273" t="s">
        <v>759</v>
      </c>
      <c r="F684" s="269"/>
      <c r="G684" s="272"/>
      <c r="H684" s="448"/>
    </row>
    <row r="685" spans="2:8" s="243" customFormat="1">
      <c r="B685" s="267">
        <f t="shared" ref="B685:B689" si="66">+B684+0.01</f>
        <v>1.01</v>
      </c>
      <c r="C685" s="268" t="s">
        <v>1295</v>
      </c>
      <c r="D685" s="269">
        <v>28</v>
      </c>
      <c r="E685" s="273" t="s">
        <v>9</v>
      </c>
      <c r="F685" s="269"/>
      <c r="G685" s="272">
        <f>ROUND(F685*D685,2)</f>
        <v>0</v>
      </c>
      <c r="H685" s="448"/>
    </row>
    <row r="686" spans="2:8" s="243" customFormat="1" ht="37.5">
      <c r="B686" s="267">
        <f t="shared" si="66"/>
        <v>1.02</v>
      </c>
      <c r="C686" s="268" t="s">
        <v>1296</v>
      </c>
      <c r="D686" s="269">
        <v>379.87</v>
      </c>
      <c r="E686" s="273" t="s">
        <v>762</v>
      </c>
      <c r="F686" s="269"/>
      <c r="G686" s="272">
        <f>ROUND(F686*D686,2)</f>
        <v>0</v>
      </c>
      <c r="H686" s="274"/>
    </row>
    <row r="687" spans="2:8" s="243" customFormat="1">
      <c r="B687" s="267">
        <f t="shared" si="66"/>
        <v>1.03</v>
      </c>
      <c r="C687" s="268" t="s">
        <v>1297</v>
      </c>
      <c r="D687" s="269">
        <v>284.97000000000003</v>
      </c>
      <c r="E687" s="273" t="s">
        <v>750</v>
      </c>
      <c r="F687" s="269"/>
      <c r="G687" s="272">
        <f>ROUND(F687*D687,2)</f>
        <v>0</v>
      </c>
      <c r="H687" s="274"/>
    </row>
    <row r="688" spans="2:8" s="243" customFormat="1">
      <c r="B688" s="267">
        <f t="shared" si="66"/>
        <v>1.04</v>
      </c>
      <c r="C688" s="461" t="s">
        <v>1298</v>
      </c>
      <c r="D688" s="297">
        <v>39.200000000000003</v>
      </c>
      <c r="E688" s="273" t="s">
        <v>750</v>
      </c>
      <c r="F688" s="297"/>
      <c r="G688" s="272">
        <f>ROUND(F688*D688,2)</f>
        <v>0</v>
      </c>
      <c r="H688" s="274"/>
    </row>
    <row r="689" spans="2:8" s="243" customFormat="1">
      <c r="B689" s="267">
        <f t="shared" si="66"/>
        <v>1.05</v>
      </c>
      <c r="C689" s="268" t="s">
        <v>1299</v>
      </c>
      <c r="D689" s="269">
        <v>1</v>
      </c>
      <c r="E689" s="273" t="s">
        <v>15</v>
      </c>
      <c r="F689" s="269"/>
      <c r="G689" s="272">
        <f>ROUND(F689*D689,2)</f>
        <v>0</v>
      </c>
      <c r="H689" s="274"/>
    </row>
    <row r="690" spans="2:8" s="243" customFormat="1">
      <c r="B690" s="267"/>
      <c r="C690" s="268"/>
      <c r="D690" s="269"/>
      <c r="E690" s="273" t="s">
        <v>759</v>
      </c>
      <c r="F690" s="269"/>
      <c r="G690" s="276"/>
      <c r="H690" s="274">
        <f>SUM(G684:G689)</f>
        <v>0</v>
      </c>
    </row>
    <row r="691" spans="2:8" s="243" customFormat="1">
      <c r="B691" s="260">
        <v>2</v>
      </c>
      <c r="C691" s="277" t="s">
        <v>1300</v>
      </c>
      <c r="D691" s="269"/>
      <c r="E691" s="273"/>
      <c r="F691" s="269"/>
      <c r="G691" s="272"/>
      <c r="H691" s="274"/>
    </row>
    <row r="692" spans="2:8" s="243" customFormat="1">
      <c r="B692" s="267">
        <f t="shared" ref="B692:B698" si="67">+B691+0.01</f>
        <v>2.0099999999999998</v>
      </c>
      <c r="C692" s="268" t="s">
        <v>1301</v>
      </c>
      <c r="D692" s="269">
        <v>1</v>
      </c>
      <c r="E692" s="273" t="s">
        <v>15</v>
      </c>
      <c r="F692" s="269"/>
      <c r="G692" s="272">
        <f t="shared" ref="G692:G698" si="68">ROUND(F692*D692,2)</f>
        <v>0</v>
      </c>
      <c r="H692" s="274"/>
    </row>
    <row r="693" spans="2:8" s="243" customFormat="1">
      <c r="B693" s="267">
        <f t="shared" si="67"/>
        <v>2.0199999999999996</v>
      </c>
      <c r="C693" s="268" t="s">
        <v>1302</v>
      </c>
      <c r="D693" s="269">
        <v>1974.86</v>
      </c>
      <c r="E693" s="273" t="s">
        <v>762</v>
      </c>
      <c r="F693" s="269"/>
      <c r="G693" s="272">
        <f t="shared" si="68"/>
        <v>0</v>
      </c>
      <c r="H693" s="274"/>
    </row>
    <row r="694" spans="2:8" s="243" customFormat="1">
      <c r="B694" s="267">
        <f t="shared" si="67"/>
        <v>2.0299999999999994</v>
      </c>
      <c r="C694" s="268" t="s">
        <v>1303</v>
      </c>
      <c r="D694" s="269">
        <f>+D693</f>
        <v>1974.86</v>
      </c>
      <c r="E694" s="273" t="s">
        <v>762</v>
      </c>
      <c r="F694" s="269"/>
      <c r="G694" s="272">
        <f t="shared" si="68"/>
        <v>0</v>
      </c>
      <c r="H694" s="274"/>
    </row>
    <row r="695" spans="2:8" s="243" customFormat="1">
      <c r="B695" s="267">
        <f t="shared" si="67"/>
        <v>2.0399999999999991</v>
      </c>
      <c r="C695" s="268" t="s">
        <v>1304</v>
      </c>
      <c r="D695" s="269">
        <v>98.65</v>
      </c>
      <c r="E695" s="273" t="s">
        <v>750</v>
      </c>
      <c r="F695" s="269"/>
      <c r="G695" s="272">
        <f t="shared" si="68"/>
        <v>0</v>
      </c>
      <c r="H695" s="274"/>
    </row>
    <row r="696" spans="2:8" s="243" customFormat="1">
      <c r="B696" s="267">
        <f t="shared" si="67"/>
        <v>2.0499999999999989</v>
      </c>
      <c r="C696" s="268" t="s">
        <v>1305</v>
      </c>
      <c r="D696" s="269">
        <v>653</v>
      </c>
      <c r="E696" s="273" t="s">
        <v>750</v>
      </c>
      <c r="F696" s="269"/>
      <c r="G696" s="272">
        <f t="shared" si="68"/>
        <v>0</v>
      </c>
      <c r="H696" s="274"/>
    </row>
    <row r="697" spans="2:8" s="243" customFormat="1">
      <c r="B697" s="267">
        <f>+B696+0.01</f>
        <v>2.0599999999999987</v>
      </c>
      <c r="C697" s="268" t="s">
        <v>1306</v>
      </c>
      <c r="D697" s="269">
        <f>+D694</f>
        <v>1974.86</v>
      </c>
      <c r="E697" s="273" t="s">
        <v>762</v>
      </c>
      <c r="F697" s="269"/>
      <c r="G697" s="272">
        <f t="shared" si="68"/>
        <v>0</v>
      </c>
      <c r="H697" s="274"/>
    </row>
    <row r="698" spans="2:8" s="243" customFormat="1">
      <c r="B698" s="267">
        <f t="shared" si="67"/>
        <v>2.0699999999999985</v>
      </c>
      <c r="C698" s="268" t="s">
        <v>1301</v>
      </c>
      <c r="D698" s="269">
        <v>10</v>
      </c>
      <c r="E698" s="273" t="s">
        <v>1307</v>
      </c>
      <c r="F698" s="269"/>
      <c r="G698" s="272">
        <f t="shared" si="68"/>
        <v>0</v>
      </c>
      <c r="H698" s="274"/>
    </row>
    <row r="699" spans="2:8" s="243" customFormat="1">
      <c r="B699" s="267"/>
      <c r="C699" s="268"/>
      <c r="D699" s="269"/>
      <c r="E699" s="273"/>
      <c r="F699" s="269"/>
      <c r="G699" s="272"/>
      <c r="H699" s="274">
        <f>SUM(G692:G698)</f>
        <v>0</v>
      </c>
    </row>
    <row r="700" spans="2:8" s="243" customFormat="1">
      <c r="B700" s="260">
        <v>3</v>
      </c>
      <c r="C700" s="277" t="s">
        <v>1308</v>
      </c>
      <c r="D700" s="269"/>
      <c r="E700" s="273" t="s">
        <v>759</v>
      </c>
      <c r="F700" s="269"/>
      <c r="G700" s="272"/>
      <c r="H700" s="274"/>
    </row>
    <row r="701" spans="2:8" s="243" customFormat="1">
      <c r="B701" s="260"/>
      <c r="C701" s="462" t="s">
        <v>1309</v>
      </c>
      <c r="D701" s="269"/>
      <c r="E701" s="273"/>
      <c r="F701" s="269"/>
      <c r="G701" s="272"/>
      <c r="H701" s="274"/>
    </row>
    <row r="702" spans="2:8" s="243" customFormat="1">
      <c r="B702" s="267">
        <f>+B700+0.01</f>
        <v>3.01</v>
      </c>
      <c r="C702" s="463" t="s">
        <v>1310</v>
      </c>
      <c r="D702" s="278">
        <v>15</v>
      </c>
      <c r="E702" s="273" t="s">
        <v>9</v>
      </c>
      <c r="F702" s="269"/>
      <c r="G702" s="272">
        <f t="shared" ref="G702:G712" si="69">ROUND(F702*D702,2)</f>
        <v>0</v>
      </c>
      <c r="H702" s="274"/>
    </row>
    <row r="703" spans="2:8" s="243" customFormat="1">
      <c r="B703" s="267">
        <f t="shared" ref="B703:B729" si="70">+B702+0.01</f>
        <v>3.0199999999999996</v>
      </c>
      <c r="C703" s="463" t="s">
        <v>1311</v>
      </c>
      <c r="D703" s="278">
        <v>8</v>
      </c>
      <c r="E703" s="273" t="s">
        <v>9</v>
      </c>
      <c r="F703" s="269"/>
      <c r="G703" s="272">
        <f t="shared" si="69"/>
        <v>0</v>
      </c>
      <c r="H703" s="274"/>
    </row>
    <row r="704" spans="2:8" s="243" customFormat="1">
      <c r="B704" s="267">
        <f t="shared" si="70"/>
        <v>3.0299999999999994</v>
      </c>
      <c r="C704" s="463" t="s">
        <v>1312</v>
      </c>
      <c r="D704" s="278">
        <v>12</v>
      </c>
      <c r="E704" s="273" t="s">
        <v>9</v>
      </c>
      <c r="F704" s="269"/>
      <c r="G704" s="272">
        <f t="shared" si="69"/>
        <v>0</v>
      </c>
      <c r="H704" s="274"/>
    </row>
    <row r="705" spans="2:8" s="243" customFormat="1">
      <c r="B705" s="267">
        <f t="shared" si="70"/>
        <v>3.0399999999999991</v>
      </c>
      <c r="C705" s="463" t="s">
        <v>1313</v>
      </c>
      <c r="D705" s="278">
        <v>60</v>
      </c>
      <c r="E705" s="273" t="s">
        <v>9</v>
      </c>
      <c r="F705" s="269"/>
      <c r="G705" s="272">
        <f t="shared" si="69"/>
        <v>0</v>
      </c>
      <c r="H705" s="274"/>
    </row>
    <row r="706" spans="2:8" s="243" customFormat="1">
      <c r="B706" s="267">
        <f t="shared" si="70"/>
        <v>3.0499999999999989</v>
      </c>
      <c r="C706" s="463" t="s">
        <v>1314</v>
      </c>
      <c r="D706" s="278">
        <v>4</v>
      </c>
      <c r="E706" s="273" t="s">
        <v>9</v>
      </c>
      <c r="F706" s="269"/>
      <c r="G706" s="272">
        <f t="shared" si="69"/>
        <v>0</v>
      </c>
      <c r="H706" s="274"/>
    </row>
    <row r="707" spans="2:8" s="243" customFormat="1">
      <c r="B707" s="267">
        <f t="shared" si="70"/>
        <v>3.0599999999999987</v>
      </c>
      <c r="C707" s="463" t="s">
        <v>1315</v>
      </c>
      <c r="D707" s="278">
        <v>8</v>
      </c>
      <c r="E707" s="273" t="s">
        <v>9</v>
      </c>
      <c r="F707" s="269"/>
      <c r="G707" s="272">
        <f t="shared" si="69"/>
        <v>0</v>
      </c>
      <c r="H707" s="274"/>
    </row>
    <row r="708" spans="2:8" s="243" customFormat="1">
      <c r="B708" s="267">
        <f t="shared" si="70"/>
        <v>3.0699999999999985</v>
      </c>
      <c r="C708" s="463" t="s">
        <v>1316</v>
      </c>
      <c r="D708" s="278">
        <v>4</v>
      </c>
      <c r="E708" s="273" t="s">
        <v>9</v>
      </c>
      <c r="F708" s="269"/>
      <c r="G708" s="272">
        <f t="shared" si="69"/>
        <v>0</v>
      </c>
      <c r="H708" s="274"/>
    </row>
    <row r="709" spans="2:8" s="243" customFormat="1">
      <c r="B709" s="267">
        <f t="shared" si="70"/>
        <v>3.0799999999999983</v>
      </c>
      <c r="C709" s="463" t="s">
        <v>1317</v>
      </c>
      <c r="D709" s="278">
        <v>10</v>
      </c>
      <c r="E709" s="273" t="s">
        <v>9</v>
      </c>
      <c r="F709" s="269"/>
      <c r="G709" s="272">
        <f t="shared" si="69"/>
        <v>0</v>
      </c>
      <c r="H709" s="274"/>
    </row>
    <row r="710" spans="2:8" s="243" customFormat="1">
      <c r="B710" s="267">
        <f t="shared" si="70"/>
        <v>3.0899999999999981</v>
      </c>
      <c r="C710" s="463" t="s">
        <v>1318</v>
      </c>
      <c r="D710" s="278">
        <v>2</v>
      </c>
      <c r="E710" s="273" t="s">
        <v>9</v>
      </c>
      <c r="F710" s="269"/>
      <c r="G710" s="272">
        <f t="shared" si="69"/>
        <v>0</v>
      </c>
      <c r="H710" s="274"/>
    </row>
    <row r="711" spans="2:8" s="243" customFormat="1">
      <c r="B711" s="267">
        <f t="shared" si="70"/>
        <v>3.0999999999999979</v>
      </c>
      <c r="C711" s="463" t="s">
        <v>1319</v>
      </c>
      <c r="D711" s="278">
        <v>3</v>
      </c>
      <c r="E711" s="273" t="s">
        <v>9</v>
      </c>
      <c r="F711" s="269"/>
      <c r="G711" s="272">
        <f t="shared" si="69"/>
        <v>0</v>
      </c>
      <c r="H711" s="274"/>
    </row>
    <row r="712" spans="2:8" s="243" customFormat="1">
      <c r="B712" s="267">
        <f t="shared" si="70"/>
        <v>3.1099999999999977</v>
      </c>
      <c r="C712" s="463" t="s">
        <v>1320</v>
      </c>
      <c r="D712" s="278">
        <v>1</v>
      </c>
      <c r="E712" s="273" t="s">
        <v>9</v>
      </c>
      <c r="F712" s="269"/>
      <c r="G712" s="272">
        <f t="shared" si="69"/>
        <v>0</v>
      </c>
      <c r="H712" s="274"/>
    </row>
    <row r="713" spans="2:8" s="243" customFormat="1">
      <c r="B713" s="464"/>
      <c r="C713" s="462" t="s">
        <v>1321</v>
      </c>
      <c r="D713" s="278"/>
      <c r="E713" s="465"/>
      <c r="F713" s="269"/>
      <c r="G713" s="272"/>
      <c r="H713" s="274"/>
    </row>
    <row r="714" spans="2:8" s="243" customFormat="1">
      <c r="B714" s="267">
        <f>+B712+0.01</f>
        <v>3.1199999999999974</v>
      </c>
      <c r="C714" s="463" t="s">
        <v>1322</v>
      </c>
      <c r="D714" s="278">
        <v>350</v>
      </c>
      <c r="E714" s="273" t="s">
        <v>9</v>
      </c>
      <c r="F714" s="269"/>
      <c r="G714" s="272">
        <f>ROUND(F714*D714,2)</f>
        <v>0</v>
      </c>
      <c r="H714" s="274"/>
    </row>
    <row r="715" spans="2:8" s="243" customFormat="1">
      <c r="B715" s="267">
        <f t="shared" si="70"/>
        <v>3.1299999999999972</v>
      </c>
      <c r="C715" s="463" t="s">
        <v>1323</v>
      </c>
      <c r="D715" s="278">
        <v>140</v>
      </c>
      <c r="E715" s="273" t="s">
        <v>9</v>
      </c>
      <c r="F715" s="269"/>
      <c r="G715" s="272">
        <f>ROUND(F715*D715,2)</f>
        <v>0</v>
      </c>
      <c r="H715" s="274"/>
    </row>
    <row r="716" spans="2:8" s="243" customFormat="1">
      <c r="B716" s="267">
        <f t="shared" si="70"/>
        <v>3.139999999999997</v>
      </c>
      <c r="C716" s="463" t="s">
        <v>1324</v>
      </c>
      <c r="D716" s="278">
        <v>90</v>
      </c>
      <c r="E716" s="273" t="s">
        <v>9</v>
      </c>
      <c r="F716" s="269"/>
      <c r="G716" s="272">
        <f>ROUND(F716*D716,2)</f>
        <v>0</v>
      </c>
      <c r="H716" s="274"/>
    </row>
    <row r="717" spans="2:8" s="243" customFormat="1">
      <c r="B717" s="267">
        <f t="shared" ref="B717:B719" si="71">+B715+0.01</f>
        <v>3.139999999999997</v>
      </c>
      <c r="C717" s="463" t="s">
        <v>1325</v>
      </c>
      <c r="D717" s="278">
        <v>80</v>
      </c>
      <c r="E717" s="273" t="s">
        <v>9</v>
      </c>
      <c r="F717" s="269"/>
      <c r="G717" s="272">
        <f>ROUND(F717*D717,2)</f>
        <v>0</v>
      </c>
      <c r="H717" s="274"/>
    </row>
    <row r="718" spans="2:8" s="243" customFormat="1">
      <c r="B718" s="267"/>
      <c r="C718" s="462" t="s">
        <v>1326</v>
      </c>
      <c r="D718" s="278"/>
      <c r="E718" s="465"/>
      <c r="F718" s="269"/>
      <c r="G718" s="272"/>
      <c r="H718" s="274"/>
    </row>
    <row r="719" spans="2:8" s="243" customFormat="1">
      <c r="B719" s="267">
        <f t="shared" si="71"/>
        <v>3.1499999999999968</v>
      </c>
      <c r="C719" s="463" t="s">
        <v>1327</v>
      </c>
      <c r="D719" s="278">
        <v>1200</v>
      </c>
      <c r="E719" s="465" t="s">
        <v>762</v>
      </c>
      <c r="F719" s="269"/>
      <c r="G719" s="272">
        <f>ROUND(F719*D719,2)</f>
        <v>0</v>
      </c>
      <c r="H719" s="274"/>
    </row>
    <row r="720" spans="2:8" s="243" customFormat="1">
      <c r="B720" s="267">
        <f t="shared" si="70"/>
        <v>3.1599999999999966</v>
      </c>
      <c r="C720" s="463" t="s">
        <v>1328</v>
      </c>
      <c r="D720" s="278">
        <v>1</v>
      </c>
      <c r="E720" s="465" t="s">
        <v>15</v>
      </c>
      <c r="F720" s="269"/>
      <c r="G720" s="272">
        <f>ROUND(F720*D720,2)</f>
        <v>0</v>
      </c>
      <c r="H720" s="274"/>
    </row>
    <row r="721" spans="2:8" s="243" customFormat="1">
      <c r="B721" s="267">
        <f t="shared" si="70"/>
        <v>3.1699999999999964</v>
      </c>
      <c r="C721" s="463" t="s">
        <v>1329</v>
      </c>
      <c r="D721" s="278">
        <v>1</v>
      </c>
      <c r="E721" s="465" t="s">
        <v>15</v>
      </c>
      <c r="F721" s="269"/>
      <c r="G721" s="272">
        <f>ROUND(F721*D721,2)</f>
        <v>0</v>
      </c>
      <c r="H721" s="274"/>
    </row>
    <row r="722" spans="2:8" s="243" customFormat="1">
      <c r="B722" s="267">
        <f t="shared" si="70"/>
        <v>3.1799999999999962</v>
      </c>
      <c r="C722" s="463" t="s">
        <v>1330</v>
      </c>
      <c r="D722" s="278">
        <v>1</v>
      </c>
      <c r="E722" s="273" t="s">
        <v>9</v>
      </c>
      <c r="F722" s="269"/>
      <c r="G722" s="272">
        <f>ROUND(F722*D722,2)</f>
        <v>0</v>
      </c>
      <c r="H722" s="274"/>
    </row>
    <row r="723" spans="2:8" s="243" customFormat="1">
      <c r="B723" s="267"/>
      <c r="C723" s="462" t="s">
        <v>1331</v>
      </c>
      <c r="D723" s="278"/>
      <c r="E723" s="465"/>
      <c r="F723" s="269"/>
      <c r="G723" s="272"/>
      <c r="H723" s="274"/>
    </row>
    <row r="724" spans="2:8" s="243" customFormat="1">
      <c r="B724" s="267">
        <f>+B722+0.01</f>
        <v>3.1899999999999959</v>
      </c>
      <c r="C724" s="463" t="s">
        <v>1332</v>
      </c>
      <c r="D724" s="278">
        <v>100</v>
      </c>
      <c r="E724" s="465" t="s">
        <v>767</v>
      </c>
      <c r="F724" s="269"/>
      <c r="G724" s="272">
        <f t="shared" ref="G724:G729" si="72">ROUND(F724*D724,2)</f>
        <v>0</v>
      </c>
      <c r="H724" s="274"/>
    </row>
    <row r="725" spans="2:8" s="243" customFormat="1">
      <c r="B725" s="267">
        <f t="shared" si="70"/>
        <v>3.1999999999999957</v>
      </c>
      <c r="C725" s="463" t="s">
        <v>1333</v>
      </c>
      <c r="D725" s="278">
        <v>1</v>
      </c>
      <c r="E725" s="273" t="s">
        <v>1334</v>
      </c>
      <c r="F725" s="269"/>
      <c r="G725" s="272">
        <f t="shared" si="72"/>
        <v>0</v>
      </c>
      <c r="H725" s="274"/>
    </row>
    <row r="726" spans="2:8" s="243" customFormat="1">
      <c r="B726" s="267">
        <f t="shared" si="70"/>
        <v>3.2099999999999955</v>
      </c>
      <c r="C726" s="463" t="s">
        <v>1335</v>
      </c>
      <c r="D726" s="278">
        <v>6</v>
      </c>
      <c r="E726" s="465" t="s">
        <v>767</v>
      </c>
      <c r="F726" s="269"/>
      <c r="G726" s="272">
        <f t="shared" si="72"/>
        <v>0</v>
      </c>
      <c r="H726" s="274"/>
    </row>
    <row r="727" spans="2:8" s="243" customFormat="1">
      <c r="B727" s="267">
        <f t="shared" si="70"/>
        <v>3.2199999999999953</v>
      </c>
      <c r="C727" s="463" t="s">
        <v>1336</v>
      </c>
      <c r="D727" s="278">
        <v>1</v>
      </c>
      <c r="E727" s="465" t="s">
        <v>15</v>
      </c>
      <c r="F727" s="269"/>
      <c r="G727" s="272">
        <f t="shared" si="72"/>
        <v>0</v>
      </c>
      <c r="H727" s="274"/>
    </row>
    <row r="728" spans="2:8" s="243" customFormat="1">
      <c r="B728" s="267">
        <f t="shared" si="70"/>
        <v>3.2299999999999951</v>
      </c>
      <c r="C728" s="463" t="s">
        <v>1337</v>
      </c>
      <c r="D728" s="278">
        <v>9</v>
      </c>
      <c r="E728" s="465" t="s">
        <v>1334</v>
      </c>
      <c r="F728" s="269"/>
      <c r="G728" s="272">
        <f t="shared" si="72"/>
        <v>0</v>
      </c>
      <c r="H728" s="274"/>
    </row>
    <row r="729" spans="2:8" s="243" customFormat="1">
      <c r="B729" s="267">
        <f t="shared" si="70"/>
        <v>3.2399999999999949</v>
      </c>
      <c r="C729" s="463" t="s">
        <v>1338</v>
      </c>
      <c r="D729" s="278">
        <v>24</v>
      </c>
      <c r="E729" s="273" t="s">
        <v>9</v>
      </c>
      <c r="F729" s="269"/>
      <c r="G729" s="272">
        <f t="shared" si="72"/>
        <v>0</v>
      </c>
      <c r="H729" s="274"/>
    </row>
    <row r="730" spans="2:8" s="243" customFormat="1">
      <c r="B730" s="464"/>
      <c r="C730" s="462" t="s">
        <v>1144</v>
      </c>
      <c r="D730" s="278"/>
      <c r="E730" s="465"/>
      <c r="F730" s="269"/>
      <c r="G730" s="272"/>
      <c r="H730" s="274"/>
    </row>
    <row r="731" spans="2:8" s="243" customFormat="1">
      <c r="B731" s="267">
        <f>+B729+0.01</f>
        <v>3.2499999999999947</v>
      </c>
      <c r="C731" s="463" t="s">
        <v>1339</v>
      </c>
      <c r="D731" s="278">
        <v>1</v>
      </c>
      <c r="E731" s="273" t="s">
        <v>9</v>
      </c>
      <c r="F731" s="269"/>
      <c r="G731" s="272">
        <f>ROUND(F731*D731,2)</f>
        <v>0</v>
      </c>
      <c r="H731" s="274"/>
    </row>
    <row r="732" spans="2:8" s="243" customFormat="1">
      <c r="B732" s="260"/>
      <c r="C732" s="277"/>
      <c r="D732" s="269"/>
      <c r="E732" s="273"/>
      <c r="F732" s="269"/>
      <c r="G732" s="272"/>
      <c r="H732" s="274">
        <f>SUM(G702:G731)</f>
        <v>0</v>
      </c>
    </row>
    <row r="733" spans="2:8" s="243" customFormat="1">
      <c r="B733" s="260">
        <v>4</v>
      </c>
      <c r="C733" s="277" t="s">
        <v>1340</v>
      </c>
      <c r="D733" s="269"/>
      <c r="E733" s="273" t="s">
        <v>759</v>
      </c>
      <c r="F733" s="269"/>
      <c r="G733" s="272"/>
      <c r="H733" s="274"/>
    </row>
    <row r="734" spans="2:8" s="243" customFormat="1">
      <c r="B734" s="267"/>
      <c r="C734" s="277" t="s">
        <v>1341</v>
      </c>
      <c r="D734" s="269">
        <f>94.08+42.15+37.08+16.53+7.79+29.64+116.71+5.96+33.11</f>
        <v>383.04999999999995</v>
      </c>
      <c r="E734" s="273" t="s">
        <v>750</v>
      </c>
      <c r="F734" s="269"/>
      <c r="G734" s="272"/>
      <c r="H734" s="274"/>
    </row>
    <row r="735" spans="2:8" s="243" customFormat="1">
      <c r="B735" s="267">
        <f>+B733+0.01</f>
        <v>4.01</v>
      </c>
      <c r="C735" s="268" t="s">
        <v>1342</v>
      </c>
      <c r="D735" s="269">
        <v>273.38</v>
      </c>
      <c r="E735" s="273" t="s">
        <v>767</v>
      </c>
      <c r="F735" s="269"/>
      <c r="G735" s="272">
        <f t="shared" ref="G735:G747" si="73">ROUND(F735*D735,2)</f>
        <v>0</v>
      </c>
      <c r="H735" s="274"/>
    </row>
    <row r="736" spans="2:8" s="243" customFormat="1">
      <c r="B736" s="267">
        <f t="shared" ref="B736:B747" si="74">+B735+0.01</f>
        <v>4.0199999999999996</v>
      </c>
      <c r="C736" s="268" t="s">
        <v>799</v>
      </c>
      <c r="D736" s="269">
        <v>145.54</v>
      </c>
      <c r="E736" s="273" t="s">
        <v>767</v>
      </c>
      <c r="F736" s="269"/>
      <c r="G736" s="272">
        <f t="shared" si="73"/>
        <v>0</v>
      </c>
      <c r="H736" s="274"/>
    </row>
    <row r="737" spans="2:8" s="243" customFormat="1">
      <c r="B737" s="267">
        <f t="shared" si="74"/>
        <v>4.0299999999999994</v>
      </c>
      <c r="C737" s="268" t="s">
        <v>1343</v>
      </c>
      <c r="D737" s="269">
        <v>234.29</v>
      </c>
      <c r="E737" s="273" t="s">
        <v>767</v>
      </c>
      <c r="F737" s="269"/>
      <c r="G737" s="272">
        <f t="shared" si="73"/>
        <v>0</v>
      </c>
      <c r="H737" s="274"/>
    </row>
    <row r="738" spans="2:8" s="243" customFormat="1">
      <c r="B738" s="267">
        <f t="shared" si="74"/>
        <v>4.0399999999999991</v>
      </c>
      <c r="C738" s="268" t="s">
        <v>1344</v>
      </c>
      <c r="D738" s="269">
        <v>59.49</v>
      </c>
      <c r="E738" s="273" t="s">
        <v>767</v>
      </c>
      <c r="F738" s="269"/>
      <c r="G738" s="272">
        <f t="shared" si="73"/>
        <v>0</v>
      </c>
      <c r="H738" s="274"/>
    </row>
    <row r="739" spans="2:8" s="243" customFormat="1">
      <c r="B739" s="267">
        <f t="shared" si="74"/>
        <v>4.0499999999999989</v>
      </c>
      <c r="C739" s="268" t="s">
        <v>1345</v>
      </c>
      <c r="D739" s="269">
        <v>48.57</v>
      </c>
      <c r="E739" s="273" t="s">
        <v>767</v>
      </c>
      <c r="F739" s="269"/>
      <c r="G739" s="272">
        <f t="shared" si="73"/>
        <v>0</v>
      </c>
      <c r="H739" s="274"/>
    </row>
    <row r="740" spans="2:8" s="243" customFormat="1" ht="37.5">
      <c r="B740" s="267">
        <f t="shared" si="74"/>
        <v>4.0599999999999987</v>
      </c>
      <c r="C740" s="268" t="s">
        <v>1346</v>
      </c>
      <c r="D740" s="269">
        <v>23.33</v>
      </c>
      <c r="E740" s="273" t="s">
        <v>767</v>
      </c>
      <c r="F740" s="269"/>
      <c r="G740" s="272">
        <f t="shared" si="73"/>
        <v>0</v>
      </c>
      <c r="H740" s="274"/>
    </row>
    <row r="741" spans="2:8" s="243" customFormat="1">
      <c r="B741" s="267">
        <f t="shared" si="74"/>
        <v>4.0699999999999985</v>
      </c>
      <c r="C741" s="268" t="s">
        <v>1347</v>
      </c>
      <c r="D741" s="269"/>
      <c r="E741" s="273" t="s">
        <v>767</v>
      </c>
      <c r="F741" s="269"/>
      <c r="G741" s="272">
        <f t="shared" si="73"/>
        <v>0</v>
      </c>
      <c r="H741" s="274"/>
    </row>
    <row r="742" spans="2:8" s="243" customFormat="1">
      <c r="B742" s="267">
        <f t="shared" si="74"/>
        <v>4.0799999999999983</v>
      </c>
      <c r="C742" s="268" t="s">
        <v>1348</v>
      </c>
      <c r="D742" s="269">
        <v>122.35</v>
      </c>
      <c r="E742" s="273" t="s">
        <v>762</v>
      </c>
      <c r="F742" s="269"/>
      <c r="G742" s="272">
        <f t="shared" si="73"/>
        <v>0</v>
      </c>
      <c r="H742" s="274"/>
    </row>
    <row r="743" spans="2:8" s="243" customFormat="1">
      <c r="B743" s="267">
        <f t="shared" si="74"/>
        <v>4.0899999999999981</v>
      </c>
      <c r="C743" s="268" t="s">
        <v>1349</v>
      </c>
      <c r="D743" s="269">
        <f>29.6+0.339</f>
        <v>29.939</v>
      </c>
      <c r="E743" s="273" t="s">
        <v>767</v>
      </c>
      <c r="F743" s="269"/>
      <c r="G743" s="272">
        <f t="shared" si="73"/>
        <v>0</v>
      </c>
      <c r="H743" s="274"/>
    </row>
    <row r="744" spans="2:8" s="243" customFormat="1">
      <c r="B744" s="267">
        <f t="shared" si="74"/>
        <v>4.0999999999999979</v>
      </c>
      <c r="C744" s="268" t="s">
        <v>1350</v>
      </c>
      <c r="D744" s="269">
        <v>917.82</v>
      </c>
      <c r="E744" s="273" t="s">
        <v>762</v>
      </c>
      <c r="F744" s="269"/>
      <c r="G744" s="272">
        <f t="shared" si="73"/>
        <v>0</v>
      </c>
      <c r="H744" s="274"/>
    </row>
    <row r="745" spans="2:8" s="243" customFormat="1">
      <c r="B745" s="267">
        <f t="shared" si="74"/>
        <v>4.1099999999999977</v>
      </c>
      <c r="C745" s="268" t="s">
        <v>981</v>
      </c>
      <c r="D745" s="269">
        <f>984.91+22.6</f>
        <v>1007.51</v>
      </c>
      <c r="E745" s="273" t="s">
        <v>750</v>
      </c>
      <c r="F745" s="269"/>
      <c r="G745" s="272">
        <f t="shared" si="73"/>
        <v>0</v>
      </c>
      <c r="H745" s="274"/>
    </row>
    <row r="746" spans="2:8" s="243" customFormat="1">
      <c r="B746" s="267">
        <f t="shared" si="74"/>
        <v>4.1199999999999974</v>
      </c>
      <c r="C746" s="268" t="s">
        <v>1351</v>
      </c>
      <c r="D746" s="269">
        <v>734.20659999999998</v>
      </c>
      <c r="E746" s="273" t="s">
        <v>762</v>
      </c>
      <c r="F746" s="269"/>
      <c r="G746" s="272">
        <f t="shared" si="73"/>
        <v>0</v>
      </c>
      <c r="H746" s="274"/>
    </row>
    <row r="747" spans="2:8" s="243" customFormat="1">
      <c r="B747" s="267">
        <f t="shared" si="74"/>
        <v>4.1299999999999972</v>
      </c>
      <c r="C747" s="268" t="s">
        <v>1352</v>
      </c>
      <c r="D747" s="269">
        <v>1028.3440000000001</v>
      </c>
      <c r="E747" s="273" t="s">
        <v>762</v>
      </c>
      <c r="F747" s="269"/>
      <c r="G747" s="272">
        <f t="shared" si="73"/>
        <v>0</v>
      </c>
      <c r="H747" s="274"/>
    </row>
    <row r="748" spans="2:8" s="243" customFormat="1">
      <c r="B748" s="267"/>
      <c r="C748" s="277" t="s">
        <v>1353</v>
      </c>
      <c r="D748" s="269"/>
      <c r="E748" s="273" t="s">
        <v>759</v>
      </c>
      <c r="F748" s="269"/>
      <c r="G748" s="272"/>
      <c r="H748" s="274"/>
    </row>
    <row r="749" spans="2:8" s="243" customFormat="1">
      <c r="B749" s="267">
        <f>+B747+0.01</f>
        <v>4.139999999999997</v>
      </c>
      <c r="C749" s="268" t="s">
        <v>1354</v>
      </c>
      <c r="D749" s="269">
        <v>4.84</v>
      </c>
      <c r="E749" s="273" t="s">
        <v>762</v>
      </c>
      <c r="F749" s="269"/>
      <c r="G749" s="272">
        <f>ROUND(F749*D749,2)</f>
        <v>0</v>
      </c>
      <c r="H749" s="274"/>
    </row>
    <row r="750" spans="2:8" s="243" customFormat="1" ht="19.5" customHeight="1">
      <c r="B750" s="267">
        <f t="shared" ref="B750:B758" si="75">+B749+0.01</f>
        <v>4.1499999999999968</v>
      </c>
      <c r="C750" s="268" t="s">
        <v>1355</v>
      </c>
      <c r="D750" s="269">
        <v>15.85</v>
      </c>
      <c r="E750" s="273" t="s">
        <v>762</v>
      </c>
      <c r="F750" s="269"/>
      <c r="G750" s="272">
        <f>ROUND(F750*D750,2)</f>
        <v>0</v>
      </c>
      <c r="H750" s="274"/>
    </row>
    <row r="751" spans="2:8" s="243" customFormat="1" ht="19.5" customHeight="1">
      <c r="B751" s="267">
        <f t="shared" si="75"/>
        <v>4.1599999999999966</v>
      </c>
      <c r="C751" s="268" t="s">
        <v>1356</v>
      </c>
      <c r="D751" s="269">
        <v>15.85</v>
      </c>
      <c r="E751" s="273" t="s">
        <v>762</v>
      </c>
      <c r="F751" s="269"/>
      <c r="G751" s="272">
        <f>ROUND(F751*D751,2)</f>
        <v>0</v>
      </c>
      <c r="H751" s="274"/>
    </row>
    <row r="752" spans="2:8" s="243" customFormat="1" ht="37.5">
      <c r="B752" s="267">
        <f t="shared" si="75"/>
        <v>4.1699999999999964</v>
      </c>
      <c r="C752" s="268" t="s">
        <v>1357</v>
      </c>
      <c r="D752" s="269">
        <v>15.85</v>
      </c>
      <c r="E752" s="273" t="s">
        <v>762</v>
      </c>
      <c r="F752" s="269"/>
      <c r="G752" s="272">
        <f>ROUND(F752*D752,2)</f>
        <v>0</v>
      </c>
      <c r="H752" s="274"/>
    </row>
    <row r="753" spans="2:8" s="243" customFormat="1">
      <c r="B753" s="267">
        <f t="shared" si="75"/>
        <v>4.1799999999999962</v>
      </c>
      <c r="C753" s="268" t="s">
        <v>1358</v>
      </c>
      <c r="D753" s="269">
        <v>404</v>
      </c>
      <c r="E753" s="273" t="s">
        <v>762</v>
      </c>
      <c r="F753" s="269"/>
      <c r="G753" s="272">
        <f>ROUND(F753*D753,2)</f>
        <v>0</v>
      </c>
      <c r="H753" s="274"/>
    </row>
    <row r="754" spans="2:8" s="243" customFormat="1">
      <c r="B754" s="267"/>
      <c r="C754" s="268"/>
      <c r="D754" s="269"/>
      <c r="E754" s="273" t="s">
        <v>759</v>
      </c>
      <c r="F754" s="269"/>
      <c r="G754" s="276"/>
      <c r="H754" s="274">
        <f>SUM(G733:G753)</f>
        <v>0</v>
      </c>
    </row>
    <row r="755" spans="2:8" s="243" customFormat="1">
      <c r="B755" s="260">
        <v>5</v>
      </c>
      <c r="C755" s="277" t="s">
        <v>1359</v>
      </c>
      <c r="D755" s="269"/>
      <c r="E755" s="273" t="s">
        <v>759</v>
      </c>
      <c r="F755" s="269"/>
      <c r="G755" s="272"/>
      <c r="H755" s="274"/>
    </row>
    <row r="756" spans="2:8" s="243" customFormat="1">
      <c r="B756" s="267">
        <f t="shared" si="75"/>
        <v>5.01</v>
      </c>
      <c r="C756" s="268" t="s">
        <v>1360</v>
      </c>
      <c r="D756" s="269">
        <v>1</v>
      </c>
      <c r="E756" s="273" t="s">
        <v>15</v>
      </c>
      <c r="F756" s="269"/>
      <c r="G756" s="272">
        <f>ROUND(F756*D756,2)</f>
        <v>0</v>
      </c>
      <c r="H756" s="274"/>
    </row>
    <row r="757" spans="2:8" s="243" customFormat="1">
      <c r="B757" s="267">
        <f t="shared" si="75"/>
        <v>5.0199999999999996</v>
      </c>
      <c r="C757" s="268" t="s">
        <v>1361</v>
      </c>
      <c r="D757" s="269">
        <v>12</v>
      </c>
      <c r="E757" s="273" t="s">
        <v>753</v>
      </c>
      <c r="F757" s="269"/>
      <c r="G757" s="272">
        <f>ROUND(F757*D757,2)</f>
        <v>0</v>
      </c>
      <c r="H757" s="274"/>
    </row>
    <row r="758" spans="2:8" s="243" customFormat="1">
      <c r="B758" s="267">
        <f t="shared" si="75"/>
        <v>5.0299999999999994</v>
      </c>
      <c r="C758" s="466" t="s">
        <v>1362</v>
      </c>
      <c r="D758" s="269">
        <v>12</v>
      </c>
      <c r="E758" s="273" t="s">
        <v>753</v>
      </c>
      <c r="F758" s="269"/>
      <c r="G758" s="272">
        <f>ROUND(F758*D758,2)</f>
        <v>0</v>
      </c>
      <c r="H758" s="262"/>
    </row>
    <row r="759" spans="2:8" s="243" customFormat="1">
      <c r="B759" s="467"/>
      <c r="C759" s="468"/>
      <c r="D759" s="469"/>
      <c r="E759" s="269" t="s">
        <v>759</v>
      </c>
      <c r="F759" s="273"/>
      <c r="G759" s="269"/>
      <c r="H759" s="274">
        <f>SUM(G755:G758)</f>
        <v>0</v>
      </c>
    </row>
    <row r="760" spans="2:8" s="243" customFormat="1">
      <c r="B760" s="260">
        <v>6</v>
      </c>
      <c r="C760" s="277" t="s">
        <v>1363</v>
      </c>
      <c r="D760" s="470"/>
      <c r="E760" s="431"/>
      <c r="F760" s="269"/>
      <c r="G760" s="280"/>
      <c r="H760" s="274"/>
    </row>
    <row r="761" spans="2:8" s="243" customFormat="1" ht="21.75" customHeight="1">
      <c r="B761" s="267">
        <f t="shared" ref="B761:B762" si="76">+B760+0.01</f>
        <v>6.01</v>
      </c>
      <c r="C761" s="466" t="s">
        <v>1364</v>
      </c>
      <c r="D761" s="269">
        <f>18*4</f>
        <v>72</v>
      </c>
      <c r="E761" s="471" t="s">
        <v>767</v>
      </c>
      <c r="F761" s="269"/>
      <c r="G761" s="272">
        <f>ROUND(F761*D761,2)</f>
        <v>0</v>
      </c>
      <c r="H761" s="274"/>
    </row>
    <row r="762" spans="2:8" s="243" customFormat="1" ht="23.25" customHeight="1">
      <c r="B762" s="267">
        <f t="shared" si="76"/>
        <v>6.02</v>
      </c>
      <c r="C762" s="466" t="s">
        <v>1365</v>
      </c>
      <c r="D762" s="269">
        <f>18*2</f>
        <v>36</v>
      </c>
      <c r="E762" s="471" t="s">
        <v>767</v>
      </c>
      <c r="F762" s="269"/>
      <c r="G762" s="272">
        <f>ROUND(F762*D762,2)</f>
        <v>0</v>
      </c>
      <c r="H762" s="274"/>
    </row>
    <row r="763" spans="2:8" s="243" customFormat="1">
      <c r="B763" s="267"/>
      <c r="C763" s="268"/>
      <c r="D763" s="269"/>
      <c r="E763" s="273"/>
      <c r="F763" s="269"/>
      <c r="G763" s="280"/>
      <c r="H763" s="274">
        <f>SUM(G761:G762)</f>
        <v>0</v>
      </c>
    </row>
    <row r="764" spans="2:8" s="243" customFormat="1">
      <c r="B764" s="260">
        <v>7</v>
      </c>
      <c r="C764" s="277" t="s">
        <v>1366</v>
      </c>
      <c r="D764" s="470"/>
      <c r="E764" s="431"/>
      <c r="F764" s="269"/>
      <c r="G764" s="280"/>
      <c r="H764" s="274"/>
    </row>
    <row r="765" spans="2:8" s="243" customFormat="1">
      <c r="B765" s="267">
        <f t="shared" ref="B765:B790" si="77">+B764+0.01</f>
        <v>7.01</v>
      </c>
      <c r="C765" s="463" t="s">
        <v>1367</v>
      </c>
      <c r="D765" s="470">
        <f>0.6*1*(6.8*2+8.23*2)+(0.9*0.5*0.5)+(1.07*0.5*0.5)</f>
        <v>18.528500000000001</v>
      </c>
      <c r="E765" s="431" t="s">
        <v>767</v>
      </c>
      <c r="F765" s="269"/>
      <c r="G765" s="272">
        <f>ROUND(F765*D765,2)</f>
        <v>0</v>
      </c>
      <c r="H765" s="274"/>
    </row>
    <row r="766" spans="2:8" s="243" customFormat="1">
      <c r="B766" s="267">
        <f t="shared" si="77"/>
        <v>7.02</v>
      </c>
      <c r="C766" s="463" t="s">
        <v>1368</v>
      </c>
      <c r="D766" s="470">
        <f>0.4*0.7*(6.8*2+8.23*2)</f>
        <v>8.4168000000000003</v>
      </c>
      <c r="E766" s="431" t="s">
        <v>767</v>
      </c>
      <c r="F766" s="269"/>
      <c r="G766" s="272">
        <f t="shared" ref="G766:G790" si="78">ROUND(F766*D766,2)</f>
        <v>0</v>
      </c>
      <c r="H766" s="274"/>
    </row>
    <row r="767" spans="2:8" s="243" customFormat="1">
      <c r="B767" s="267">
        <f t="shared" si="77"/>
        <v>7.0299999999999994</v>
      </c>
      <c r="C767" s="463" t="s">
        <v>1343</v>
      </c>
      <c r="D767" s="470">
        <f>+(D765-D766)*1.3</f>
        <v>13.145210000000002</v>
      </c>
      <c r="E767" s="431" t="s">
        <v>767</v>
      </c>
      <c r="F767" s="269"/>
      <c r="G767" s="272">
        <f t="shared" si="78"/>
        <v>0</v>
      </c>
      <c r="H767" s="274"/>
    </row>
    <row r="768" spans="2:8" s="243" customFormat="1">
      <c r="B768" s="267">
        <f t="shared" si="77"/>
        <v>7.0399999999999991</v>
      </c>
      <c r="C768" s="463" t="s">
        <v>1369</v>
      </c>
      <c r="D768" s="470">
        <f>0.6*0.3*(6.8*2+8.23*2)</f>
        <v>5.4108000000000001</v>
      </c>
      <c r="E768" s="431" t="s">
        <v>767</v>
      </c>
      <c r="F768" s="269"/>
      <c r="G768" s="272">
        <f t="shared" si="78"/>
        <v>0</v>
      </c>
      <c r="H768" s="274"/>
    </row>
    <row r="769" spans="2:8" s="243" customFormat="1">
      <c r="B769" s="267">
        <f t="shared" si="77"/>
        <v>7.0499999999999989</v>
      </c>
      <c r="C769" s="463" t="s">
        <v>1370</v>
      </c>
      <c r="D769" s="470">
        <f>+(0.25*0.25*3.5*4)</f>
        <v>0.875</v>
      </c>
      <c r="E769" s="431" t="s">
        <v>767</v>
      </c>
      <c r="F769" s="269"/>
      <c r="G769" s="272">
        <f t="shared" si="78"/>
        <v>0</v>
      </c>
      <c r="H769" s="274"/>
    </row>
    <row r="770" spans="2:8" s="243" customFormat="1">
      <c r="B770" s="267">
        <f t="shared" si="77"/>
        <v>7.0599999999999987</v>
      </c>
      <c r="C770" s="463" t="s">
        <v>1371</v>
      </c>
      <c r="D770" s="470">
        <f>+(0.2*0.2*3.5*7)</f>
        <v>0.98000000000000009</v>
      </c>
      <c r="E770" s="431" t="s">
        <v>767</v>
      </c>
      <c r="F770" s="269"/>
      <c r="G770" s="272">
        <f t="shared" si="78"/>
        <v>0</v>
      </c>
      <c r="H770" s="274"/>
    </row>
    <row r="771" spans="2:8" s="243" customFormat="1">
      <c r="B771" s="267">
        <f t="shared" si="77"/>
        <v>7.0699999999999985</v>
      </c>
      <c r="C771" s="463" t="s">
        <v>1372</v>
      </c>
      <c r="D771" s="470">
        <f>+(0.2*0.3*(6.8*2+8.23*2))</f>
        <v>1.8036000000000001</v>
      </c>
      <c r="E771" s="431" t="s">
        <v>767</v>
      </c>
      <c r="F771" s="269"/>
      <c r="G771" s="272">
        <f t="shared" si="78"/>
        <v>0</v>
      </c>
      <c r="H771" s="274"/>
    </row>
    <row r="772" spans="2:8" s="243" customFormat="1">
      <c r="B772" s="267">
        <f t="shared" si="77"/>
        <v>7.0799999999999983</v>
      </c>
      <c r="C772" s="463" t="s">
        <v>1373</v>
      </c>
      <c r="D772" s="470">
        <f>+(0.25*0.4*5.81)</f>
        <v>0.58099999999999996</v>
      </c>
      <c r="E772" s="431" t="s">
        <v>767</v>
      </c>
      <c r="F772" s="269"/>
      <c r="G772" s="272">
        <f t="shared" si="78"/>
        <v>0</v>
      </c>
      <c r="H772" s="274"/>
    </row>
    <row r="773" spans="2:8" s="243" customFormat="1">
      <c r="B773" s="267">
        <f t="shared" si="77"/>
        <v>7.0899999999999981</v>
      </c>
      <c r="C773" s="463" t="s">
        <v>1374</v>
      </c>
      <c r="D773" s="470">
        <f>+(0.25*0.45*(6.4+7.83+7.83))</f>
        <v>2.4817500000000003</v>
      </c>
      <c r="E773" s="431" t="s">
        <v>767</v>
      </c>
      <c r="F773" s="269"/>
      <c r="G773" s="272">
        <f t="shared" si="78"/>
        <v>0</v>
      </c>
      <c r="H773" s="274"/>
    </row>
    <row r="774" spans="2:8" s="243" customFormat="1">
      <c r="B774" s="267">
        <f t="shared" si="77"/>
        <v>7.0999999999999979</v>
      </c>
      <c r="C774" s="463" t="s">
        <v>1375</v>
      </c>
      <c r="D774" s="470">
        <f>+(5.61*7.03*0.15)-(0.9*0.5*0.4)-(1.07*0.5*0.4)</f>
        <v>5.5217450000000001</v>
      </c>
      <c r="E774" s="431" t="s">
        <v>767</v>
      </c>
      <c r="F774" s="269"/>
      <c r="G774" s="272">
        <f t="shared" si="78"/>
        <v>0</v>
      </c>
      <c r="H774" s="274"/>
    </row>
    <row r="775" spans="2:8" s="243" customFormat="1">
      <c r="B775" s="267">
        <f t="shared" si="77"/>
        <v>7.1099999999999977</v>
      </c>
      <c r="C775" s="463" t="s">
        <v>1376</v>
      </c>
      <c r="D775" s="470">
        <f>+(6.8*8.23*0.25)</f>
        <v>13.991</v>
      </c>
      <c r="E775" s="431" t="s">
        <v>767</v>
      </c>
      <c r="F775" s="269"/>
      <c r="G775" s="272">
        <f t="shared" si="78"/>
        <v>0</v>
      </c>
      <c r="H775" s="274"/>
    </row>
    <row r="776" spans="2:8" s="243" customFormat="1">
      <c r="B776" s="267">
        <f t="shared" si="77"/>
        <v>7.1199999999999974</v>
      </c>
      <c r="C776" s="463" t="s">
        <v>1377</v>
      </c>
      <c r="D776" s="470">
        <f>+(0.9*0.5*0.5)+(1.07*0.5*0.5)</f>
        <v>0.49250000000000005</v>
      </c>
      <c r="E776" s="431" t="s">
        <v>767</v>
      </c>
      <c r="F776" s="269"/>
      <c r="G776" s="272">
        <f t="shared" si="78"/>
        <v>0</v>
      </c>
      <c r="H776" s="274"/>
    </row>
    <row r="777" spans="2:8" s="243" customFormat="1">
      <c r="B777" s="267">
        <f t="shared" si="77"/>
        <v>7.1299999999999972</v>
      </c>
      <c r="C777" s="463" t="s">
        <v>1378</v>
      </c>
      <c r="D777" s="470">
        <f>8*0.25*0.25</f>
        <v>0.5</v>
      </c>
      <c r="E777" s="431" t="s">
        <v>767</v>
      </c>
      <c r="F777" s="269"/>
      <c r="G777" s="272">
        <f t="shared" si="78"/>
        <v>0</v>
      </c>
      <c r="H777" s="274"/>
    </row>
    <row r="778" spans="2:8" s="243" customFormat="1">
      <c r="B778" s="267">
        <f t="shared" si="77"/>
        <v>7.139999999999997</v>
      </c>
      <c r="C778" s="463" t="s">
        <v>1379</v>
      </c>
      <c r="D778" s="470">
        <f>+(6.4*2+7.83*2)*2.8-(2.6*2.1)-(2.6*1)</f>
        <v>71.628000000000014</v>
      </c>
      <c r="E778" s="431" t="s">
        <v>762</v>
      </c>
      <c r="F778" s="269"/>
      <c r="G778" s="272">
        <f t="shared" si="78"/>
        <v>0</v>
      </c>
      <c r="H778" s="274"/>
    </row>
    <row r="779" spans="2:8" s="243" customFormat="1">
      <c r="B779" s="267">
        <f t="shared" si="77"/>
        <v>7.1499999999999968</v>
      </c>
      <c r="C779" s="472" t="s">
        <v>1165</v>
      </c>
      <c r="D779" s="470">
        <f>+D778*2</f>
        <v>143.25600000000003</v>
      </c>
      <c r="E779" s="431" t="s">
        <v>762</v>
      </c>
      <c r="F779" s="269"/>
      <c r="G779" s="272">
        <f t="shared" si="78"/>
        <v>0</v>
      </c>
      <c r="H779" s="274"/>
    </row>
    <row r="780" spans="2:8" s="243" customFormat="1">
      <c r="B780" s="267">
        <f t="shared" si="77"/>
        <v>7.1599999999999966</v>
      </c>
      <c r="C780" s="472" t="s">
        <v>1380</v>
      </c>
      <c r="D780" s="470">
        <f>+D779</f>
        <v>143.25600000000003</v>
      </c>
      <c r="E780" s="431" t="s">
        <v>762</v>
      </c>
      <c r="F780" s="269"/>
      <c r="G780" s="272">
        <f t="shared" si="78"/>
        <v>0</v>
      </c>
      <c r="H780" s="274"/>
    </row>
    <row r="781" spans="2:8" s="243" customFormat="1">
      <c r="B781" s="267">
        <f t="shared" si="77"/>
        <v>7.1699999999999964</v>
      </c>
      <c r="C781" s="472" t="s">
        <v>1381</v>
      </c>
      <c r="D781" s="470">
        <f>+(0.25+0.4*2)*5.81+(0.45*2*(6.4+7.83+7.83))</f>
        <v>25.954500000000003</v>
      </c>
      <c r="E781" s="431" t="s">
        <v>762</v>
      </c>
      <c r="F781" s="269"/>
      <c r="G781" s="272">
        <f t="shared" si="78"/>
        <v>0</v>
      </c>
      <c r="H781" s="274"/>
    </row>
    <row r="782" spans="2:8" s="243" customFormat="1">
      <c r="B782" s="267">
        <f t="shared" si="77"/>
        <v>7.1799999999999962</v>
      </c>
      <c r="C782" s="472" t="s">
        <v>981</v>
      </c>
      <c r="D782" s="470">
        <f>2.1*4+2.6*2+2.6*4+1*4</f>
        <v>28</v>
      </c>
      <c r="E782" s="273" t="s">
        <v>750</v>
      </c>
      <c r="F782" s="269"/>
      <c r="G782" s="272">
        <f t="shared" si="78"/>
        <v>0</v>
      </c>
      <c r="H782" s="274"/>
    </row>
    <row r="783" spans="2:8" s="243" customFormat="1">
      <c r="B783" s="267">
        <f t="shared" si="77"/>
        <v>7.1899999999999959</v>
      </c>
      <c r="C783" s="472" t="s">
        <v>1382</v>
      </c>
      <c r="D783" s="470">
        <f>6.4*7.83</f>
        <v>50.112000000000002</v>
      </c>
      <c r="E783" s="431" t="s">
        <v>762</v>
      </c>
      <c r="F783" s="269"/>
      <c r="G783" s="272">
        <f t="shared" si="78"/>
        <v>0</v>
      </c>
      <c r="H783" s="274"/>
    </row>
    <row r="784" spans="2:8" s="243" customFormat="1">
      <c r="B784" s="267">
        <f t="shared" si="77"/>
        <v>7.1999999999999957</v>
      </c>
      <c r="C784" s="472" t="s">
        <v>1166</v>
      </c>
      <c r="D784" s="470">
        <f>6.4+7.83+6.4+7.83</f>
        <v>28.46</v>
      </c>
      <c r="E784" s="273" t="s">
        <v>750</v>
      </c>
      <c r="F784" s="269"/>
      <c r="G784" s="272">
        <f t="shared" si="78"/>
        <v>0</v>
      </c>
      <c r="H784" s="274"/>
    </row>
    <row r="785" spans="2:8" s="243" customFormat="1">
      <c r="B785" s="267">
        <f t="shared" si="77"/>
        <v>7.2099999999999955</v>
      </c>
      <c r="C785" s="472" t="s">
        <v>1383</v>
      </c>
      <c r="D785" s="470">
        <f>6.8+8.23+6.8+8.23</f>
        <v>30.060000000000002</v>
      </c>
      <c r="E785" s="273" t="s">
        <v>750</v>
      </c>
      <c r="F785" s="269"/>
      <c r="G785" s="272">
        <f t="shared" si="78"/>
        <v>0</v>
      </c>
      <c r="H785" s="274"/>
    </row>
    <row r="786" spans="2:8" s="243" customFormat="1">
      <c r="B786" s="267">
        <f t="shared" si="77"/>
        <v>7.2199999999999953</v>
      </c>
      <c r="C786" s="268" t="s">
        <v>1384</v>
      </c>
      <c r="D786" s="470">
        <f>+D783</f>
        <v>50.112000000000002</v>
      </c>
      <c r="E786" s="431" t="s">
        <v>762</v>
      </c>
      <c r="F786" s="269"/>
      <c r="G786" s="272">
        <f t="shared" si="78"/>
        <v>0</v>
      </c>
      <c r="H786" s="274"/>
    </row>
    <row r="787" spans="2:8" s="243" customFormat="1">
      <c r="B787" s="267">
        <f t="shared" si="77"/>
        <v>7.2299999999999951</v>
      </c>
      <c r="C787" s="472" t="s">
        <v>1385</v>
      </c>
      <c r="D787" s="470">
        <f>+D774/0.15</f>
        <v>36.811633333333333</v>
      </c>
      <c r="E787" s="431" t="s">
        <v>762</v>
      </c>
      <c r="F787" s="269"/>
      <c r="G787" s="272">
        <f t="shared" si="78"/>
        <v>0</v>
      </c>
      <c r="H787" s="274"/>
    </row>
    <row r="788" spans="2:8" s="243" customFormat="1">
      <c r="B788" s="267">
        <f t="shared" si="77"/>
        <v>7.2399999999999949</v>
      </c>
      <c r="C788" s="472" t="s">
        <v>1386</v>
      </c>
      <c r="D788" s="470">
        <f>+D780+D781</f>
        <v>169.21050000000002</v>
      </c>
      <c r="E788" s="431" t="s">
        <v>762</v>
      </c>
      <c r="F788" s="269"/>
      <c r="G788" s="272">
        <f t="shared" si="78"/>
        <v>0</v>
      </c>
      <c r="H788" s="274"/>
    </row>
    <row r="789" spans="2:8" s="243" customFormat="1">
      <c r="B789" s="267">
        <f t="shared" si="77"/>
        <v>7.2499999999999947</v>
      </c>
      <c r="C789" s="472" t="s">
        <v>1387</v>
      </c>
      <c r="D789" s="470">
        <v>1</v>
      </c>
      <c r="E789" s="431" t="s">
        <v>9</v>
      </c>
      <c r="F789" s="269"/>
      <c r="G789" s="272">
        <f t="shared" si="78"/>
        <v>0</v>
      </c>
      <c r="H789" s="274"/>
    </row>
    <row r="790" spans="2:8" s="243" customFormat="1">
      <c r="B790" s="267">
        <f t="shared" si="77"/>
        <v>7.2599999999999945</v>
      </c>
      <c r="C790" s="472" t="s">
        <v>1388</v>
      </c>
      <c r="D790" s="470">
        <v>1</v>
      </c>
      <c r="E790" s="431" t="s">
        <v>9</v>
      </c>
      <c r="F790" s="269"/>
      <c r="G790" s="272">
        <f t="shared" si="78"/>
        <v>0</v>
      </c>
      <c r="H790" s="274"/>
    </row>
    <row r="791" spans="2:8" s="243" customFormat="1">
      <c r="B791" s="260"/>
      <c r="C791" s="277"/>
      <c r="D791" s="470"/>
      <c r="E791" s="431"/>
      <c r="F791" s="269"/>
      <c r="G791" s="280"/>
      <c r="H791" s="274">
        <f>SUM(G765:G790)</f>
        <v>0</v>
      </c>
    </row>
    <row r="792" spans="2:8" s="243" customFormat="1">
      <c r="B792" s="260">
        <v>8</v>
      </c>
      <c r="C792" s="277" t="s">
        <v>1389</v>
      </c>
      <c r="D792" s="269"/>
      <c r="E792" s="273"/>
      <c r="F792" s="269"/>
      <c r="G792" s="280"/>
      <c r="H792" s="274"/>
    </row>
    <row r="793" spans="2:8" s="243" customFormat="1" ht="56.25">
      <c r="B793" s="267">
        <f t="shared" ref="B793:B814" si="79">+B792+0.01</f>
        <v>8.01</v>
      </c>
      <c r="C793" s="473" t="s">
        <v>1390</v>
      </c>
      <c r="D793" s="278">
        <v>1</v>
      </c>
      <c r="E793" s="474" t="s">
        <v>9</v>
      </c>
      <c r="F793" s="269"/>
      <c r="G793" s="272">
        <f t="shared" ref="G793:G814" si="80">ROUND(F793*D793,2)</f>
        <v>0</v>
      </c>
      <c r="H793" s="274"/>
    </row>
    <row r="794" spans="2:8" s="243" customFormat="1" ht="37.5">
      <c r="B794" s="267">
        <f t="shared" si="79"/>
        <v>8.02</v>
      </c>
      <c r="C794" s="473" t="s">
        <v>1391</v>
      </c>
      <c r="D794" s="278">
        <v>3</v>
      </c>
      <c r="E794" s="474" t="s">
        <v>9</v>
      </c>
      <c r="F794" s="475"/>
      <c r="G794" s="272">
        <f t="shared" si="80"/>
        <v>0</v>
      </c>
      <c r="H794" s="274"/>
    </row>
    <row r="795" spans="2:8" s="243" customFormat="1" ht="37.5">
      <c r="B795" s="267">
        <f t="shared" si="79"/>
        <v>8.0299999999999994</v>
      </c>
      <c r="C795" s="473" t="s">
        <v>1392</v>
      </c>
      <c r="D795" s="278">
        <v>40</v>
      </c>
      <c r="E795" s="474" t="s">
        <v>9</v>
      </c>
      <c r="F795" s="269"/>
      <c r="G795" s="272">
        <f t="shared" si="80"/>
        <v>0</v>
      </c>
      <c r="H795" s="274"/>
    </row>
    <row r="796" spans="2:8" s="243" customFormat="1" ht="56.25">
      <c r="B796" s="267">
        <f t="shared" si="79"/>
        <v>8.0399999999999991</v>
      </c>
      <c r="C796" s="473" t="s">
        <v>1393</v>
      </c>
      <c r="D796" s="278">
        <v>12</v>
      </c>
      <c r="E796" s="474" t="s">
        <v>9</v>
      </c>
      <c r="F796" s="269"/>
      <c r="G796" s="272">
        <f t="shared" si="80"/>
        <v>0</v>
      </c>
      <c r="H796" s="274"/>
    </row>
    <row r="797" spans="2:8" s="243" customFormat="1">
      <c r="B797" s="267">
        <f t="shared" si="79"/>
        <v>8.0499999999999989</v>
      </c>
      <c r="C797" s="473" t="s">
        <v>1394</v>
      </c>
      <c r="D797" s="278">
        <v>2</v>
      </c>
      <c r="E797" s="474" t="s">
        <v>9</v>
      </c>
      <c r="F797" s="269"/>
      <c r="G797" s="272">
        <f t="shared" si="80"/>
        <v>0</v>
      </c>
      <c r="H797" s="274"/>
    </row>
    <row r="798" spans="2:8" s="243" customFormat="1">
      <c r="B798" s="267">
        <f t="shared" si="79"/>
        <v>8.0599999999999987</v>
      </c>
      <c r="C798" s="473" t="s">
        <v>1395</v>
      </c>
      <c r="D798" s="278">
        <v>20</v>
      </c>
      <c r="E798" s="474" t="s">
        <v>9</v>
      </c>
      <c r="F798" s="269"/>
      <c r="G798" s="272">
        <f t="shared" si="80"/>
        <v>0</v>
      </c>
      <c r="H798" s="274"/>
    </row>
    <row r="799" spans="2:8" s="243" customFormat="1" ht="37.5">
      <c r="B799" s="267">
        <f t="shared" si="79"/>
        <v>8.0699999999999985</v>
      </c>
      <c r="C799" s="473" t="s">
        <v>1396</v>
      </c>
      <c r="D799" s="278">
        <v>10</v>
      </c>
      <c r="E799" s="474" t="s">
        <v>9</v>
      </c>
      <c r="F799" s="269"/>
      <c r="G799" s="272">
        <f t="shared" si="80"/>
        <v>0</v>
      </c>
      <c r="H799" s="274"/>
    </row>
    <row r="800" spans="2:8" s="243" customFormat="1">
      <c r="B800" s="267">
        <f t="shared" si="79"/>
        <v>8.0799999999999983</v>
      </c>
      <c r="C800" s="473" t="s">
        <v>1397</v>
      </c>
      <c r="D800" s="278">
        <v>4</v>
      </c>
      <c r="E800" s="474" t="s">
        <v>9</v>
      </c>
      <c r="F800" s="269"/>
      <c r="G800" s="272">
        <f t="shared" si="80"/>
        <v>0</v>
      </c>
      <c r="H800" s="274"/>
    </row>
    <row r="801" spans="2:8" s="243" customFormat="1">
      <c r="B801" s="267">
        <f t="shared" si="79"/>
        <v>8.0899999999999981</v>
      </c>
      <c r="C801" s="473" t="s">
        <v>1398</v>
      </c>
      <c r="D801" s="278">
        <v>2</v>
      </c>
      <c r="E801" s="474" t="s">
        <v>9</v>
      </c>
      <c r="F801" s="269"/>
      <c r="G801" s="272">
        <f t="shared" si="80"/>
        <v>0</v>
      </c>
      <c r="H801" s="274"/>
    </row>
    <row r="802" spans="2:8" s="243" customFormat="1" ht="37.5">
      <c r="B802" s="267">
        <f t="shared" si="79"/>
        <v>8.0999999999999979</v>
      </c>
      <c r="C802" s="473" t="s">
        <v>1399</v>
      </c>
      <c r="D802" s="278">
        <v>8</v>
      </c>
      <c r="E802" s="474" t="s">
        <v>9</v>
      </c>
      <c r="F802" s="269"/>
      <c r="G802" s="272">
        <f t="shared" si="80"/>
        <v>0</v>
      </c>
      <c r="H802" s="274"/>
    </row>
    <row r="803" spans="2:8" s="243" customFormat="1" ht="37.5">
      <c r="B803" s="267">
        <f t="shared" si="79"/>
        <v>8.1099999999999977</v>
      </c>
      <c r="C803" s="473" t="s">
        <v>1400</v>
      </c>
      <c r="D803" s="278">
        <v>1</v>
      </c>
      <c r="E803" s="474" t="s">
        <v>9</v>
      </c>
      <c r="F803" s="269"/>
      <c r="G803" s="272">
        <f t="shared" si="80"/>
        <v>0</v>
      </c>
      <c r="H803" s="274"/>
    </row>
    <row r="804" spans="2:8" s="243" customFormat="1">
      <c r="B804" s="267">
        <f t="shared" si="79"/>
        <v>8.1199999999999974</v>
      </c>
      <c r="C804" s="473" t="s">
        <v>1401</v>
      </c>
      <c r="D804" s="278">
        <v>161</v>
      </c>
      <c r="E804" s="474" t="s">
        <v>9</v>
      </c>
      <c r="F804" s="269"/>
      <c r="G804" s="272">
        <f t="shared" si="80"/>
        <v>0</v>
      </c>
      <c r="H804" s="274"/>
    </row>
    <row r="805" spans="2:8" s="243" customFormat="1" ht="37.5">
      <c r="B805" s="267">
        <f t="shared" si="79"/>
        <v>8.1299999999999972</v>
      </c>
      <c r="C805" s="473" t="s">
        <v>1402</v>
      </c>
      <c r="D805" s="278">
        <v>3</v>
      </c>
      <c r="E805" s="474" t="s">
        <v>9</v>
      </c>
      <c r="F805" s="269"/>
      <c r="G805" s="272">
        <f t="shared" si="80"/>
        <v>0</v>
      </c>
      <c r="H805" s="274"/>
    </row>
    <row r="806" spans="2:8" s="243" customFormat="1" ht="37.5">
      <c r="B806" s="267">
        <f t="shared" si="79"/>
        <v>8.139999999999997</v>
      </c>
      <c r="C806" s="473" t="s">
        <v>1403</v>
      </c>
      <c r="D806" s="278">
        <v>1</v>
      </c>
      <c r="E806" s="474" t="s">
        <v>9</v>
      </c>
      <c r="F806" s="269"/>
      <c r="G806" s="272">
        <f t="shared" si="80"/>
        <v>0</v>
      </c>
      <c r="H806" s="274"/>
    </row>
    <row r="807" spans="2:8" s="243" customFormat="1">
      <c r="B807" s="267">
        <f t="shared" si="79"/>
        <v>8.1499999999999968</v>
      </c>
      <c r="C807" s="473" t="s">
        <v>1404</v>
      </c>
      <c r="D807" s="278">
        <v>1</v>
      </c>
      <c r="E807" s="474" t="s">
        <v>9</v>
      </c>
      <c r="F807" s="269"/>
      <c r="G807" s="272">
        <f t="shared" si="80"/>
        <v>0</v>
      </c>
      <c r="H807" s="274"/>
    </row>
    <row r="808" spans="2:8" s="243" customFormat="1">
      <c r="B808" s="267">
        <f t="shared" si="79"/>
        <v>8.1599999999999966</v>
      </c>
      <c r="C808" s="473" t="s">
        <v>1405</v>
      </c>
      <c r="D808" s="278">
        <v>3</v>
      </c>
      <c r="E808" s="474" t="s">
        <v>9</v>
      </c>
      <c r="F808" s="269"/>
      <c r="G808" s="272">
        <f t="shared" si="80"/>
        <v>0</v>
      </c>
      <c r="H808" s="274"/>
    </row>
    <row r="809" spans="2:8" s="243" customFormat="1" ht="37.5">
      <c r="B809" s="267">
        <f t="shared" si="79"/>
        <v>8.1699999999999964</v>
      </c>
      <c r="C809" s="473" t="s">
        <v>1406</v>
      </c>
      <c r="D809" s="278">
        <v>1</v>
      </c>
      <c r="E809" s="474" t="s">
        <v>9</v>
      </c>
      <c r="F809" s="269"/>
      <c r="G809" s="272">
        <f t="shared" si="80"/>
        <v>0</v>
      </c>
      <c r="H809" s="274"/>
    </row>
    <row r="810" spans="2:8" s="243" customFormat="1" ht="37.5">
      <c r="B810" s="267">
        <f t="shared" si="79"/>
        <v>8.1799999999999962</v>
      </c>
      <c r="C810" s="473" t="s">
        <v>1407</v>
      </c>
      <c r="D810" s="278">
        <v>3</v>
      </c>
      <c r="E810" s="474" t="s">
        <v>9</v>
      </c>
      <c r="F810" s="269"/>
      <c r="G810" s="272">
        <f t="shared" si="80"/>
        <v>0</v>
      </c>
      <c r="H810" s="274"/>
    </row>
    <row r="811" spans="2:8" s="243" customFormat="1" ht="131.25">
      <c r="B811" s="267">
        <f t="shared" si="79"/>
        <v>8.1899999999999959</v>
      </c>
      <c r="C811" s="473" t="s">
        <v>1408</v>
      </c>
      <c r="D811" s="278">
        <v>24</v>
      </c>
      <c r="E811" s="474" t="s">
        <v>9</v>
      </c>
      <c r="F811" s="269"/>
      <c r="G811" s="272">
        <f t="shared" si="80"/>
        <v>0</v>
      </c>
      <c r="H811" s="274"/>
    </row>
    <row r="812" spans="2:8" s="243" customFormat="1" ht="75">
      <c r="B812" s="267">
        <f t="shared" si="79"/>
        <v>8.1999999999999957</v>
      </c>
      <c r="C812" s="473" t="s">
        <v>1409</v>
      </c>
      <c r="D812" s="278">
        <v>5</v>
      </c>
      <c r="E812" s="474" t="s">
        <v>9</v>
      </c>
      <c r="F812" s="269"/>
      <c r="G812" s="272">
        <f t="shared" si="80"/>
        <v>0</v>
      </c>
      <c r="H812" s="274"/>
    </row>
    <row r="813" spans="2:8" s="243" customFormat="1" ht="37.5">
      <c r="B813" s="267">
        <f t="shared" si="79"/>
        <v>8.2099999999999955</v>
      </c>
      <c r="C813" s="473" t="s">
        <v>1410</v>
      </c>
      <c r="D813" s="278">
        <v>3</v>
      </c>
      <c r="E813" s="474" t="s">
        <v>9</v>
      </c>
      <c r="F813" s="269"/>
      <c r="G813" s="272">
        <f t="shared" si="80"/>
        <v>0</v>
      </c>
      <c r="H813" s="274"/>
    </row>
    <row r="814" spans="2:8" s="243" customFormat="1">
      <c r="B814" s="267">
        <f t="shared" si="79"/>
        <v>8.2199999999999953</v>
      </c>
      <c r="C814" s="472" t="s">
        <v>1411</v>
      </c>
      <c r="D814" s="470">
        <v>1</v>
      </c>
      <c r="E814" s="474" t="s">
        <v>9</v>
      </c>
      <c r="F814" s="269"/>
      <c r="G814" s="272">
        <f t="shared" si="80"/>
        <v>0</v>
      </c>
      <c r="H814" s="274"/>
    </row>
    <row r="815" spans="2:8" s="243" customFormat="1">
      <c r="B815" s="267"/>
      <c r="C815" s="298"/>
      <c r="D815" s="476"/>
      <c r="E815" s="477"/>
      <c r="F815" s="475"/>
      <c r="G815" s="478"/>
      <c r="H815" s="274">
        <f>SUM(G793:G814)</f>
        <v>0</v>
      </c>
    </row>
    <row r="816" spans="2:8" s="243" customFormat="1">
      <c r="B816" s="260">
        <v>9</v>
      </c>
      <c r="C816" s="277" t="s">
        <v>1412</v>
      </c>
      <c r="D816" s="470"/>
      <c r="E816" s="431"/>
      <c r="F816" s="269"/>
      <c r="G816" s="280"/>
      <c r="H816" s="274"/>
    </row>
    <row r="817" spans="2:8" s="243" customFormat="1">
      <c r="B817" s="267">
        <f t="shared" ref="B817:B818" si="81">+B816+0.01</f>
        <v>9.01</v>
      </c>
      <c r="C817" s="430" t="s">
        <v>1413</v>
      </c>
      <c r="D817" s="470">
        <v>1</v>
      </c>
      <c r="E817" s="431" t="s">
        <v>15</v>
      </c>
      <c r="F817" s="269"/>
      <c r="G817" s="303">
        <f>ROUND(F817*D817,2)</f>
        <v>0</v>
      </c>
      <c r="H817" s="274"/>
    </row>
    <row r="818" spans="2:8" s="243" customFormat="1">
      <c r="B818" s="267">
        <f t="shared" si="81"/>
        <v>9.02</v>
      </c>
      <c r="C818" s="430" t="s">
        <v>1414</v>
      </c>
      <c r="D818" s="470">
        <f>7*4</f>
        <v>28</v>
      </c>
      <c r="E818" s="431" t="s">
        <v>762</v>
      </c>
      <c r="F818" s="269"/>
      <c r="G818" s="303">
        <f>ROUND(F818*D818,2)</f>
        <v>0</v>
      </c>
      <c r="H818" s="274"/>
    </row>
    <row r="819" spans="2:8" s="243" customFormat="1">
      <c r="B819" s="267"/>
      <c r="C819" s="268"/>
      <c r="D819" s="269"/>
      <c r="E819" s="273"/>
      <c r="F819" s="269"/>
      <c r="G819" s="280"/>
      <c r="H819" s="274">
        <f>SUM(G817:G818)</f>
        <v>0</v>
      </c>
    </row>
    <row r="820" spans="2:8" s="243" customFormat="1" ht="19.5" thickBot="1">
      <c r="B820" s="267"/>
      <c r="C820" s="268"/>
      <c r="D820" s="269"/>
      <c r="E820" s="273"/>
      <c r="F820" s="269"/>
      <c r="G820" s="280"/>
      <c r="H820" s="274"/>
    </row>
    <row r="821" spans="2:8" s="243" customFormat="1" ht="19.5" thickBot="1">
      <c r="B821" s="479"/>
      <c r="C821" s="412" t="s">
        <v>1415</v>
      </c>
      <c r="D821" s="480"/>
      <c r="E821" s="480"/>
      <c r="F821" s="481"/>
      <c r="G821" s="482"/>
      <c r="H821" s="483">
        <f>SUM(H685:H820)</f>
        <v>0</v>
      </c>
    </row>
    <row r="822" spans="2:8" s="243" customFormat="1" ht="19.5" thickBot="1">
      <c r="B822" s="467"/>
      <c r="C822" s="268"/>
      <c r="D822" s="269"/>
      <c r="E822" s="273"/>
      <c r="F822" s="269"/>
      <c r="G822" s="280"/>
      <c r="H822" s="484"/>
    </row>
    <row r="823" spans="2:8" s="243" customFormat="1" ht="19.5" thickBot="1">
      <c r="B823" s="485"/>
      <c r="C823" s="334" t="s">
        <v>1416</v>
      </c>
      <c r="D823" s="486"/>
      <c r="E823" s="288"/>
      <c r="F823" s="487"/>
      <c r="G823" s="488"/>
      <c r="H823" s="489"/>
    </row>
    <row r="824" spans="2:8" s="243" customFormat="1">
      <c r="B824" s="286"/>
      <c r="C824" s="366"/>
      <c r="D824" s="490"/>
      <c r="E824" s="288"/>
      <c r="F824" s="487"/>
      <c r="G824" s="488"/>
      <c r="H824" s="489"/>
    </row>
    <row r="825" spans="2:8" s="243" customFormat="1">
      <c r="B825" s="260">
        <v>1</v>
      </c>
      <c r="C825" s="290" t="s">
        <v>760</v>
      </c>
      <c r="D825" s="491"/>
      <c r="E825" s="288"/>
      <c r="F825" s="487"/>
      <c r="G825" s="491"/>
      <c r="H825" s="489"/>
    </row>
    <row r="826" spans="2:8" s="243" customFormat="1">
      <c r="B826" s="492">
        <f>+B825+0.01</f>
        <v>1.01</v>
      </c>
      <c r="C826" s="281" t="s">
        <v>801</v>
      </c>
      <c r="D826" s="493">
        <v>151.44999999999999</v>
      </c>
      <c r="E826" s="282" t="s">
        <v>762</v>
      </c>
      <c r="F826" s="269"/>
      <c r="G826" s="491">
        <f>ROUND(F826*D826,2)</f>
        <v>0</v>
      </c>
      <c r="H826" s="489"/>
    </row>
    <row r="827" spans="2:8" s="243" customFormat="1">
      <c r="B827" s="492"/>
      <c r="C827" s="281"/>
      <c r="D827" s="491"/>
      <c r="E827" s="282"/>
      <c r="F827" s="487"/>
      <c r="G827" s="491"/>
      <c r="H827" s="489">
        <f>SUM(G826:G826)</f>
        <v>0</v>
      </c>
    </row>
    <row r="828" spans="2:8" s="243" customFormat="1">
      <c r="B828" s="260">
        <v>2</v>
      </c>
      <c r="C828" s="494" t="s">
        <v>1185</v>
      </c>
      <c r="D828" s="495"/>
      <c r="E828" s="496"/>
      <c r="F828" s="495"/>
      <c r="G828" s="495"/>
      <c r="H828" s="497"/>
    </row>
    <row r="829" spans="2:8" s="243" customFormat="1">
      <c r="B829" s="492">
        <f>+B828+0.01</f>
        <v>2.0099999999999998</v>
      </c>
      <c r="C829" s="498" t="s">
        <v>1417</v>
      </c>
      <c r="D829" s="499">
        <f>+D826*2.4</f>
        <v>363.47999999999996</v>
      </c>
      <c r="E829" s="273" t="s">
        <v>1418</v>
      </c>
      <c r="F829" s="495"/>
      <c r="G829" s="491">
        <f t="shared" ref="G829:G851" si="82">ROUND(F829*D829,2)</f>
        <v>0</v>
      </c>
      <c r="H829" s="497"/>
    </row>
    <row r="830" spans="2:8" s="243" customFormat="1" ht="37.5">
      <c r="B830" s="492">
        <f>+B829+0.01</f>
        <v>2.0199999999999996</v>
      </c>
      <c r="C830" s="281" t="s">
        <v>795</v>
      </c>
      <c r="D830" s="499">
        <f>+D826*1.4*1.25</f>
        <v>265.03749999999997</v>
      </c>
      <c r="E830" s="273" t="s">
        <v>1419</v>
      </c>
      <c r="F830" s="495"/>
      <c r="G830" s="491">
        <f t="shared" si="82"/>
        <v>0</v>
      </c>
      <c r="H830" s="497"/>
    </row>
    <row r="831" spans="2:8" s="243" customFormat="1" ht="37.5">
      <c r="B831" s="492">
        <f t="shared" ref="B831:B832" si="83">+B830+0.01</f>
        <v>2.0299999999999994</v>
      </c>
      <c r="C831" s="281" t="s">
        <v>796</v>
      </c>
      <c r="D831" s="499">
        <f>+D826*1*1.25-D837</f>
        <v>121.16</v>
      </c>
      <c r="E831" s="273" t="s">
        <v>1419</v>
      </c>
      <c r="F831" s="495"/>
      <c r="G831" s="491">
        <f t="shared" si="82"/>
        <v>0</v>
      </c>
      <c r="H831" s="497"/>
    </row>
    <row r="832" spans="2:8" s="243" customFormat="1">
      <c r="B832" s="492">
        <f t="shared" si="83"/>
        <v>2.0399999999999991</v>
      </c>
      <c r="C832" s="498" t="s">
        <v>1420</v>
      </c>
      <c r="D832" s="499">
        <f>+D829*1.25</f>
        <v>454.34999999999997</v>
      </c>
      <c r="E832" s="500" t="s">
        <v>1421</v>
      </c>
      <c r="F832" s="495"/>
      <c r="G832" s="491">
        <f t="shared" si="82"/>
        <v>0</v>
      </c>
      <c r="H832" s="497"/>
    </row>
    <row r="833" spans="2:8" s="243" customFormat="1">
      <c r="B833" s="501"/>
      <c r="C833" s="498"/>
      <c r="D833" s="495"/>
      <c r="E833" s="500"/>
      <c r="F833" s="495"/>
      <c r="G833" s="491">
        <f t="shared" si="82"/>
        <v>0</v>
      </c>
      <c r="H833" s="497">
        <f>SUM(G829:G832)</f>
        <v>0</v>
      </c>
    </row>
    <row r="834" spans="2:8" s="243" customFormat="1">
      <c r="B834" s="502">
        <v>3</v>
      </c>
      <c r="C834" s="290" t="s">
        <v>802</v>
      </c>
      <c r="D834" s="282"/>
      <c r="E834" s="282"/>
      <c r="F834" s="495"/>
      <c r="G834" s="491">
        <f t="shared" si="82"/>
        <v>0</v>
      </c>
      <c r="H834" s="497"/>
    </row>
    <row r="835" spans="2:8" s="243" customFormat="1">
      <c r="B835" s="292"/>
      <c r="C835" s="290" t="s">
        <v>803</v>
      </c>
      <c r="D835" s="269"/>
      <c r="E835" s="282"/>
      <c r="F835" s="495"/>
      <c r="G835" s="491"/>
      <c r="H835" s="497"/>
    </row>
    <row r="836" spans="2:8" s="243" customFormat="1">
      <c r="B836" s="492">
        <f>+B834+0.01</f>
        <v>3.01</v>
      </c>
      <c r="C836" s="281" t="s">
        <v>804</v>
      </c>
      <c r="D836" s="269">
        <f>+D837/0.45</f>
        <v>151.45000000000002</v>
      </c>
      <c r="E836" s="282" t="s">
        <v>762</v>
      </c>
      <c r="F836" s="495"/>
      <c r="G836" s="491"/>
      <c r="H836" s="497"/>
    </row>
    <row r="837" spans="2:8" s="243" customFormat="1">
      <c r="B837" s="492">
        <f>+B836+0.01</f>
        <v>3.0199999999999996</v>
      </c>
      <c r="C837" s="281" t="s">
        <v>1422</v>
      </c>
      <c r="D837" s="282">
        <f>+D826*0.45</f>
        <v>68.152500000000003</v>
      </c>
      <c r="E837" s="282" t="s">
        <v>767</v>
      </c>
      <c r="F837" s="495"/>
      <c r="G837" s="491">
        <f t="shared" si="82"/>
        <v>0</v>
      </c>
      <c r="H837" s="497"/>
    </row>
    <row r="838" spans="2:8" s="243" customFormat="1" ht="37.5">
      <c r="B838" s="492">
        <f>+B837+0.01</f>
        <v>3.0299999999999994</v>
      </c>
      <c r="C838" s="281" t="s">
        <v>1423</v>
      </c>
      <c r="D838" s="499">
        <f>+(1.4*1.4*0.45)*15</f>
        <v>13.229999999999999</v>
      </c>
      <c r="E838" s="282" t="s">
        <v>767</v>
      </c>
      <c r="F838" s="495"/>
      <c r="G838" s="491">
        <f t="shared" si="82"/>
        <v>0</v>
      </c>
      <c r="H838" s="503"/>
    </row>
    <row r="839" spans="2:8" s="243" customFormat="1">
      <c r="B839" s="492">
        <f t="shared" ref="B839:B851" si="84">+B838+0.01</f>
        <v>3.0399999999999991</v>
      </c>
      <c r="C839" s="281" t="s">
        <v>1424</v>
      </c>
      <c r="D839" s="499">
        <f>+(0.4*0.4*3)*15</f>
        <v>7.2000000000000011</v>
      </c>
      <c r="E839" s="282" t="s">
        <v>767</v>
      </c>
      <c r="F839" s="269"/>
      <c r="G839" s="491">
        <f t="shared" si="82"/>
        <v>0</v>
      </c>
      <c r="H839" s="503"/>
    </row>
    <row r="840" spans="2:8" s="243" customFormat="1" ht="37.5">
      <c r="B840" s="492">
        <f t="shared" si="84"/>
        <v>3.0499999999999989</v>
      </c>
      <c r="C840" s="268" t="s">
        <v>1425</v>
      </c>
      <c r="D840" s="272">
        <f>0.25*0.45*(1.15+2.15+3.15)</f>
        <v>0.72562499999999996</v>
      </c>
      <c r="E840" s="273" t="s">
        <v>767</v>
      </c>
      <c r="F840" s="269"/>
      <c r="G840" s="269">
        <f t="shared" si="82"/>
        <v>0</v>
      </c>
      <c r="H840" s="504"/>
    </row>
    <row r="841" spans="2:8" s="243" customFormat="1" ht="37.5">
      <c r="B841" s="492">
        <f t="shared" si="84"/>
        <v>3.0599999999999987</v>
      </c>
      <c r="C841" s="268" t="s">
        <v>1426</v>
      </c>
      <c r="D841" s="272">
        <f>0.25*0.45*3.1</f>
        <v>0.34875</v>
      </c>
      <c r="E841" s="273" t="s">
        <v>767</v>
      </c>
      <c r="F841" s="269"/>
      <c r="G841" s="269">
        <f t="shared" si="82"/>
        <v>0</v>
      </c>
      <c r="H841" s="504"/>
    </row>
    <row r="842" spans="2:8" s="243" customFormat="1" ht="37.5">
      <c r="B842" s="492">
        <f t="shared" si="84"/>
        <v>3.0699999999999985</v>
      </c>
      <c r="C842" s="268" t="s">
        <v>1427</v>
      </c>
      <c r="D842" s="272">
        <f>0.25*0.45*(2.15+3.15)</f>
        <v>0.59624999999999995</v>
      </c>
      <c r="E842" s="273" t="s">
        <v>767</v>
      </c>
      <c r="F842" s="269"/>
      <c r="G842" s="269">
        <f t="shared" si="82"/>
        <v>0</v>
      </c>
      <c r="H842" s="504"/>
    </row>
    <row r="843" spans="2:8" s="243" customFormat="1" ht="37.5">
      <c r="B843" s="492">
        <f t="shared" si="84"/>
        <v>3.0799999999999983</v>
      </c>
      <c r="C843" s="268" t="s">
        <v>1428</v>
      </c>
      <c r="D843" s="272">
        <f>0.25*0.45*(1.8+2.15+3.15)</f>
        <v>0.79874999999999996</v>
      </c>
      <c r="E843" s="273" t="s">
        <v>767</v>
      </c>
      <c r="F843" s="269"/>
      <c r="G843" s="269">
        <f t="shared" si="82"/>
        <v>0</v>
      </c>
      <c r="H843" s="504"/>
    </row>
    <row r="844" spans="2:8" s="243" customFormat="1" ht="37.5">
      <c r="B844" s="492">
        <f t="shared" si="84"/>
        <v>3.0899999999999981</v>
      </c>
      <c r="C844" s="268" t="s">
        <v>1429</v>
      </c>
      <c r="D844" s="272">
        <f>0.25*0.45*2.7</f>
        <v>0.30375000000000002</v>
      </c>
      <c r="E844" s="273" t="s">
        <v>767</v>
      </c>
      <c r="F844" s="269"/>
      <c r="G844" s="269">
        <f t="shared" si="82"/>
        <v>0</v>
      </c>
      <c r="H844" s="504"/>
    </row>
    <row r="845" spans="2:8" s="243" customFormat="1" ht="37.5">
      <c r="B845" s="492">
        <f t="shared" si="84"/>
        <v>3.0999999999999979</v>
      </c>
      <c r="C845" s="268" t="s">
        <v>1430</v>
      </c>
      <c r="D845" s="272">
        <f>0.25*0.45*4.2</f>
        <v>0.47250000000000003</v>
      </c>
      <c r="E845" s="273" t="s">
        <v>767</v>
      </c>
      <c r="F845" s="269"/>
      <c r="G845" s="269">
        <f t="shared" si="82"/>
        <v>0</v>
      </c>
      <c r="H845" s="504"/>
    </row>
    <row r="846" spans="2:8" s="243" customFormat="1" ht="37.5">
      <c r="B846" s="492">
        <f t="shared" si="84"/>
        <v>3.1099999999999977</v>
      </c>
      <c r="C846" s="268" t="s">
        <v>1431</v>
      </c>
      <c r="D846" s="272">
        <f>0.25*0.45*2.95</f>
        <v>0.33187500000000003</v>
      </c>
      <c r="E846" s="273" t="s">
        <v>767</v>
      </c>
      <c r="F846" s="269"/>
      <c r="G846" s="269">
        <f t="shared" si="82"/>
        <v>0</v>
      </c>
      <c r="H846" s="504"/>
    </row>
    <row r="847" spans="2:8" s="243" customFormat="1" ht="37.5">
      <c r="B847" s="492">
        <f t="shared" si="84"/>
        <v>3.1199999999999974</v>
      </c>
      <c r="C847" s="268" t="s">
        <v>1432</v>
      </c>
      <c r="D847" s="272">
        <f>0.25*0.45*1.9</f>
        <v>0.21375</v>
      </c>
      <c r="E847" s="273" t="s">
        <v>767</v>
      </c>
      <c r="F847" s="269"/>
      <c r="G847" s="269">
        <f t="shared" si="82"/>
        <v>0</v>
      </c>
      <c r="H847" s="504"/>
    </row>
    <row r="848" spans="2:8" s="243" customFormat="1" ht="39" customHeight="1">
      <c r="B848" s="492">
        <f t="shared" si="84"/>
        <v>3.1299999999999972</v>
      </c>
      <c r="C848" s="268" t="s">
        <v>1433</v>
      </c>
      <c r="D848" s="272">
        <f>0.25*0.45*(5.15+4.3)</f>
        <v>1.0631249999999999</v>
      </c>
      <c r="E848" s="273" t="s">
        <v>767</v>
      </c>
      <c r="F848" s="269"/>
      <c r="G848" s="269">
        <f t="shared" si="82"/>
        <v>0</v>
      </c>
      <c r="H848" s="504"/>
    </row>
    <row r="849" spans="2:8" s="243" customFormat="1">
      <c r="B849" s="492">
        <f t="shared" si="84"/>
        <v>3.139999999999997</v>
      </c>
      <c r="C849" s="268" t="s">
        <v>1434</v>
      </c>
      <c r="D849" s="272">
        <f>0.25*0.45*1.1</f>
        <v>0.12375000000000001</v>
      </c>
      <c r="E849" s="273" t="s">
        <v>767</v>
      </c>
      <c r="F849" s="269"/>
      <c r="G849" s="269">
        <f t="shared" si="82"/>
        <v>0</v>
      </c>
      <c r="H849" s="504"/>
    </row>
    <row r="850" spans="2:8" s="243" customFormat="1">
      <c r="B850" s="492">
        <f t="shared" si="84"/>
        <v>3.1499999999999968</v>
      </c>
      <c r="C850" s="281" t="s">
        <v>1435</v>
      </c>
      <c r="D850" s="491">
        <v>0.69299999999999984</v>
      </c>
      <c r="E850" s="282" t="s">
        <v>767</v>
      </c>
      <c r="F850" s="269"/>
      <c r="G850" s="495">
        <f t="shared" si="82"/>
        <v>0</v>
      </c>
      <c r="H850" s="504"/>
    </row>
    <row r="851" spans="2:8" s="243" customFormat="1">
      <c r="B851" s="492">
        <f t="shared" si="84"/>
        <v>3.1599999999999966</v>
      </c>
      <c r="C851" s="268" t="s">
        <v>1436</v>
      </c>
      <c r="D851" s="491">
        <v>91.872</v>
      </c>
      <c r="E851" s="273" t="s">
        <v>767</v>
      </c>
      <c r="F851" s="269"/>
      <c r="G851" s="495">
        <f t="shared" si="82"/>
        <v>0</v>
      </c>
      <c r="H851" s="504"/>
    </row>
    <row r="852" spans="2:8" s="243" customFormat="1">
      <c r="B852" s="492"/>
      <c r="C852" s="281"/>
      <c r="D852" s="491"/>
      <c r="E852" s="282"/>
      <c r="F852" s="487"/>
      <c r="G852" s="491"/>
      <c r="H852" s="489">
        <f>SUM(G836:G851)</f>
        <v>0</v>
      </c>
    </row>
    <row r="853" spans="2:8" s="243" customFormat="1">
      <c r="B853" s="502">
        <v>4</v>
      </c>
      <c r="C853" s="505" t="s">
        <v>961</v>
      </c>
      <c r="D853" s="491"/>
      <c r="E853" s="506"/>
      <c r="F853" s="487"/>
      <c r="G853" s="491"/>
      <c r="H853" s="489"/>
    </row>
    <row r="854" spans="2:8" s="243" customFormat="1">
      <c r="B854" s="507">
        <v>4.01</v>
      </c>
      <c r="C854" s="508" t="s">
        <v>1437</v>
      </c>
      <c r="D854" s="491">
        <v>34.296000000000006</v>
      </c>
      <c r="E854" s="500" t="s">
        <v>762</v>
      </c>
      <c r="F854" s="487"/>
      <c r="G854" s="491">
        <f>ROUND(F854*D854,2)</f>
        <v>0</v>
      </c>
      <c r="H854" s="489"/>
    </row>
    <row r="855" spans="2:8" s="243" customFormat="1">
      <c r="B855" s="507">
        <v>4.0199999999999996</v>
      </c>
      <c r="C855" s="508" t="s">
        <v>1438</v>
      </c>
      <c r="D855" s="491">
        <v>360.10800000000006</v>
      </c>
      <c r="E855" s="500" t="s">
        <v>762</v>
      </c>
      <c r="F855" s="487"/>
      <c r="G855" s="491">
        <f>ROUND(F855*D855,2)</f>
        <v>0</v>
      </c>
      <c r="H855" s="489"/>
    </row>
    <row r="856" spans="2:8" s="243" customFormat="1">
      <c r="B856" s="507">
        <v>4.0299999999999994</v>
      </c>
      <c r="C856" s="508" t="s">
        <v>1439</v>
      </c>
      <c r="D856" s="491">
        <v>15.408000000000001</v>
      </c>
      <c r="E856" s="506" t="s">
        <v>762</v>
      </c>
      <c r="F856" s="487"/>
      <c r="G856" s="491">
        <f>ROUND(F856*D856,2)</f>
        <v>0</v>
      </c>
      <c r="H856" s="489"/>
    </row>
    <row r="857" spans="2:8" s="243" customFormat="1">
      <c r="B857" s="492"/>
      <c r="C857" s="281"/>
      <c r="D857" s="491"/>
      <c r="E857" s="282"/>
      <c r="F857" s="487"/>
      <c r="G857" s="491"/>
      <c r="H857" s="489">
        <f>SUM(G854:G856)</f>
        <v>0</v>
      </c>
    </row>
    <row r="858" spans="2:8" s="243" customFormat="1">
      <c r="B858" s="502">
        <v>5</v>
      </c>
      <c r="C858" s="290" t="s">
        <v>1200</v>
      </c>
      <c r="D858" s="491"/>
      <c r="E858" s="282"/>
      <c r="F858" s="487"/>
      <c r="G858" s="491"/>
      <c r="H858" s="489"/>
    </row>
    <row r="859" spans="2:8" s="243" customFormat="1">
      <c r="B859" s="492">
        <v>5.01</v>
      </c>
      <c r="C859" s="281" t="s">
        <v>1165</v>
      </c>
      <c r="D859" s="491">
        <v>720.21600000000012</v>
      </c>
      <c r="E859" s="282" t="s">
        <v>762</v>
      </c>
      <c r="F859" s="509"/>
      <c r="G859" s="491">
        <f t="shared" ref="G859:G865" si="85">ROUND(F859*D859,2)</f>
        <v>0</v>
      </c>
      <c r="H859" s="489"/>
    </row>
    <row r="860" spans="2:8" s="243" customFormat="1">
      <c r="B860" s="492">
        <v>5.0199999999999996</v>
      </c>
      <c r="C860" s="281" t="s">
        <v>1180</v>
      </c>
      <c r="D860" s="491">
        <v>223.53110000000004</v>
      </c>
      <c r="E860" s="282" t="s">
        <v>762</v>
      </c>
      <c r="F860" s="269"/>
      <c r="G860" s="491">
        <f t="shared" si="85"/>
        <v>0</v>
      </c>
      <c r="H860" s="489"/>
    </row>
    <row r="861" spans="2:8" s="243" customFormat="1">
      <c r="B861" s="492">
        <v>5.0299999999999994</v>
      </c>
      <c r="C861" s="281" t="s">
        <v>1440</v>
      </c>
      <c r="D861" s="491">
        <v>558.43200000000013</v>
      </c>
      <c r="E861" s="282" t="s">
        <v>762</v>
      </c>
      <c r="F861" s="269"/>
      <c r="G861" s="491">
        <f t="shared" si="85"/>
        <v>0</v>
      </c>
      <c r="H861" s="489"/>
    </row>
    <row r="862" spans="2:8" s="243" customFormat="1" ht="37.5">
      <c r="B862" s="492">
        <v>5.0399999999999991</v>
      </c>
      <c r="C862" s="508" t="s">
        <v>1441</v>
      </c>
      <c r="D862" s="491">
        <v>161.78399999999999</v>
      </c>
      <c r="E862" s="282" t="s">
        <v>762</v>
      </c>
      <c r="F862" s="269"/>
      <c r="G862" s="491">
        <f t="shared" si="85"/>
        <v>0</v>
      </c>
      <c r="H862" s="489"/>
    </row>
    <row r="863" spans="2:8" s="243" customFormat="1" ht="37.5">
      <c r="B863" s="492">
        <v>5.0499999999999989</v>
      </c>
      <c r="C863" s="508" t="s">
        <v>1442</v>
      </c>
      <c r="D863" s="491">
        <v>36.540000000000006</v>
      </c>
      <c r="E863" s="282" t="s">
        <v>762</v>
      </c>
      <c r="F863" s="269"/>
      <c r="G863" s="491">
        <f t="shared" si="85"/>
        <v>0</v>
      </c>
      <c r="H863" s="489"/>
    </row>
    <row r="864" spans="2:8" s="243" customFormat="1" ht="37.5">
      <c r="B864" s="492">
        <v>5.0599999999999987</v>
      </c>
      <c r="C864" s="508" t="s">
        <v>1443</v>
      </c>
      <c r="D864" s="491">
        <v>186.99110000000002</v>
      </c>
      <c r="E864" s="282" t="s">
        <v>762</v>
      </c>
      <c r="F864" s="269"/>
      <c r="G864" s="491">
        <f t="shared" si="85"/>
        <v>0</v>
      </c>
      <c r="H864" s="489"/>
    </row>
    <row r="865" spans="2:8" s="243" customFormat="1">
      <c r="B865" s="492">
        <v>5.0699999999999985</v>
      </c>
      <c r="C865" s="508" t="s">
        <v>1444</v>
      </c>
      <c r="D865" s="491">
        <v>832</v>
      </c>
      <c r="E865" s="282" t="s">
        <v>762</v>
      </c>
      <c r="F865" s="269"/>
      <c r="G865" s="491">
        <f t="shared" si="85"/>
        <v>0</v>
      </c>
      <c r="H865" s="489"/>
    </row>
    <row r="866" spans="2:8" s="243" customFormat="1">
      <c r="B866" s="492"/>
      <c r="C866" s="281"/>
      <c r="D866" s="491"/>
      <c r="E866" s="282"/>
      <c r="F866" s="269"/>
      <c r="G866" s="491"/>
      <c r="H866" s="489">
        <f>SUM(G859:G865)</f>
        <v>0</v>
      </c>
    </row>
    <row r="867" spans="2:8" s="243" customFormat="1">
      <c r="B867" s="502">
        <v>6</v>
      </c>
      <c r="C867" s="290" t="s">
        <v>1232</v>
      </c>
      <c r="D867" s="491"/>
      <c r="E867" s="282"/>
      <c r="F867" s="487"/>
      <c r="G867" s="491"/>
      <c r="H867" s="489"/>
    </row>
    <row r="868" spans="2:8" s="243" customFormat="1" ht="37.5">
      <c r="B868" s="492">
        <v>6.01</v>
      </c>
      <c r="C868" s="281" t="s">
        <v>1445</v>
      </c>
      <c r="D868" s="491">
        <v>88.091099999999997</v>
      </c>
      <c r="E868" s="282" t="s">
        <v>762</v>
      </c>
      <c r="F868" s="491"/>
      <c r="G868" s="491">
        <f>ROUND(F868*D868,2)</f>
        <v>0</v>
      </c>
      <c r="H868" s="489"/>
    </row>
    <row r="869" spans="2:8" s="243" customFormat="1" ht="93.75">
      <c r="B869" s="492">
        <v>6.02</v>
      </c>
      <c r="C869" s="281" t="s">
        <v>1446</v>
      </c>
      <c r="D869" s="491">
        <v>88.091099999999997</v>
      </c>
      <c r="E869" s="282" t="s">
        <v>762</v>
      </c>
      <c r="F869" s="491"/>
      <c r="G869" s="491">
        <f>ROUND(F869*D869,2)</f>
        <v>0</v>
      </c>
      <c r="H869" s="489"/>
    </row>
    <row r="870" spans="2:8" s="243" customFormat="1" ht="56.25">
      <c r="B870" s="492">
        <v>6.0299999999999994</v>
      </c>
      <c r="C870" s="281" t="s">
        <v>1447</v>
      </c>
      <c r="D870" s="491">
        <v>171.48000000000002</v>
      </c>
      <c r="E870" s="282" t="s">
        <v>750</v>
      </c>
      <c r="F870" s="510"/>
      <c r="G870" s="491">
        <f>ROUND(F870*D870,2)</f>
        <v>0</v>
      </c>
      <c r="H870" s="489"/>
    </row>
    <row r="871" spans="2:8" s="243" customFormat="1">
      <c r="B871" s="492"/>
      <c r="C871" s="281"/>
      <c r="D871" s="491"/>
      <c r="E871" s="282"/>
      <c r="F871" s="487"/>
      <c r="G871" s="491"/>
      <c r="H871" s="489">
        <f>SUM(G868:G870)</f>
        <v>0</v>
      </c>
    </row>
    <row r="872" spans="2:8" s="243" customFormat="1">
      <c r="B872" s="502">
        <v>7</v>
      </c>
      <c r="C872" s="290" t="s">
        <v>1448</v>
      </c>
      <c r="D872" s="491"/>
      <c r="E872" s="282"/>
      <c r="F872" s="487"/>
      <c r="G872" s="491"/>
      <c r="H872" s="489"/>
    </row>
    <row r="873" spans="2:8" s="243" customFormat="1">
      <c r="B873" s="492">
        <v>7.01</v>
      </c>
      <c r="C873" s="281" t="s">
        <v>1449</v>
      </c>
      <c r="D873" s="491">
        <v>80.009999999999991</v>
      </c>
      <c r="E873" s="282" t="s">
        <v>762</v>
      </c>
      <c r="F873" s="487"/>
      <c r="G873" s="491">
        <f>ROUND(F873*D873,2)</f>
        <v>0</v>
      </c>
      <c r="H873" s="489"/>
    </row>
    <row r="874" spans="2:8" s="243" customFormat="1">
      <c r="B874" s="492"/>
      <c r="C874" s="281"/>
      <c r="D874" s="491"/>
      <c r="E874" s="282"/>
      <c r="F874" s="487"/>
      <c r="G874" s="491"/>
      <c r="H874" s="489">
        <f>SUM(G873)</f>
        <v>0</v>
      </c>
    </row>
    <row r="875" spans="2:8" s="243" customFormat="1">
      <c r="B875" s="502">
        <v>8</v>
      </c>
      <c r="C875" s="290" t="s">
        <v>1041</v>
      </c>
      <c r="D875" s="491"/>
      <c r="E875" s="282"/>
      <c r="F875" s="487"/>
      <c r="G875" s="491"/>
      <c r="H875" s="489"/>
    </row>
    <row r="876" spans="2:8" s="243" customFormat="1" ht="56.25">
      <c r="B876" s="492">
        <v>8.01</v>
      </c>
      <c r="C876" s="281" t="s">
        <v>1450</v>
      </c>
      <c r="D876" s="491">
        <v>7</v>
      </c>
      <c r="E876" s="282" t="s">
        <v>9</v>
      </c>
      <c r="F876" s="306"/>
      <c r="G876" s="491">
        <f>ROUND(F876*D876,2)</f>
        <v>0</v>
      </c>
      <c r="H876" s="489"/>
    </row>
    <row r="877" spans="2:8" s="243" customFormat="1" ht="37.5">
      <c r="B877" s="492">
        <v>8.02</v>
      </c>
      <c r="C877" s="508" t="s">
        <v>1451</v>
      </c>
      <c r="D877" s="511">
        <v>2</v>
      </c>
      <c r="E877" s="506" t="s">
        <v>9</v>
      </c>
      <c r="F877" s="511"/>
      <c r="G877" s="491">
        <f>ROUND(F877*D877,2)</f>
        <v>0</v>
      </c>
      <c r="H877" s="489"/>
    </row>
    <row r="878" spans="2:8" s="243" customFormat="1">
      <c r="B878" s="492"/>
      <c r="C878" s="281"/>
      <c r="D878" s="491"/>
      <c r="E878" s="282"/>
      <c r="F878" s="487"/>
      <c r="G878" s="491"/>
      <c r="H878" s="489">
        <f>SUM(G876:G877)</f>
        <v>0</v>
      </c>
    </row>
    <row r="879" spans="2:8" s="243" customFormat="1">
      <c r="B879" s="502">
        <v>9</v>
      </c>
      <c r="C879" s="290" t="s">
        <v>1112</v>
      </c>
      <c r="D879" s="491"/>
      <c r="E879" s="282"/>
      <c r="F879" s="487"/>
      <c r="G879" s="491"/>
      <c r="H879" s="489"/>
    </row>
    <row r="880" spans="2:8" s="243" customFormat="1">
      <c r="B880" s="492">
        <v>9.01</v>
      </c>
      <c r="C880" s="281" t="s">
        <v>1452</v>
      </c>
      <c r="D880" s="511">
        <v>135.57599999999999</v>
      </c>
      <c r="E880" s="282" t="s">
        <v>1114</v>
      </c>
      <c r="F880" s="487"/>
      <c r="G880" s="491">
        <f>ROUND(F880*D880,2)</f>
        <v>0</v>
      </c>
      <c r="H880" s="489"/>
    </row>
    <row r="881" spans="2:8" s="243" customFormat="1">
      <c r="B881" s="492">
        <v>9.02</v>
      </c>
      <c r="C881" s="281" t="s">
        <v>1453</v>
      </c>
      <c r="D881" s="511">
        <v>135.57599999999999</v>
      </c>
      <c r="E881" s="282" t="s">
        <v>1114</v>
      </c>
      <c r="F881" s="487"/>
      <c r="G881" s="491">
        <f>ROUND(F881*D881,2)</f>
        <v>0</v>
      </c>
      <c r="H881" s="489"/>
    </row>
    <row r="882" spans="2:8" s="243" customFormat="1">
      <c r="B882" s="492"/>
      <c r="C882" s="281"/>
      <c r="D882" s="491"/>
      <c r="E882" s="282"/>
      <c r="F882" s="487"/>
      <c r="G882" s="491"/>
      <c r="H882" s="489">
        <f>SUM(G880:G881)</f>
        <v>0</v>
      </c>
    </row>
    <row r="883" spans="2:8" s="243" customFormat="1">
      <c r="B883" s="502">
        <v>10</v>
      </c>
      <c r="C883" s="290" t="s">
        <v>1454</v>
      </c>
      <c r="D883" s="491"/>
      <c r="E883" s="282"/>
      <c r="F883" s="487"/>
      <c r="G883" s="491"/>
      <c r="H883" s="489"/>
    </row>
    <row r="884" spans="2:8" s="243" customFormat="1" ht="56.25">
      <c r="B884" s="492">
        <v>10.01</v>
      </c>
      <c r="C884" s="281" t="s">
        <v>1455</v>
      </c>
      <c r="D884" s="491">
        <v>88.091099999999997</v>
      </c>
      <c r="E884" s="282" t="s">
        <v>762</v>
      </c>
      <c r="F884" s="302"/>
      <c r="G884" s="491">
        <f>ROUND(F884*D884,2)</f>
        <v>0</v>
      </c>
      <c r="H884" s="489"/>
    </row>
    <row r="885" spans="2:8" s="243" customFormat="1">
      <c r="B885" s="492"/>
      <c r="C885" s="281"/>
      <c r="D885" s="491"/>
      <c r="E885" s="282"/>
      <c r="F885" s="302"/>
      <c r="G885" s="491"/>
      <c r="H885" s="489">
        <f>SUM(G884)</f>
        <v>0</v>
      </c>
    </row>
    <row r="886" spans="2:8" s="243" customFormat="1">
      <c r="B886" s="502">
        <v>11</v>
      </c>
      <c r="C886" s="290" t="s">
        <v>1118</v>
      </c>
      <c r="D886" s="491"/>
      <c r="E886" s="282"/>
      <c r="F886" s="302"/>
      <c r="G886" s="491"/>
      <c r="H886" s="489"/>
    </row>
    <row r="887" spans="2:8" s="243" customFormat="1">
      <c r="B887" s="492">
        <v>11.01</v>
      </c>
      <c r="C887" s="281" t="s">
        <v>1456</v>
      </c>
      <c r="D887" s="491">
        <v>863.73710000000005</v>
      </c>
      <c r="E887" s="282" t="s">
        <v>762</v>
      </c>
      <c r="F887" s="302"/>
      <c r="G887" s="491">
        <f>ROUND(F887*D887,2)</f>
        <v>0</v>
      </c>
      <c r="H887" s="489"/>
    </row>
    <row r="888" spans="2:8" s="243" customFormat="1">
      <c r="B888" s="492">
        <v>11.02</v>
      </c>
      <c r="C888" s="281" t="s">
        <v>1457</v>
      </c>
      <c r="D888" s="491">
        <v>863.73710000000005</v>
      </c>
      <c r="E888" s="282" t="s">
        <v>762</v>
      </c>
      <c r="F888" s="302"/>
      <c r="G888" s="491">
        <f>ROUND(F888*D888,2)</f>
        <v>0</v>
      </c>
      <c r="H888" s="489"/>
    </row>
    <row r="889" spans="2:8" s="243" customFormat="1">
      <c r="B889" s="492"/>
      <c r="C889" s="281"/>
      <c r="D889" s="491"/>
      <c r="E889" s="282"/>
      <c r="F889" s="302"/>
      <c r="G889" s="491"/>
      <c r="H889" s="489">
        <f>SUM(G887:G888)</f>
        <v>0</v>
      </c>
    </row>
    <row r="890" spans="2:8" s="243" customFormat="1">
      <c r="B890" s="502">
        <v>12</v>
      </c>
      <c r="C890" s="290" t="s">
        <v>1458</v>
      </c>
      <c r="D890" s="491"/>
      <c r="E890" s="282"/>
      <c r="F890" s="302"/>
      <c r="G890" s="491"/>
      <c r="H890" s="489"/>
    </row>
    <row r="891" spans="2:8" s="243" customFormat="1" ht="37.5">
      <c r="B891" s="492">
        <f>+B890+0.01</f>
        <v>12.01</v>
      </c>
      <c r="C891" s="281" t="s">
        <v>1459</v>
      </c>
      <c r="D891" s="491">
        <v>3</v>
      </c>
      <c r="E891" s="506" t="s">
        <v>9</v>
      </c>
      <c r="F891" s="401"/>
      <c r="G891" s="491">
        <f t="shared" ref="G891:G898" si="86">ROUND(F891*D891,2)</f>
        <v>0</v>
      </c>
      <c r="H891" s="489"/>
    </row>
    <row r="892" spans="2:8" s="243" customFormat="1" ht="37.5">
      <c r="B892" s="492">
        <f t="shared" ref="B892:B898" si="87">+B891+0.01</f>
        <v>12.02</v>
      </c>
      <c r="C892" s="281" t="s">
        <v>1460</v>
      </c>
      <c r="D892" s="491">
        <v>3</v>
      </c>
      <c r="E892" s="506" t="s">
        <v>9</v>
      </c>
      <c r="F892" s="401"/>
      <c r="G892" s="491">
        <f t="shared" si="86"/>
        <v>0</v>
      </c>
      <c r="H892" s="489"/>
    </row>
    <row r="893" spans="2:8" s="243" customFormat="1">
      <c r="B893" s="492">
        <f t="shared" si="87"/>
        <v>12.03</v>
      </c>
      <c r="C893" s="281" t="s">
        <v>1461</v>
      </c>
      <c r="D893" s="491">
        <v>3</v>
      </c>
      <c r="E893" s="506" t="s">
        <v>9</v>
      </c>
      <c r="F893" s="401"/>
      <c r="G893" s="491">
        <f t="shared" si="86"/>
        <v>0</v>
      </c>
      <c r="H893" s="489"/>
    </row>
    <row r="894" spans="2:8" s="243" customFormat="1">
      <c r="B894" s="492">
        <f t="shared" si="87"/>
        <v>12.04</v>
      </c>
      <c r="C894" s="281" t="s">
        <v>1462</v>
      </c>
      <c r="D894" s="491">
        <v>3</v>
      </c>
      <c r="E894" s="506" t="s">
        <v>9</v>
      </c>
      <c r="F894" s="401"/>
      <c r="G894" s="491">
        <f t="shared" si="86"/>
        <v>0</v>
      </c>
      <c r="H894" s="489"/>
    </row>
    <row r="895" spans="2:8" s="243" customFormat="1" ht="37.5">
      <c r="B895" s="492">
        <f t="shared" si="87"/>
        <v>12.049999999999999</v>
      </c>
      <c r="C895" s="512" t="s">
        <v>1463</v>
      </c>
      <c r="D895" s="491">
        <v>57</v>
      </c>
      <c r="E895" s="506" t="s">
        <v>9</v>
      </c>
      <c r="F895" s="513"/>
      <c r="G895" s="491">
        <f t="shared" si="86"/>
        <v>0</v>
      </c>
      <c r="H895" s="489"/>
    </row>
    <row r="896" spans="2:8" s="243" customFormat="1" ht="37.5">
      <c r="B896" s="492">
        <f t="shared" si="87"/>
        <v>12.059999999999999</v>
      </c>
      <c r="C896" s="512" t="s">
        <v>1464</v>
      </c>
      <c r="D896" s="491">
        <v>562.62588000000005</v>
      </c>
      <c r="E896" s="371" t="s">
        <v>21</v>
      </c>
      <c r="F896" s="513"/>
      <c r="G896" s="491">
        <f t="shared" si="86"/>
        <v>0</v>
      </c>
      <c r="H896" s="489"/>
    </row>
    <row r="897" spans="2:8" s="243" customFormat="1" ht="37.5">
      <c r="B897" s="492">
        <f t="shared" si="87"/>
        <v>12.069999999999999</v>
      </c>
      <c r="C897" s="512" t="s">
        <v>1465</v>
      </c>
      <c r="D897" s="491">
        <v>68</v>
      </c>
      <c r="E897" s="371" t="s">
        <v>9</v>
      </c>
      <c r="F897" s="513"/>
      <c r="G897" s="491">
        <f t="shared" si="86"/>
        <v>0</v>
      </c>
      <c r="H897" s="489"/>
    </row>
    <row r="898" spans="2:8" s="243" customFormat="1">
      <c r="B898" s="492">
        <f t="shared" si="87"/>
        <v>12.079999999999998</v>
      </c>
      <c r="C898" s="281" t="s">
        <v>1466</v>
      </c>
      <c r="D898" s="491">
        <v>1</v>
      </c>
      <c r="E898" s="371" t="s">
        <v>15</v>
      </c>
      <c r="F898" s="401"/>
      <c r="G898" s="491">
        <f t="shared" si="86"/>
        <v>0</v>
      </c>
      <c r="H898" s="489"/>
    </row>
    <row r="899" spans="2:8" s="243" customFormat="1">
      <c r="B899" s="492"/>
      <c r="C899" s="281"/>
      <c r="D899" s="491"/>
      <c r="E899" s="282"/>
      <c r="F899" s="302"/>
      <c r="G899" s="491"/>
      <c r="H899" s="489">
        <f>SUM(G891:G898)</f>
        <v>0</v>
      </c>
    </row>
    <row r="900" spans="2:8" s="243" customFormat="1" ht="19.5" thickBot="1">
      <c r="B900" s="286"/>
      <c r="C900" s="366"/>
      <c r="D900" s="490"/>
      <c r="E900" s="288"/>
      <c r="F900" s="487"/>
      <c r="G900" s="488"/>
      <c r="H900" s="489"/>
    </row>
    <row r="901" spans="2:8" s="243" customFormat="1" ht="19.5" thickBot="1">
      <c r="B901" s="479"/>
      <c r="C901" s="412" t="s">
        <v>1467</v>
      </c>
      <c r="D901" s="480"/>
      <c r="E901" s="480"/>
      <c r="F901" s="481"/>
      <c r="G901" s="482"/>
      <c r="H901" s="483">
        <f>SUM(H823:H900)</f>
        <v>0</v>
      </c>
    </row>
    <row r="902" spans="2:8" s="243" customFormat="1" ht="19.5" thickBot="1">
      <c r="B902" s="286"/>
      <c r="C902" s="514"/>
      <c r="D902" s="490"/>
      <c r="E902" s="288"/>
      <c r="F902" s="487"/>
      <c r="G902" s="488"/>
      <c r="H902" s="489"/>
    </row>
    <row r="903" spans="2:8" s="243" customFormat="1" ht="19.5" thickBot="1">
      <c r="B903" s="286"/>
      <c r="C903" s="334" t="s">
        <v>1468</v>
      </c>
      <c r="D903" s="490"/>
      <c r="E903" s="288"/>
      <c r="F903" s="487"/>
      <c r="G903" s="488"/>
      <c r="H903" s="489"/>
    </row>
    <row r="904" spans="2:8" s="243" customFormat="1">
      <c r="B904" s="289"/>
      <c r="C904" s="290"/>
      <c r="D904" s="490"/>
      <c r="E904" s="288"/>
      <c r="F904" s="487"/>
      <c r="G904" s="488"/>
      <c r="H904" s="515"/>
    </row>
    <row r="905" spans="2:8" s="243" customFormat="1">
      <c r="B905" s="502">
        <v>1</v>
      </c>
      <c r="C905" s="290" t="s">
        <v>760</v>
      </c>
      <c r="D905" s="288"/>
      <c r="E905" s="288"/>
      <c r="F905" s="487"/>
      <c r="G905" s="491"/>
      <c r="H905" s="489"/>
    </row>
    <row r="906" spans="2:8" s="243" customFormat="1">
      <c r="B906" s="492">
        <v>1.01</v>
      </c>
      <c r="C906" s="281" t="s">
        <v>801</v>
      </c>
      <c r="D906" s="493">
        <v>239.05</v>
      </c>
      <c r="E906" s="282" t="s">
        <v>762</v>
      </c>
      <c r="F906" s="269"/>
      <c r="G906" s="491">
        <f>ROUND(F906*D906,2)</f>
        <v>0</v>
      </c>
      <c r="H906" s="489"/>
    </row>
    <row r="907" spans="2:8" s="243" customFormat="1">
      <c r="B907" s="492"/>
      <c r="C907" s="281"/>
      <c r="D907" s="516"/>
      <c r="E907" s="282"/>
      <c r="F907" s="487"/>
      <c r="G907" s="491"/>
      <c r="H907" s="489">
        <f>SUM(G906:G906)</f>
        <v>0</v>
      </c>
    </row>
    <row r="908" spans="2:8" s="243" customFormat="1">
      <c r="B908" s="260">
        <v>2</v>
      </c>
      <c r="C908" s="494" t="s">
        <v>1185</v>
      </c>
      <c r="D908" s="500"/>
      <c r="E908" s="496"/>
      <c r="F908" s="495"/>
      <c r="G908" s="495"/>
      <c r="H908" s="497"/>
    </row>
    <row r="909" spans="2:8" s="243" customFormat="1">
      <c r="B909" s="501">
        <f>+B908+0.01</f>
        <v>2.0099999999999998</v>
      </c>
      <c r="C909" s="498" t="s">
        <v>1469</v>
      </c>
      <c r="D909" s="499">
        <f>+D916*2.4</f>
        <v>417.91999999999996</v>
      </c>
      <c r="E909" s="500" t="s">
        <v>1418</v>
      </c>
      <c r="F909" s="495"/>
      <c r="G909" s="491">
        <f>ROUND(F909*D909,2)</f>
        <v>0</v>
      </c>
      <c r="H909" s="497"/>
    </row>
    <row r="910" spans="2:8" s="243" customFormat="1" ht="37.5">
      <c r="B910" s="501">
        <f t="shared" ref="B910:B912" si="88">+B909+0.01</f>
        <v>2.0199999999999996</v>
      </c>
      <c r="C910" s="281" t="s">
        <v>795</v>
      </c>
      <c r="D910" s="499">
        <f>+D916*1.4*1.25</f>
        <v>304.73333333333329</v>
      </c>
      <c r="E910" s="500" t="s">
        <v>1470</v>
      </c>
      <c r="F910" s="495"/>
      <c r="G910" s="491">
        <f>ROUND(F910*D910,2)</f>
        <v>0</v>
      </c>
      <c r="H910" s="497"/>
    </row>
    <row r="911" spans="2:8" s="243" customFormat="1" ht="37.5">
      <c r="B911" s="501">
        <f t="shared" si="88"/>
        <v>2.0299999999999994</v>
      </c>
      <c r="C911" s="281" t="s">
        <v>796</v>
      </c>
      <c r="D911" s="499">
        <f>+D917*1*1.25-D917</f>
        <v>19.590000000000003</v>
      </c>
      <c r="E911" s="500" t="s">
        <v>1470</v>
      </c>
      <c r="F911" s="495"/>
      <c r="G911" s="491">
        <f>ROUND(F911*D911,2)</f>
        <v>0</v>
      </c>
      <c r="H911" s="497"/>
    </row>
    <row r="912" spans="2:8" s="243" customFormat="1">
      <c r="B912" s="501">
        <f t="shared" si="88"/>
        <v>2.0399999999999991</v>
      </c>
      <c r="C912" s="498" t="s">
        <v>1420</v>
      </c>
      <c r="D912" s="499">
        <v>288</v>
      </c>
      <c r="E912" s="500" t="s">
        <v>1470</v>
      </c>
      <c r="F912" s="495"/>
      <c r="G912" s="491">
        <f>ROUND(F912*D912,2)</f>
        <v>0</v>
      </c>
      <c r="H912" s="497"/>
    </row>
    <row r="913" spans="2:8" s="243" customFormat="1">
      <c r="B913" s="501"/>
      <c r="C913" s="498"/>
      <c r="D913" s="495"/>
      <c r="E913" s="500"/>
      <c r="F913" s="495"/>
      <c r="G913" s="495"/>
      <c r="H913" s="497">
        <f>SUM(G909:G912)</f>
        <v>0</v>
      </c>
    </row>
    <row r="914" spans="2:8" s="243" customFormat="1">
      <c r="B914" s="260">
        <v>3</v>
      </c>
      <c r="C914" s="277" t="s">
        <v>1471</v>
      </c>
      <c r="D914" s="517"/>
      <c r="E914" s="273" t="s">
        <v>759</v>
      </c>
      <c r="F914" s="269"/>
      <c r="G914" s="272"/>
      <c r="H914" s="274"/>
    </row>
    <row r="915" spans="2:8" s="243" customFormat="1">
      <c r="B915" s="292"/>
      <c r="C915" s="290" t="s">
        <v>803</v>
      </c>
      <c r="D915" s="269"/>
      <c r="E915" s="282"/>
      <c r="F915" s="495"/>
      <c r="G915" s="491">
        <f t="shared" ref="G915" si="89">ROUND(F915*D915,2)</f>
        <v>0</v>
      </c>
      <c r="H915" s="274"/>
    </row>
    <row r="916" spans="2:8" s="243" customFormat="1">
      <c r="B916" s="291">
        <f>+B914+0.01</f>
        <v>3.01</v>
      </c>
      <c r="C916" s="281" t="s">
        <v>804</v>
      </c>
      <c r="D916" s="269">
        <f>+D917/0.45</f>
        <v>174.13333333333333</v>
      </c>
      <c r="E916" s="282" t="s">
        <v>762</v>
      </c>
      <c r="F916" s="495"/>
      <c r="G916" s="491"/>
      <c r="H916" s="274"/>
    </row>
    <row r="917" spans="2:8" s="243" customFormat="1">
      <c r="B917" s="501">
        <f t="shared" ref="B917:B939" si="90">+B916+0.01</f>
        <v>3.0199999999999996</v>
      </c>
      <c r="C917" s="281" t="s">
        <v>1422</v>
      </c>
      <c r="D917" s="282">
        <v>78.36</v>
      </c>
      <c r="E917" s="282" t="s">
        <v>767</v>
      </c>
      <c r="F917" s="495"/>
      <c r="G917" s="491"/>
      <c r="H917" s="274"/>
    </row>
    <row r="918" spans="2:8" s="243" customFormat="1">
      <c r="B918" s="501">
        <f t="shared" si="90"/>
        <v>3.0299999999999994</v>
      </c>
      <c r="C918" s="281" t="s">
        <v>1370</v>
      </c>
      <c r="D918" s="487">
        <f>0.25*0.25*3*4</f>
        <v>0.75</v>
      </c>
      <c r="E918" s="282" t="s">
        <v>767</v>
      </c>
      <c r="F918" s="269"/>
      <c r="G918" s="491">
        <f t="shared" ref="G918:G939" si="91">ROUND(F918*D918,2)</f>
        <v>0</v>
      </c>
      <c r="H918" s="274"/>
    </row>
    <row r="919" spans="2:8" s="243" customFormat="1">
      <c r="B919" s="501">
        <f t="shared" si="90"/>
        <v>3.0399999999999991</v>
      </c>
      <c r="C919" s="281" t="s">
        <v>1472</v>
      </c>
      <c r="D919" s="487">
        <f>0.35*0.35*3*8</f>
        <v>2.9399999999999995</v>
      </c>
      <c r="E919" s="282" t="s">
        <v>767</v>
      </c>
      <c r="F919" s="269"/>
      <c r="G919" s="491">
        <f t="shared" si="91"/>
        <v>0</v>
      </c>
      <c r="H919" s="274"/>
    </row>
    <row r="920" spans="2:8" s="243" customFormat="1">
      <c r="B920" s="501">
        <f t="shared" si="90"/>
        <v>3.0499999999999989</v>
      </c>
      <c r="C920" s="281" t="s">
        <v>1473</v>
      </c>
      <c r="D920" s="487">
        <f>0.3*0.4*3*1</f>
        <v>0.36</v>
      </c>
      <c r="E920" s="282" t="s">
        <v>767</v>
      </c>
      <c r="F920" s="269"/>
      <c r="G920" s="491">
        <f t="shared" si="91"/>
        <v>0</v>
      </c>
      <c r="H920" s="274"/>
    </row>
    <row r="921" spans="2:8" s="243" customFormat="1">
      <c r="B921" s="501">
        <f t="shared" si="90"/>
        <v>3.0599999999999987</v>
      </c>
      <c r="C921" s="281" t="s">
        <v>1474</v>
      </c>
      <c r="D921" s="487">
        <f>0.4*0.4*3*2</f>
        <v>0.96000000000000019</v>
      </c>
      <c r="E921" s="282" t="s">
        <v>767</v>
      </c>
      <c r="F921" s="269"/>
      <c r="G921" s="491">
        <f t="shared" si="91"/>
        <v>0</v>
      </c>
      <c r="H921" s="274"/>
    </row>
    <row r="922" spans="2:8" s="243" customFormat="1">
      <c r="B922" s="501">
        <f t="shared" si="90"/>
        <v>3.0699999999999985</v>
      </c>
      <c r="C922" s="268" t="s">
        <v>892</v>
      </c>
      <c r="D922" s="272">
        <v>3.12</v>
      </c>
      <c r="E922" s="273" t="s">
        <v>767</v>
      </c>
      <c r="F922" s="269"/>
      <c r="G922" s="491">
        <f t="shared" si="91"/>
        <v>0</v>
      </c>
      <c r="H922" s="489"/>
    </row>
    <row r="923" spans="2:8" s="243" customFormat="1">
      <c r="B923" s="501">
        <f t="shared" si="90"/>
        <v>3.0799999999999983</v>
      </c>
      <c r="C923" s="268" t="s">
        <v>1475</v>
      </c>
      <c r="D923" s="272">
        <f>0.25*0.4*15.6</f>
        <v>1.56</v>
      </c>
      <c r="E923" s="273" t="s">
        <v>767</v>
      </c>
      <c r="F923" s="269"/>
      <c r="G923" s="491">
        <f t="shared" si="91"/>
        <v>0</v>
      </c>
      <c r="H923" s="489"/>
    </row>
    <row r="924" spans="2:8" s="243" customFormat="1">
      <c r="B924" s="501">
        <f t="shared" si="90"/>
        <v>3.0899999999999981</v>
      </c>
      <c r="C924" s="268" t="s">
        <v>1476</v>
      </c>
      <c r="D924" s="272">
        <f>0.25*0.4*1.9</f>
        <v>0.19</v>
      </c>
      <c r="E924" s="273" t="s">
        <v>767</v>
      </c>
      <c r="F924" s="269"/>
      <c r="G924" s="491">
        <f t="shared" si="91"/>
        <v>0</v>
      </c>
      <c r="H924" s="489"/>
    </row>
    <row r="925" spans="2:8" s="243" customFormat="1">
      <c r="B925" s="501">
        <f t="shared" si="90"/>
        <v>3.0999999999999979</v>
      </c>
      <c r="C925" s="268" t="s">
        <v>1477</v>
      </c>
      <c r="D925" s="272">
        <f>0.25*0.4*4.1</f>
        <v>0.41</v>
      </c>
      <c r="E925" s="273" t="s">
        <v>767</v>
      </c>
      <c r="F925" s="269"/>
      <c r="G925" s="491">
        <f t="shared" si="91"/>
        <v>0</v>
      </c>
      <c r="H925" s="489"/>
    </row>
    <row r="926" spans="2:8" s="243" customFormat="1">
      <c r="B926" s="501">
        <f t="shared" si="90"/>
        <v>3.1099999999999977</v>
      </c>
      <c r="C926" s="268" t="s">
        <v>1478</v>
      </c>
      <c r="D926" s="272">
        <f>0.25*0.35*6.25</f>
        <v>0.546875</v>
      </c>
      <c r="E926" s="273" t="s">
        <v>767</v>
      </c>
      <c r="F926" s="269"/>
      <c r="G926" s="491">
        <f t="shared" si="91"/>
        <v>0</v>
      </c>
      <c r="H926" s="489"/>
    </row>
    <row r="927" spans="2:8" s="243" customFormat="1">
      <c r="B927" s="501">
        <f t="shared" si="90"/>
        <v>3.1199999999999974</v>
      </c>
      <c r="C927" s="268" t="s">
        <v>1479</v>
      </c>
      <c r="D927" s="272">
        <f>0.25*0.4*4.2</f>
        <v>0.42000000000000004</v>
      </c>
      <c r="E927" s="273" t="s">
        <v>767</v>
      </c>
      <c r="F927" s="269"/>
      <c r="G927" s="491">
        <f t="shared" si="91"/>
        <v>0</v>
      </c>
      <c r="H927" s="489"/>
    </row>
    <row r="928" spans="2:8" s="243" customFormat="1">
      <c r="B928" s="501">
        <f t="shared" si="90"/>
        <v>3.1299999999999972</v>
      </c>
      <c r="C928" s="268" t="s">
        <v>1480</v>
      </c>
      <c r="D928" s="272">
        <f>0.2*0.4*3.25</f>
        <v>0.26000000000000006</v>
      </c>
      <c r="E928" s="273" t="s">
        <v>767</v>
      </c>
      <c r="F928" s="269"/>
      <c r="G928" s="491">
        <f t="shared" si="91"/>
        <v>0</v>
      </c>
      <c r="H928" s="489"/>
    </row>
    <row r="929" spans="2:8" s="243" customFormat="1">
      <c r="B929" s="501">
        <f t="shared" si="90"/>
        <v>3.139999999999997</v>
      </c>
      <c r="C929" s="268" t="s">
        <v>1481</v>
      </c>
      <c r="D929" s="272">
        <f>0.25*0.4*6.76</f>
        <v>0.67600000000000005</v>
      </c>
      <c r="E929" s="273" t="s">
        <v>767</v>
      </c>
      <c r="F929" s="269"/>
      <c r="G929" s="491">
        <f t="shared" si="91"/>
        <v>0</v>
      </c>
      <c r="H929" s="489"/>
    </row>
    <row r="930" spans="2:8" s="243" customFormat="1">
      <c r="B930" s="501">
        <f t="shared" si="90"/>
        <v>3.1499999999999968</v>
      </c>
      <c r="C930" s="268" t="s">
        <v>1482</v>
      </c>
      <c r="D930" s="272">
        <f>0.25*0.4*9.05</f>
        <v>0.90500000000000014</v>
      </c>
      <c r="E930" s="273" t="s">
        <v>767</v>
      </c>
      <c r="F930" s="269"/>
      <c r="G930" s="491">
        <f t="shared" si="91"/>
        <v>0</v>
      </c>
      <c r="H930" s="489"/>
    </row>
    <row r="931" spans="2:8" s="243" customFormat="1">
      <c r="B931" s="501">
        <f t="shared" si="90"/>
        <v>3.1599999999999966</v>
      </c>
      <c r="C931" s="268" t="s">
        <v>1483</v>
      </c>
      <c r="D931" s="272">
        <f>0.25*0.47*9.05</f>
        <v>1.063375</v>
      </c>
      <c r="E931" s="273" t="s">
        <v>767</v>
      </c>
      <c r="F931" s="269"/>
      <c r="G931" s="491">
        <f t="shared" si="91"/>
        <v>0</v>
      </c>
      <c r="H931" s="489"/>
    </row>
    <row r="932" spans="2:8" s="243" customFormat="1">
      <c r="B932" s="501">
        <f t="shared" si="90"/>
        <v>3.1699999999999964</v>
      </c>
      <c r="C932" s="268" t="s">
        <v>1484</v>
      </c>
      <c r="D932" s="272">
        <f>0.25*0.35*8</f>
        <v>0.7</v>
      </c>
      <c r="E932" s="273" t="s">
        <v>767</v>
      </c>
      <c r="F932" s="269"/>
      <c r="G932" s="491">
        <f t="shared" si="91"/>
        <v>0</v>
      </c>
      <c r="H932" s="489"/>
    </row>
    <row r="933" spans="2:8" s="243" customFormat="1">
      <c r="B933" s="501">
        <f t="shared" si="90"/>
        <v>3.1799999999999962</v>
      </c>
      <c r="C933" s="268" t="s">
        <v>1485</v>
      </c>
      <c r="D933" s="272">
        <f>0.2*0.4*3</f>
        <v>0.24000000000000005</v>
      </c>
      <c r="E933" s="273" t="s">
        <v>767</v>
      </c>
      <c r="F933" s="269"/>
      <c r="G933" s="491">
        <f t="shared" si="91"/>
        <v>0</v>
      </c>
      <c r="H933" s="489"/>
    </row>
    <row r="934" spans="2:8" s="243" customFormat="1">
      <c r="B934" s="501">
        <f t="shared" si="90"/>
        <v>3.1899999999999959</v>
      </c>
      <c r="C934" s="268" t="s">
        <v>1486</v>
      </c>
      <c r="D934" s="272">
        <f>0.25*0.37*4.6</f>
        <v>0.42549999999999999</v>
      </c>
      <c r="E934" s="273" t="s">
        <v>767</v>
      </c>
      <c r="F934" s="269"/>
      <c r="G934" s="491">
        <f t="shared" si="91"/>
        <v>0</v>
      </c>
      <c r="H934" s="489"/>
    </row>
    <row r="935" spans="2:8" s="243" customFormat="1">
      <c r="B935" s="501">
        <f t="shared" si="90"/>
        <v>3.1999999999999957</v>
      </c>
      <c r="C935" s="268" t="s">
        <v>1487</v>
      </c>
      <c r="D935" s="272">
        <f>0.2*0.4*1.25</f>
        <v>0.10000000000000002</v>
      </c>
      <c r="E935" s="273" t="s">
        <v>767</v>
      </c>
      <c r="F935" s="269"/>
      <c r="G935" s="491">
        <f t="shared" si="91"/>
        <v>0</v>
      </c>
      <c r="H935" s="489"/>
    </row>
    <row r="936" spans="2:8" s="243" customFormat="1">
      <c r="B936" s="501">
        <f t="shared" si="90"/>
        <v>3.2099999999999955</v>
      </c>
      <c r="C936" s="268" t="s">
        <v>1488</v>
      </c>
      <c r="D936" s="272">
        <f>0.25*0.4*4.6</f>
        <v>0.45999999999999996</v>
      </c>
      <c r="E936" s="273" t="s">
        <v>767</v>
      </c>
      <c r="F936" s="269"/>
      <c r="G936" s="491">
        <f t="shared" si="91"/>
        <v>0</v>
      </c>
      <c r="H936" s="489"/>
    </row>
    <row r="937" spans="2:8" s="243" customFormat="1">
      <c r="B937" s="501">
        <f t="shared" si="90"/>
        <v>3.2199999999999953</v>
      </c>
      <c r="C937" s="281" t="s">
        <v>1435</v>
      </c>
      <c r="D937" s="491">
        <v>1.026</v>
      </c>
      <c r="E937" s="282" t="s">
        <v>767</v>
      </c>
      <c r="F937" s="269"/>
      <c r="G937" s="491">
        <f t="shared" si="91"/>
        <v>0</v>
      </c>
      <c r="H937" s="489"/>
    </row>
    <row r="938" spans="2:8" s="243" customFormat="1" ht="37.5">
      <c r="B938" s="501">
        <f t="shared" si="90"/>
        <v>3.2299999999999951</v>
      </c>
      <c r="C938" s="268" t="s">
        <v>1489</v>
      </c>
      <c r="D938" s="491">
        <f>+(9.75*9.76*0.13)+(1.5*3.5*0.13)</f>
        <v>13.053299999999998</v>
      </c>
      <c r="E938" s="273" t="s">
        <v>767</v>
      </c>
      <c r="F938" s="269"/>
      <c r="G938" s="491">
        <f t="shared" si="91"/>
        <v>0</v>
      </c>
      <c r="H938" s="518"/>
    </row>
    <row r="939" spans="2:8" s="243" customFormat="1" ht="37.5">
      <c r="B939" s="501">
        <f t="shared" si="90"/>
        <v>3.2399999999999949</v>
      </c>
      <c r="C939" s="268" t="s">
        <v>1490</v>
      </c>
      <c r="D939" s="491">
        <f>6.55*8.7*0.25</f>
        <v>14.246249999999998</v>
      </c>
      <c r="E939" s="273" t="s">
        <v>767</v>
      </c>
      <c r="F939" s="269"/>
      <c r="G939" s="491">
        <f t="shared" si="91"/>
        <v>0</v>
      </c>
      <c r="H939" s="489"/>
    </row>
    <row r="940" spans="2:8" s="243" customFormat="1">
      <c r="B940" s="501"/>
      <c r="C940" s="281"/>
      <c r="D940" s="491"/>
      <c r="E940" s="282"/>
      <c r="F940" s="487"/>
      <c r="G940" s="491"/>
      <c r="H940" s="489">
        <f>SUM(G915:G939)</f>
        <v>0</v>
      </c>
    </row>
    <row r="941" spans="2:8" s="243" customFormat="1">
      <c r="B941" s="502">
        <v>4</v>
      </c>
      <c r="C941" s="505" t="s">
        <v>961</v>
      </c>
      <c r="D941" s="491"/>
      <c r="E941" s="506"/>
      <c r="F941" s="487"/>
      <c r="G941" s="491"/>
      <c r="H941" s="489"/>
    </row>
    <row r="942" spans="2:8" s="243" customFormat="1">
      <c r="B942" s="507">
        <v>4.01</v>
      </c>
      <c r="C942" s="508" t="s">
        <v>1437</v>
      </c>
      <c r="D942" s="491">
        <v>63.975999999999999</v>
      </c>
      <c r="E942" s="500" t="s">
        <v>762</v>
      </c>
      <c r="F942" s="487"/>
      <c r="G942" s="491">
        <f>ROUND(F942*D942,2)</f>
        <v>0</v>
      </c>
      <c r="H942" s="489"/>
    </row>
    <row r="943" spans="2:8" s="243" customFormat="1">
      <c r="B943" s="507">
        <v>4.0199999999999996</v>
      </c>
      <c r="C943" s="508" t="s">
        <v>1491</v>
      </c>
      <c r="D943" s="491">
        <v>671.74800000000005</v>
      </c>
      <c r="E943" s="500" t="s">
        <v>762</v>
      </c>
      <c r="F943" s="487"/>
      <c r="G943" s="491">
        <f>ROUND(F943*D943,2)</f>
        <v>0</v>
      </c>
      <c r="H943" s="489"/>
    </row>
    <row r="944" spans="2:8" s="243" customFormat="1">
      <c r="B944" s="507">
        <v>4.0299999999999994</v>
      </c>
      <c r="C944" s="508" t="s">
        <v>1439</v>
      </c>
      <c r="D944" s="491">
        <v>23.984000000000002</v>
      </c>
      <c r="E944" s="506" t="s">
        <v>762</v>
      </c>
      <c r="F944" s="487"/>
      <c r="G944" s="491">
        <f>ROUND(F944*D944,2)</f>
        <v>0</v>
      </c>
      <c r="H944" s="489"/>
    </row>
    <row r="945" spans="2:8" s="243" customFormat="1">
      <c r="B945" s="492"/>
      <c r="C945" s="281"/>
      <c r="D945" s="491"/>
      <c r="E945" s="282"/>
      <c r="F945" s="487"/>
      <c r="G945" s="491"/>
      <c r="H945" s="489">
        <f>SUM(G942:G944)</f>
        <v>0</v>
      </c>
    </row>
    <row r="946" spans="2:8" s="243" customFormat="1">
      <c r="B946" s="502">
        <v>5</v>
      </c>
      <c r="C946" s="290" t="s">
        <v>1200</v>
      </c>
      <c r="D946" s="491"/>
      <c r="E946" s="282"/>
      <c r="F946" s="487"/>
      <c r="G946" s="491"/>
      <c r="H946" s="489"/>
    </row>
    <row r="947" spans="2:8" s="243" customFormat="1">
      <c r="B947" s="492">
        <v>5.01</v>
      </c>
      <c r="C947" s="281" t="s">
        <v>1180</v>
      </c>
      <c r="D947" s="491">
        <v>338.74439999999998</v>
      </c>
      <c r="E947" s="282" t="s">
        <v>762</v>
      </c>
      <c r="F947" s="269"/>
      <c r="G947" s="491">
        <f t="shared" ref="G947:G953" si="92">ROUND(F947*D947,2)</f>
        <v>0</v>
      </c>
      <c r="H947" s="489"/>
    </row>
    <row r="948" spans="2:8" s="243" customFormat="1" ht="31.5" customHeight="1">
      <c r="B948" s="492"/>
      <c r="C948" s="281" t="s">
        <v>1492</v>
      </c>
      <c r="D948" s="491">
        <v>1535.2240000000002</v>
      </c>
      <c r="E948" s="282" t="s">
        <v>762</v>
      </c>
      <c r="F948" s="509"/>
      <c r="G948" s="491">
        <f t="shared" si="92"/>
        <v>0</v>
      </c>
      <c r="H948" s="489"/>
    </row>
    <row r="949" spans="2:8" s="243" customFormat="1" ht="26.25" customHeight="1">
      <c r="B949" s="492">
        <v>5.0199999999999996</v>
      </c>
      <c r="C949" s="281" t="s">
        <v>1440</v>
      </c>
      <c r="D949" s="491">
        <v>1283.3920000000003</v>
      </c>
      <c r="E949" s="282" t="s">
        <v>762</v>
      </c>
      <c r="F949" s="269"/>
      <c r="G949" s="491">
        <f t="shared" si="92"/>
        <v>0</v>
      </c>
      <c r="H949" s="489"/>
    </row>
    <row r="950" spans="2:8" s="243" customFormat="1" ht="37.5">
      <c r="B950" s="492">
        <v>5.0299999999999994</v>
      </c>
      <c r="C950" s="508" t="s">
        <v>1493</v>
      </c>
      <c r="D950" s="491">
        <v>251.83199999999999</v>
      </c>
      <c r="E950" s="282" t="s">
        <v>762</v>
      </c>
      <c r="F950" s="269"/>
      <c r="G950" s="491">
        <f t="shared" si="92"/>
        <v>0</v>
      </c>
      <c r="H950" s="489"/>
    </row>
    <row r="951" spans="2:8" s="243" customFormat="1" ht="37.5">
      <c r="B951" s="492">
        <v>5.0399999999999991</v>
      </c>
      <c r="C951" s="508" t="s">
        <v>1494</v>
      </c>
      <c r="D951" s="491">
        <v>36.120000000000005</v>
      </c>
      <c r="E951" s="282" t="s">
        <v>762</v>
      </c>
      <c r="F951" s="269"/>
      <c r="G951" s="491">
        <f t="shared" si="92"/>
        <v>0</v>
      </c>
      <c r="H951" s="489"/>
    </row>
    <row r="952" spans="2:8" s="243" customFormat="1" ht="37.5">
      <c r="B952" s="492">
        <v>5.0499999999999989</v>
      </c>
      <c r="C952" s="508" t="s">
        <v>1495</v>
      </c>
      <c r="D952" s="491">
        <v>302.62439999999998</v>
      </c>
      <c r="E952" s="282" t="s">
        <v>762</v>
      </c>
      <c r="F952" s="269"/>
      <c r="G952" s="491">
        <f t="shared" si="92"/>
        <v>0</v>
      </c>
      <c r="H952" s="489"/>
    </row>
    <row r="953" spans="2:8" s="243" customFormat="1">
      <c r="B953" s="492">
        <v>5.0599999999999987</v>
      </c>
      <c r="C953" s="508" t="s">
        <v>1444</v>
      </c>
      <c r="D953" s="491">
        <v>801.6</v>
      </c>
      <c r="E953" s="282" t="s">
        <v>750</v>
      </c>
      <c r="F953" s="269"/>
      <c r="G953" s="491">
        <f t="shared" si="92"/>
        <v>0</v>
      </c>
      <c r="H953" s="489"/>
    </row>
    <row r="954" spans="2:8" s="243" customFormat="1">
      <c r="B954" s="492"/>
      <c r="C954" s="281"/>
      <c r="D954" s="491"/>
      <c r="E954" s="282"/>
      <c r="F954" s="487"/>
      <c r="G954" s="491"/>
      <c r="H954" s="489">
        <f>SUM(G947:G953)</f>
        <v>0</v>
      </c>
    </row>
    <row r="955" spans="2:8" s="243" customFormat="1">
      <c r="B955" s="502">
        <v>6</v>
      </c>
      <c r="C955" s="290" t="s">
        <v>1232</v>
      </c>
      <c r="D955" s="491"/>
      <c r="E955" s="282"/>
      <c r="F955" s="487"/>
      <c r="G955" s="491"/>
      <c r="H955" s="489"/>
    </row>
    <row r="956" spans="2:8" s="243" customFormat="1" ht="37.5">
      <c r="B956" s="492">
        <v>6.01</v>
      </c>
      <c r="C956" s="281" t="s">
        <v>1496</v>
      </c>
      <c r="D956" s="491">
        <v>158.67839999999998</v>
      </c>
      <c r="E956" s="282" t="s">
        <v>762</v>
      </c>
      <c r="F956" s="491"/>
      <c r="G956" s="491">
        <f>ROUND(F956*D956,2)</f>
        <v>0</v>
      </c>
      <c r="H956" s="489"/>
    </row>
    <row r="957" spans="2:8" s="243" customFormat="1" ht="93.75">
      <c r="B957" s="492">
        <v>6.02</v>
      </c>
      <c r="C957" s="281" t="s">
        <v>1497</v>
      </c>
      <c r="D957" s="491">
        <v>158.67839999999998</v>
      </c>
      <c r="E957" s="282" t="s">
        <v>762</v>
      </c>
      <c r="F957" s="491"/>
      <c r="G957" s="491">
        <f>ROUND(F957*D957,2)</f>
        <v>0</v>
      </c>
      <c r="H957" s="489"/>
    </row>
    <row r="958" spans="2:8" s="243" customFormat="1" ht="56.25">
      <c r="B958" s="492">
        <v>6.0299999999999994</v>
      </c>
      <c r="C958" s="281" t="s">
        <v>1447</v>
      </c>
      <c r="D958" s="491">
        <v>307.88</v>
      </c>
      <c r="E958" s="282" t="s">
        <v>750</v>
      </c>
      <c r="F958" s="510"/>
      <c r="G958" s="491">
        <f>ROUND(F958*D958,2)</f>
        <v>0</v>
      </c>
      <c r="H958" s="489"/>
    </row>
    <row r="959" spans="2:8" s="243" customFormat="1">
      <c r="B959" s="492"/>
      <c r="C959" s="281"/>
      <c r="D959" s="491"/>
      <c r="E959" s="282"/>
      <c r="F959" s="487"/>
      <c r="G959" s="491">
        <v>0</v>
      </c>
      <c r="H959" s="489">
        <f>SUM(G956:G958)</f>
        <v>0</v>
      </c>
    </row>
    <row r="960" spans="2:8" s="243" customFormat="1">
      <c r="B960" s="502">
        <v>7</v>
      </c>
      <c r="C960" s="290" t="s">
        <v>1448</v>
      </c>
      <c r="D960" s="491"/>
      <c r="E960" s="282"/>
      <c r="F960" s="487"/>
      <c r="G960" s="491"/>
      <c r="H960" s="489"/>
    </row>
    <row r="961" spans="2:8" s="243" customFormat="1">
      <c r="B961" s="492">
        <v>7.01</v>
      </c>
      <c r="C961" s="281" t="s">
        <v>1449</v>
      </c>
      <c r="D961" s="491">
        <v>96.32</v>
      </c>
      <c r="E961" s="282" t="s">
        <v>762</v>
      </c>
      <c r="F961" s="487"/>
      <c r="G961" s="491">
        <f>ROUND(F961*D961,2)</f>
        <v>0</v>
      </c>
      <c r="H961" s="489"/>
    </row>
    <row r="962" spans="2:8" s="243" customFormat="1">
      <c r="B962" s="492"/>
      <c r="C962" s="281"/>
      <c r="D962" s="491"/>
      <c r="E962" s="282"/>
      <c r="F962" s="487"/>
      <c r="G962" s="491"/>
      <c r="H962" s="489">
        <f>SUM(G961)</f>
        <v>0</v>
      </c>
    </row>
    <row r="963" spans="2:8" s="243" customFormat="1">
      <c r="B963" s="502">
        <v>8</v>
      </c>
      <c r="C963" s="290" t="s">
        <v>1041</v>
      </c>
      <c r="D963" s="491"/>
      <c r="E963" s="282"/>
      <c r="F963" s="487"/>
      <c r="G963" s="491"/>
      <c r="H963" s="489"/>
    </row>
    <row r="964" spans="2:8" s="243" customFormat="1" ht="56.25">
      <c r="B964" s="492">
        <v>8.01</v>
      </c>
      <c r="C964" s="281" t="s">
        <v>1498</v>
      </c>
      <c r="D964" s="491">
        <v>9</v>
      </c>
      <c r="E964" s="282" t="s">
        <v>9</v>
      </c>
      <c r="F964" s="487"/>
      <c r="G964" s="491">
        <f>ROUND(F964*D964,2)</f>
        <v>0</v>
      </c>
      <c r="H964" s="489"/>
    </row>
    <row r="965" spans="2:8" s="243" customFormat="1" ht="37.5">
      <c r="B965" s="492">
        <v>8.02</v>
      </c>
      <c r="C965" s="508" t="s">
        <v>1499</v>
      </c>
      <c r="D965" s="491">
        <v>1</v>
      </c>
      <c r="E965" s="282" t="s">
        <v>9</v>
      </c>
      <c r="F965" s="487"/>
      <c r="G965" s="491">
        <f>ROUND(F965*D965,2)</f>
        <v>0</v>
      </c>
      <c r="H965" s="489"/>
    </row>
    <row r="966" spans="2:8" s="243" customFormat="1" ht="37.5">
      <c r="B966" s="492">
        <v>8.0299999999999994</v>
      </c>
      <c r="C966" s="508" t="s">
        <v>1451</v>
      </c>
      <c r="D966" s="491">
        <v>2</v>
      </c>
      <c r="E966" s="506" t="s">
        <v>9</v>
      </c>
      <c r="F966" s="511"/>
      <c r="G966" s="491">
        <f>ROUND(F966*D966,2)</f>
        <v>0</v>
      </c>
      <c r="H966" s="519"/>
    </row>
    <row r="967" spans="2:8" s="243" customFormat="1">
      <c r="B967" s="492"/>
      <c r="C967" s="281"/>
      <c r="D967" s="491"/>
      <c r="E967" s="282"/>
      <c r="F967" s="487"/>
      <c r="G967" s="491"/>
      <c r="H967" s="489">
        <f>SUM(G964:G967)</f>
        <v>0</v>
      </c>
    </row>
    <row r="968" spans="2:8" s="243" customFormat="1">
      <c r="B968" s="502">
        <v>9</v>
      </c>
      <c r="C968" s="290" t="s">
        <v>1112</v>
      </c>
      <c r="D968" s="491"/>
      <c r="E968" s="282"/>
      <c r="F968" s="487"/>
      <c r="G968" s="491"/>
      <c r="H968" s="489"/>
    </row>
    <row r="969" spans="2:8" s="243" customFormat="1">
      <c r="B969" s="492">
        <v>9.01</v>
      </c>
      <c r="C969" s="281" t="s">
        <v>1113</v>
      </c>
      <c r="D969" s="511">
        <v>240.16319999999996</v>
      </c>
      <c r="E969" s="282" t="s">
        <v>1114</v>
      </c>
      <c r="F969" s="487"/>
      <c r="G969" s="491">
        <f>ROUND(F969*D969,2)</f>
        <v>0</v>
      </c>
      <c r="H969" s="489"/>
    </row>
    <row r="970" spans="2:8" s="243" customFormat="1">
      <c r="B970" s="492">
        <v>9.02</v>
      </c>
      <c r="C970" s="281" t="s">
        <v>1500</v>
      </c>
      <c r="D970" s="511">
        <v>240.16319999999996</v>
      </c>
      <c r="E970" s="282" t="s">
        <v>1114</v>
      </c>
      <c r="F970" s="487"/>
      <c r="G970" s="491">
        <f>ROUND(F970*D970,2)</f>
        <v>0</v>
      </c>
      <c r="H970" s="489"/>
    </row>
    <row r="971" spans="2:8" s="243" customFormat="1">
      <c r="B971" s="492"/>
      <c r="C971" s="281"/>
      <c r="D971" s="491"/>
      <c r="E971" s="282"/>
      <c r="F971" s="487"/>
      <c r="G971" s="491"/>
      <c r="H971" s="489">
        <f>SUM(G969:G970)</f>
        <v>0</v>
      </c>
    </row>
    <row r="972" spans="2:8" s="243" customFormat="1">
      <c r="B972" s="502">
        <v>10</v>
      </c>
      <c r="C972" s="290" t="s">
        <v>1454</v>
      </c>
      <c r="D972" s="491"/>
      <c r="E972" s="282"/>
      <c r="F972" s="487"/>
      <c r="G972" s="491"/>
      <c r="H972" s="489"/>
    </row>
    <row r="973" spans="2:8" s="243" customFormat="1" ht="93.75">
      <c r="B973" s="492">
        <v>10.01</v>
      </c>
      <c r="C973" s="281" t="s">
        <v>1501</v>
      </c>
      <c r="D973" s="491">
        <v>158.67839999999998</v>
      </c>
      <c r="E973" s="282" t="s">
        <v>762</v>
      </c>
      <c r="F973" s="302"/>
      <c r="G973" s="491">
        <f>ROUND(F973*D973,2)</f>
        <v>0</v>
      </c>
      <c r="H973" s="489"/>
    </row>
    <row r="974" spans="2:8" s="243" customFormat="1">
      <c r="B974" s="492"/>
      <c r="C974" s="281"/>
      <c r="D974" s="491"/>
      <c r="E974" s="282"/>
      <c r="F974" s="302"/>
      <c r="G974" s="491"/>
      <c r="H974" s="489">
        <f>SUM(G973)</f>
        <v>0</v>
      </c>
    </row>
    <row r="975" spans="2:8" s="243" customFormat="1">
      <c r="B975" s="502">
        <v>11</v>
      </c>
      <c r="C975" s="290" t="s">
        <v>1118</v>
      </c>
      <c r="D975" s="491"/>
      <c r="E975" s="282"/>
      <c r="F975" s="302"/>
      <c r="G975" s="491"/>
      <c r="H975" s="489"/>
    </row>
    <row r="976" spans="2:8" s="243" customFormat="1">
      <c r="B976" s="492">
        <v>11.01</v>
      </c>
      <c r="C976" s="281" t="s">
        <v>1456</v>
      </c>
      <c r="D976" s="511">
        <v>1777.6484</v>
      </c>
      <c r="E976" s="282" t="s">
        <v>762</v>
      </c>
      <c r="F976" s="302"/>
      <c r="G976" s="491">
        <f>ROUND(F976*D976,2)</f>
        <v>0</v>
      </c>
      <c r="H976" s="489"/>
    </row>
    <row r="977" spans="2:8" s="243" customFormat="1">
      <c r="B977" s="492">
        <v>11.02</v>
      </c>
      <c r="C977" s="281" t="s">
        <v>1457</v>
      </c>
      <c r="D977" s="511">
        <v>1777.6484</v>
      </c>
      <c r="E977" s="282" t="s">
        <v>762</v>
      </c>
      <c r="F977" s="302"/>
      <c r="G977" s="491">
        <f>ROUND(F977*D977,2)</f>
        <v>0</v>
      </c>
      <c r="H977" s="489"/>
    </row>
    <row r="978" spans="2:8" s="243" customFormat="1">
      <c r="B978" s="492"/>
      <c r="C978" s="281"/>
      <c r="D978" s="511"/>
      <c r="E978" s="282"/>
      <c r="F978" s="302"/>
      <c r="G978" s="511"/>
      <c r="H978" s="489">
        <f>SUM(G976:G977)</f>
        <v>0</v>
      </c>
    </row>
    <row r="979" spans="2:8" s="243" customFormat="1">
      <c r="B979" s="502">
        <v>12</v>
      </c>
      <c r="C979" s="290" t="s">
        <v>1458</v>
      </c>
      <c r="D979" s="511"/>
      <c r="E979" s="282"/>
      <c r="F979" s="302"/>
      <c r="G979" s="511"/>
      <c r="H979" s="489"/>
    </row>
    <row r="980" spans="2:8" s="243" customFormat="1" ht="37.5">
      <c r="B980" s="492">
        <f>+B979+0.01</f>
        <v>12.01</v>
      </c>
      <c r="C980" s="508" t="s">
        <v>1502</v>
      </c>
      <c r="D980" s="511">
        <v>39.076709999999999</v>
      </c>
      <c r="E980" s="506" t="s">
        <v>21</v>
      </c>
      <c r="F980" s="511"/>
      <c r="G980" s="491">
        <f t="shared" ref="G980:G986" si="93">ROUND(F980*D980,2)</f>
        <v>0</v>
      </c>
      <c r="H980" s="489"/>
    </row>
    <row r="981" spans="2:8" s="243" customFormat="1">
      <c r="B981" s="492">
        <f t="shared" ref="B981:B986" si="94">+B980+0.01</f>
        <v>12.02</v>
      </c>
      <c r="C981" s="508" t="s">
        <v>1503</v>
      </c>
      <c r="D981" s="511">
        <v>39.076709999999999</v>
      </c>
      <c r="E981" s="506" t="s">
        <v>21</v>
      </c>
      <c r="F981" s="511"/>
      <c r="G981" s="491">
        <f t="shared" si="93"/>
        <v>0</v>
      </c>
      <c r="H981" s="489"/>
    </row>
    <row r="982" spans="2:8" s="243" customFormat="1">
      <c r="B982" s="492">
        <f t="shared" si="94"/>
        <v>12.03</v>
      </c>
      <c r="C982" s="508" t="s">
        <v>1504</v>
      </c>
      <c r="D982" s="511">
        <v>39.076709999999999</v>
      </c>
      <c r="E982" s="506" t="s">
        <v>21</v>
      </c>
      <c r="F982" s="511"/>
      <c r="G982" s="491">
        <f t="shared" si="93"/>
        <v>0</v>
      </c>
      <c r="H982" s="489"/>
    </row>
    <row r="983" spans="2:8" s="243" customFormat="1" ht="37.5">
      <c r="B983" s="492">
        <f t="shared" si="94"/>
        <v>12.04</v>
      </c>
      <c r="C983" s="512" t="s">
        <v>1463</v>
      </c>
      <c r="D983" s="511">
        <v>102</v>
      </c>
      <c r="E983" s="371" t="s">
        <v>9</v>
      </c>
      <c r="F983" s="513"/>
      <c r="G983" s="491">
        <f t="shared" si="93"/>
        <v>0</v>
      </c>
      <c r="H983" s="489"/>
    </row>
    <row r="984" spans="2:8" s="243" customFormat="1" ht="37.5">
      <c r="B984" s="492">
        <f t="shared" si="94"/>
        <v>12.049999999999999</v>
      </c>
      <c r="C984" s="512" t="s">
        <v>1464</v>
      </c>
      <c r="D984" s="511">
        <v>1010.15428</v>
      </c>
      <c r="E984" s="371" t="s">
        <v>21</v>
      </c>
      <c r="F984" s="513"/>
      <c r="G984" s="491">
        <f t="shared" si="93"/>
        <v>0</v>
      </c>
      <c r="H984" s="489"/>
    </row>
    <row r="985" spans="2:8" s="243" customFormat="1" ht="37.5">
      <c r="B985" s="492">
        <f t="shared" si="94"/>
        <v>12.059999999999999</v>
      </c>
      <c r="C985" s="512" t="s">
        <v>1465</v>
      </c>
      <c r="D985" s="511">
        <v>132</v>
      </c>
      <c r="E985" s="371" t="s">
        <v>9</v>
      </c>
      <c r="F985" s="513"/>
      <c r="G985" s="491">
        <f t="shared" si="93"/>
        <v>0</v>
      </c>
      <c r="H985" s="489"/>
    </row>
    <row r="986" spans="2:8" s="243" customFormat="1">
      <c r="B986" s="492">
        <f t="shared" si="94"/>
        <v>12.069999999999999</v>
      </c>
      <c r="C986" s="281" t="s">
        <v>1466</v>
      </c>
      <c r="D986" s="511">
        <v>1</v>
      </c>
      <c r="E986" s="371" t="s">
        <v>15</v>
      </c>
      <c r="F986" s="401"/>
      <c r="G986" s="491">
        <f t="shared" si="93"/>
        <v>0</v>
      </c>
      <c r="H986" s="489"/>
    </row>
    <row r="987" spans="2:8" s="243" customFormat="1">
      <c r="B987" s="291"/>
      <c r="C987" s="508"/>
      <c r="D987" s="520"/>
      <c r="E987" s="506"/>
      <c r="F987" s="511"/>
      <c r="G987" s="511"/>
      <c r="H987" s="515">
        <f>SUM(G980:G986)</f>
        <v>0</v>
      </c>
    </row>
    <row r="988" spans="2:8" s="243" customFormat="1" ht="19.5" thickBot="1">
      <c r="B988" s="521"/>
      <c r="C988" s="290"/>
      <c r="D988" s="522"/>
      <c r="E988" s="514"/>
      <c r="F988" s="523"/>
      <c r="G988" s="524"/>
      <c r="H988" s="515"/>
    </row>
    <row r="989" spans="2:8" s="243" customFormat="1" ht="19.5" thickBot="1">
      <c r="B989" s="525"/>
      <c r="C989" s="412" t="s">
        <v>1505</v>
      </c>
      <c r="D989" s="412"/>
      <c r="E989" s="412"/>
      <c r="F989" s="412"/>
      <c r="G989" s="526"/>
      <c r="H989" s="527">
        <f>SUM(H903:H988)</f>
        <v>0</v>
      </c>
    </row>
    <row r="990" spans="2:8" s="243" customFormat="1" ht="19.5" thickBot="1">
      <c r="B990" s="327"/>
      <c r="C990" s="460"/>
      <c r="D990" s="528"/>
      <c r="E990" s="529"/>
      <c r="F990" s="528"/>
      <c r="G990" s="530"/>
      <c r="H990" s="459"/>
    </row>
    <row r="991" spans="2:8" s="243" customFormat="1" ht="19.5" thickBot="1">
      <c r="B991" s="531"/>
      <c r="C991" s="532" t="s">
        <v>3</v>
      </c>
      <c r="D991" s="533"/>
      <c r="E991" s="534"/>
      <c r="F991" s="535"/>
      <c r="G991" s="535"/>
      <c r="H991" s="536">
        <f>SUM(H989,H901,H821,H680,H639,H581,H531,H490,H467,H435)</f>
        <v>0</v>
      </c>
    </row>
    <row r="992" spans="2:8" s="243" customFormat="1">
      <c r="B992" s="537"/>
      <c r="C992" s="538"/>
      <c r="D992" s="539"/>
      <c r="E992" s="540"/>
      <c r="F992" s="541"/>
      <c r="G992" s="542"/>
      <c r="H992" s="543"/>
    </row>
    <row r="993" spans="2:8" s="243" customFormat="1">
      <c r="B993" s="544"/>
      <c r="C993" s="8" t="s">
        <v>34</v>
      </c>
      <c r="D993" s="9"/>
      <c r="E993" s="545"/>
      <c r="F993" s="546"/>
      <c r="G993" s="547"/>
      <c r="H993" s="548"/>
    </row>
    <row r="994" spans="2:8" s="243" customFormat="1">
      <c r="B994" s="549"/>
      <c r="C994" s="10" t="s">
        <v>0</v>
      </c>
      <c r="D994" s="550">
        <v>0.1</v>
      </c>
      <c r="E994" s="545"/>
      <c r="F994" s="546"/>
      <c r="G994" s="546">
        <f t="shared" ref="G994:G1001" si="95">$H$991*D994</f>
        <v>0</v>
      </c>
      <c r="H994" s="548"/>
    </row>
    <row r="995" spans="2:8" s="243" customFormat="1">
      <c r="B995" s="549"/>
      <c r="C995" s="11" t="s">
        <v>35</v>
      </c>
      <c r="D995" s="550">
        <v>0.02</v>
      </c>
      <c r="E995" s="545"/>
      <c r="F995" s="546"/>
      <c r="G995" s="546">
        <f t="shared" si="95"/>
        <v>0</v>
      </c>
      <c r="H995" s="548"/>
    </row>
    <row r="996" spans="2:8" s="243" customFormat="1">
      <c r="B996" s="549"/>
      <c r="C996" s="10" t="s">
        <v>5</v>
      </c>
      <c r="D996" s="550">
        <v>0.04</v>
      </c>
      <c r="E996" s="545"/>
      <c r="F996" s="546"/>
      <c r="G996" s="546">
        <f t="shared" si="95"/>
        <v>0</v>
      </c>
      <c r="H996" s="548"/>
    </row>
    <row r="997" spans="2:8" s="243" customFormat="1">
      <c r="B997" s="549"/>
      <c r="C997" s="11" t="s">
        <v>36</v>
      </c>
      <c r="D997" s="550">
        <v>0.01</v>
      </c>
      <c r="E997" s="545"/>
      <c r="F997" s="546"/>
      <c r="G997" s="546">
        <f t="shared" si="95"/>
        <v>0</v>
      </c>
      <c r="H997" s="548"/>
    </row>
    <row r="998" spans="2:8" s="243" customFormat="1">
      <c r="B998" s="549"/>
      <c r="C998" s="11" t="s">
        <v>6</v>
      </c>
      <c r="D998" s="550">
        <v>2.5000000000000001E-2</v>
      </c>
      <c r="E998" s="551"/>
      <c r="F998" s="546"/>
      <c r="G998" s="546">
        <f t="shared" si="95"/>
        <v>0</v>
      </c>
      <c r="H998" s="548" t="s">
        <v>1178</v>
      </c>
    </row>
    <row r="999" spans="2:8" s="243" customFormat="1">
      <c r="B999" s="549"/>
      <c r="C999" s="10" t="s">
        <v>37</v>
      </c>
      <c r="D999" s="550">
        <v>0.05</v>
      </c>
      <c r="E999" s="545"/>
      <c r="F999" s="546"/>
      <c r="G999" s="546">
        <f t="shared" si="95"/>
        <v>0</v>
      </c>
      <c r="H999" s="546" t="s">
        <v>1178</v>
      </c>
    </row>
    <row r="1000" spans="2:8" s="243" customFormat="1">
      <c r="B1000" s="549"/>
      <c r="C1000" s="11" t="s">
        <v>31</v>
      </c>
      <c r="D1000" s="550">
        <v>2.5000000000000001E-2</v>
      </c>
      <c r="E1000" s="545"/>
      <c r="F1000" s="546"/>
      <c r="G1000" s="546">
        <f t="shared" si="95"/>
        <v>0</v>
      </c>
      <c r="H1000" s="548"/>
    </row>
    <row r="1001" spans="2:8" s="243" customFormat="1">
      <c r="B1001" s="549"/>
      <c r="C1001" s="10" t="s">
        <v>38</v>
      </c>
      <c r="D1001" s="550">
        <v>0.03</v>
      </c>
      <c r="E1001" s="545"/>
      <c r="F1001" s="546"/>
      <c r="G1001" s="546">
        <f t="shared" si="95"/>
        <v>0</v>
      </c>
      <c r="H1001" s="548"/>
    </row>
    <row r="1002" spans="2:8" s="243" customFormat="1">
      <c r="B1002" s="549"/>
      <c r="C1002" s="10" t="s">
        <v>39</v>
      </c>
      <c r="D1002" s="550">
        <v>0.18</v>
      </c>
      <c r="E1002" s="545"/>
      <c r="F1002" s="546"/>
      <c r="G1002" s="546">
        <f>+D1002*G994</f>
        <v>0</v>
      </c>
      <c r="H1002" s="548"/>
    </row>
    <row r="1003" spans="2:8" s="243" customFormat="1">
      <c r="B1003" s="549"/>
      <c r="C1003" s="552"/>
      <c r="D1003" s="553"/>
      <c r="E1003" s="554"/>
      <c r="F1003" s="553"/>
      <c r="G1003" s="555"/>
      <c r="H1003" s="556">
        <f>SUM(G993:G1002)</f>
        <v>0</v>
      </c>
    </row>
    <row r="1004" spans="2:8" s="243" customFormat="1" ht="19.5" thickBot="1">
      <c r="B1004" s="557"/>
      <c r="C1004" s="558"/>
      <c r="D1004" s="559"/>
      <c r="E1004" s="545"/>
      <c r="F1004" s="546"/>
      <c r="G1004" s="556"/>
      <c r="H1004" s="548"/>
    </row>
    <row r="1005" spans="2:8" s="243" customFormat="1" ht="19.5" thickBot="1">
      <c r="B1005" s="560"/>
      <c r="C1005" s="561" t="s">
        <v>3</v>
      </c>
      <c r="D1005" s="562"/>
      <c r="E1005" s="563"/>
      <c r="F1005" s="564"/>
      <c r="G1005" s="564"/>
      <c r="H1005" s="565">
        <f>+H1003+H991</f>
        <v>0</v>
      </c>
    </row>
    <row r="1006" spans="2:8" s="243" customFormat="1">
      <c r="B1006" s="566"/>
      <c r="C1006" s="10"/>
      <c r="D1006" s="9"/>
      <c r="E1006" s="545"/>
      <c r="F1006" s="546"/>
      <c r="G1006" s="546"/>
      <c r="H1006" s="548"/>
    </row>
    <row r="1007" spans="2:8" s="243" customFormat="1">
      <c r="B1007" s="566"/>
      <c r="C1007" s="558" t="s">
        <v>7</v>
      </c>
      <c r="D1007" s="567">
        <v>0.05</v>
      </c>
      <c r="E1007" s="568"/>
      <c r="F1007" s="556"/>
      <c r="G1007" s="556">
        <f>$H$991*D1007</f>
        <v>0</v>
      </c>
      <c r="H1007" s="548"/>
    </row>
    <row r="1008" spans="2:8" ht="19.5" thickBot="1">
      <c r="B1008" s="566"/>
      <c r="C1008" s="10"/>
      <c r="D1008" s="9"/>
      <c r="E1008" s="545"/>
      <c r="F1008" s="546"/>
      <c r="G1008" s="546"/>
      <c r="H1008" s="548"/>
    </row>
    <row r="1009" spans="2:8" ht="19.5" thickBot="1">
      <c r="B1009" s="570"/>
      <c r="C1009" s="571" t="s">
        <v>40</v>
      </c>
      <c r="D1009" s="572"/>
      <c r="E1009" s="563"/>
      <c r="F1009" s="564"/>
      <c r="G1009" s="564"/>
      <c r="H1009" s="565">
        <f>+H1005+G1007</f>
        <v>0</v>
      </c>
    </row>
    <row r="1010" spans="2:8">
      <c r="B1010" s="557"/>
      <c r="C1010" s="8"/>
      <c r="D1010" s="9"/>
      <c r="E1010" s="545"/>
      <c r="F1010" s="573"/>
      <c r="G1010" s="573"/>
      <c r="H1010" s="574"/>
    </row>
    <row r="1011" spans="2:8">
      <c r="C1011" s="576"/>
    </row>
    <row r="1012" spans="2:8">
      <c r="C1012" s="576"/>
    </row>
  </sheetData>
  <mergeCells count="3">
    <mergeCell ref="B1:H1"/>
    <mergeCell ref="B2:H2"/>
    <mergeCell ref="B3:H3"/>
  </mergeCells>
  <conditionalFormatting sqref="D760">
    <cfRule type="cellIs" dxfId="74" priority="71" stopIfTrue="1" operator="equal">
      <formula>0</formula>
    </cfRule>
    <cfRule type="cellIs" dxfId="73" priority="72" stopIfTrue="1" operator="notEqual">
      <formula>0</formula>
    </cfRule>
  </conditionalFormatting>
  <conditionalFormatting sqref="E760">
    <cfRule type="cellIs" dxfId="72" priority="73" stopIfTrue="1" operator="equal">
      <formula>0</formula>
    </cfRule>
    <cfRule type="cellIs" dxfId="71" priority="74" stopIfTrue="1" operator="notEqual">
      <formula>0</formula>
    </cfRule>
    <cfRule type="cellIs" dxfId="70" priority="75" stopIfTrue="1" operator="equal">
      <formula>"#NA"</formula>
    </cfRule>
  </conditionalFormatting>
  <conditionalFormatting sqref="D764 D791">
    <cfRule type="cellIs" dxfId="69" priority="66" stopIfTrue="1" operator="equal">
      <formula>0</formula>
    </cfRule>
    <cfRule type="cellIs" dxfId="68" priority="67" stopIfTrue="1" operator="notEqual">
      <formula>0</formula>
    </cfRule>
  </conditionalFormatting>
  <conditionalFormatting sqref="E764 E791">
    <cfRule type="cellIs" dxfId="67" priority="68" stopIfTrue="1" operator="equal">
      <formula>0</formula>
    </cfRule>
    <cfRule type="cellIs" dxfId="66" priority="69" stopIfTrue="1" operator="notEqual">
      <formula>0</formula>
    </cfRule>
    <cfRule type="cellIs" dxfId="65" priority="70" stopIfTrue="1" operator="equal">
      <formula>"#NA"</formula>
    </cfRule>
  </conditionalFormatting>
  <conditionalFormatting sqref="E817:E818">
    <cfRule type="cellIs" dxfId="64" priority="63" stopIfTrue="1" operator="equal">
      <formula>0</formula>
    </cfRule>
    <cfRule type="cellIs" dxfId="63" priority="64" stopIfTrue="1" operator="notEqual">
      <formula>0</formula>
    </cfRule>
    <cfRule type="cellIs" dxfId="62" priority="65" stopIfTrue="1" operator="equal">
      <formula>"#NA"</formula>
    </cfRule>
  </conditionalFormatting>
  <conditionalFormatting sqref="D817:D818 D814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E793:E813">
    <cfRule type="cellIs" dxfId="59" priority="58" stopIfTrue="1" operator="equal">
      <formula>0</formula>
    </cfRule>
    <cfRule type="cellIs" dxfId="58" priority="59" stopIfTrue="1" operator="notEqual">
      <formula>0</formula>
    </cfRule>
    <cfRule type="cellIs" dxfId="57" priority="60" stopIfTrue="1" operator="equal">
      <formula>"#NA"</formula>
    </cfRule>
  </conditionalFormatting>
  <conditionalFormatting sqref="E814">
    <cfRule type="cellIs" dxfId="56" priority="55" stopIfTrue="1" operator="equal">
      <formula>0</formula>
    </cfRule>
    <cfRule type="cellIs" dxfId="55" priority="56" stopIfTrue="1" operator="notEqual">
      <formula>0</formula>
    </cfRule>
    <cfRule type="cellIs" dxfId="54" priority="57" stopIfTrue="1" operator="equal">
      <formula>"#NA"</formula>
    </cfRule>
  </conditionalFormatting>
  <conditionalFormatting sqref="D816">
    <cfRule type="cellIs" dxfId="53" priority="50" stopIfTrue="1" operator="equal">
      <formula>0</formula>
    </cfRule>
    <cfRule type="cellIs" dxfId="52" priority="51" stopIfTrue="1" operator="notEqual">
      <formula>0</formula>
    </cfRule>
  </conditionalFormatting>
  <conditionalFormatting sqref="E816">
    <cfRule type="cellIs" dxfId="51" priority="52" stopIfTrue="1" operator="equal">
      <formula>0</formula>
    </cfRule>
    <cfRule type="cellIs" dxfId="50" priority="53" stopIfTrue="1" operator="notEqual">
      <formula>0</formula>
    </cfRule>
    <cfRule type="cellIs" dxfId="49" priority="54" stopIfTrue="1" operator="equal">
      <formula>"#NA"</formula>
    </cfRule>
  </conditionalFormatting>
  <conditionalFormatting sqref="D428:E430">
    <cfRule type="cellIs" dxfId="48" priority="47" stopIfTrue="1" operator="equal">
      <formula>0</formula>
    </cfRule>
  </conditionalFormatting>
  <conditionalFormatting sqref="D428:E430">
    <cfRule type="cellIs" dxfId="47" priority="48" stopIfTrue="1" operator="notEqual">
      <formula>0</formula>
    </cfRule>
  </conditionalFormatting>
  <conditionalFormatting sqref="E428:E430">
    <cfRule type="cellIs" dxfId="46" priority="49" stopIfTrue="1" operator="equal">
      <formula>"#NA"</formula>
    </cfRule>
  </conditionalFormatting>
  <conditionalFormatting sqref="D765:D778">
    <cfRule type="cellIs" dxfId="45" priority="45" stopIfTrue="1" operator="equal">
      <formula>0</formula>
    </cfRule>
    <cfRule type="cellIs" dxfId="44" priority="46" stopIfTrue="1" operator="notEqual">
      <formula>0</formula>
    </cfRule>
  </conditionalFormatting>
  <conditionalFormatting sqref="E765:E777">
    <cfRule type="cellIs" dxfId="43" priority="42" stopIfTrue="1" operator="equal">
      <formula>0</formula>
    </cfRule>
    <cfRule type="cellIs" dxfId="42" priority="43" stopIfTrue="1" operator="notEqual">
      <formula>0</formula>
    </cfRule>
    <cfRule type="cellIs" dxfId="41" priority="44" stopIfTrue="1" operator="equal">
      <formula>"#NA"</formula>
    </cfRule>
  </conditionalFormatting>
  <conditionalFormatting sqref="D779">
    <cfRule type="cellIs" dxfId="40" priority="40" stopIfTrue="1" operator="equal">
      <formula>0</formula>
    </cfRule>
    <cfRule type="cellIs" dxfId="39" priority="41" stopIfTrue="1" operator="notEqual">
      <formula>0</formula>
    </cfRule>
  </conditionalFormatting>
  <conditionalFormatting sqref="E779">
    <cfRule type="cellIs" dxfId="38" priority="37" stopIfTrue="1" operator="equal">
      <formula>0</formula>
    </cfRule>
    <cfRule type="cellIs" dxfId="37" priority="38" stopIfTrue="1" operator="notEqual">
      <formula>0</formula>
    </cfRule>
    <cfRule type="cellIs" dxfId="36" priority="39" stopIfTrue="1" operator="equal">
      <formula>"#NA"</formula>
    </cfRule>
  </conditionalFormatting>
  <conditionalFormatting sqref="D780:D78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E780:E781">
    <cfRule type="cellIs" dxfId="33" priority="32" stopIfTrue="1" operator="equal">
      <formula>0</formula>
    </cfRule>
    <cfRule type="cellIs" dxfId="32" priority="33" stopIfTrue="1" operator="notEqual">
      <formula>0</formula>
    </cfRule>
    <cfRule type="cellIs" dxfId="31" priority="34" stopIfTrue="1" operator="equal">
      <formula>"#NA"</formula>
    </cfRule>
  </conditionalFormatting>
  <conditionalFormatting sqref="D782:D785">
    <cfRule type="cellIs" dxfId="30" priority="30" stopIfTrue="1" operator="equal">
      <formula>0</formula>
    </cfRule>
    <cfRule type="cellIs" dxfId="29" priority="31" stopIfTrue="1" operator="notEqual">
      <formula>0</formula>
    </cfRule>
  </conditionalFormatting>
  <conditionalFormatting sqref="E783">
    <cfRule type="cellIs" dxfId="28" priority="27" stopIfTrue="1" operator="equal">
      <formula>0</formula>
    </cfRule>
    <cfRule type="cellIs" dxfId="27" priority="28" stopIfTrue="1" operator="notEqual">
      <formula>0</formula>
    </cfRule>
    <cfRule type="cellIs" dxfId="26" priority="29" stopIfTrue="1" operator="equal">
      <formula>"#NA"</formula>
    </cfRule>
  </conditionalFormatting>
  <conditionalFormatting sqref="D786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E786">
    <cfRule type="cellIs" dxfId="23" priority="22" stopIfTrue="1" operator="equal">
      <formula>0</formula>
    </cfRule>
    <cfRule type="cellIs" dxfId="22" priority="23" stopIfTrue="1" operator="notEqual">
      <formula>0</formula>
    </cfRule>
    <cfRule type="cellIs" dxfId="21" priority="24" stopIfTrue="1" operator="equal">
      <formula>"#NA"</formula>
    </cfRule>
  </conditionalFormatting>
  <conditionalFormatting sqref="D787">
    <cfRule type="cellIs" dxfId="20" priority="20" stopIfTrue="1" operator="equal">
      <formula>0</formula>
    </cfRule>
    <cfRule type="cellIs" dxfId="19" priority="21" stopIfTrue="1" operator="notEqual">
      <formula>0</formula>
    </cfRule>
  </conditionalFormatting>
  <conditionalFormatting sqref="E787">
    <cfRule type="cellIs" dxfId="18" priority="17" stopIfTrue="1" operator="equal">
      <formula>0</formula>
    </cfRule>
    <cfRule type="cellIs" dxfId="17" priority="18" stopIfTrue="1" operator="notEqual">
      <formula>0</formula>
    </cfRule>
    <cfRule type="cellIs" dxfId="16" priority="19" stopIfTrue="1" operator="equal">
      <formula>"#NA"</formula>
    </cfRule>
  </conditionalFormatting>
  <conditionalFormatting sqref="D788:D789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E788:E789">
    <cfRule type="cellIs" dxfId="13" priority="12" stopIfTrue="1" operator="equal">
      <formula>0</formula>
    </cfRule>
    <cfRule type="cellIs" dxfId="12" priority="13" stopIfTrue="1" operator="notEqual">
      <formula>0</formula>
    </cfRule>
    <cfRule type="cellIs" dxfId="11" priority="14" stopIfTrue="1" operator="equal">
      <formula>"#NA"</formula>
    </cfRule>
  </conditionalFormatting>
  <conditionalFormatting sqref="E778">
    <cfRule type="cellIs" dxfId="10" priority="9" stopIfTrue="1" operator="equal">
      <formula>0</formula>
    </cfRule>
    <cfRule type="cellIs" dxfId="9" priority="10" stopIfTrue="1" operator="notEqual">
      <formula>0</formula>
    </cfRule>
    <cfRule type="cellIs" dxfId="8" priority="11" stopIfTrue="1" operator="equal">
      <formula>"#NA"</formula>
    </cfRule>
  </conditionalFormatting>
  <conditionalFormatting sqref="D790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E790">
    <cfRule type="cellIs" dxfId="5" priority="4" stopIfTrue="1" operator="equal">
      <formula>0</formula>
    </cfRule>
    <cfRule type="cellIs" dxfId="4" priority="5" stopIfTrue="1" operator="notEqual">
      <formula>0</formula>
    </cfRule>
    <cfRule type="cellIs" dxfId="3" priority="6" stopIfTrue="1" operator="equal">
      <formula>"#NA"</formula>
    </cfRule>
  </conditionalFormatting>
  <conditionalFormatting sqref="E598">
    <cfRule type="cellIs" dxfId="2" priority="1" stopIfTrue="1" operator="equal">
      <formula>0</formula>
    </cfRule>
    <cfRule type="cellIs" dxfId="1" priority="2" stopIfTrue="1" operator="notEqual">
      <formula>0</formula>
    </cfRule>
    <cfRule type="cellIs" dxfId="0" priority="3" stopIfTrue="1" operator="equal">
      <formula>"#NA"</formula>
    </cfRule>
  </conditionalFormatting>
  <printOptions horizontalCentered="1"/>
  <pageMargins left="0.25" right="0.25" top="0.75" bottom="0.75" header="0.3" footer="0.3"/>
  <pageSetup paperSize="123" scale="59" orientation="portrait" r:id="rId1"/>
  <headerFooter alignWithMargins="0">
    <oddFooter>&amp;C&amp;10&amp;F&amp;R&amp;P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574"/>
  <sheetViews>
    <sheetView showZeros="0" view="pageBreakPreview" zoomScale="85" zoomScaleNormal="70" zoomScaleSheetLayoutView="85" workbookViewId="0"/>
  </sheetViews>
  <sheetFormatPr baseColWidth="10" defaultColWidth="11.5703125" defaultRowHeight="18.75"/>
  <cols>
    <col min="1" max="1" width="11.5703125" style="569"/>
    <col min="2" max="2" width="10.85546875" style="575" customWidth="1"/>
    <col min="3" max="3" width="76" style="582" customWidth="1"/>
    <col min="4" max="4" width="13.42578125" style="577" customWidth="1"/>
    <col min="5" max="5" width="14.85546875" style="578" customWidth="1"/>
    <col min="6" max="6" width="16.28515625" style="579" customWidth="1"/>
    <col min="7" max="7" width="19.5703125" style="580" customWidth="1"/>
    <col min="8" max="8" width="21.85546875" style="581" bestFit="1" customWidth="1"/>
    <col min="9" max="9" width="16" style="569" customWidth="1"/>
    <col min="10" max="150" width="11.5703125" style="569"/>
    <col min="151" max="151" width="11.85546875" style="569" customWidth="1"/>
    <col min="152" max="152" width="76.7109375" style="569" customWidth="1"/>
    <col min="153" max="153" width="15" style="569" customWidth="1"/>
    <col min="154" max="154" width="11.7109375" style="569" customWidth="1"/>
    <col min="155" max="155" width="14.7109375" style="569" customWidth="1"/>
    <col min="156" max="156" width="23.28515625" style="569" customWidth="1"/>
    <col min="157" max="157" width="9.5703125" style="569" customWidth="1"/>
    <col min="158" max="158" width="16" style="569" customWidth="1"/>
    <col min="159" max="159" width="16.5703125" style="569" customWidth="1"/>
    <col min="160" max="160" width="10.85546875" style="569" customWidth="1"/>
    <col min="161" max="161" width="14.28515625" style="569" customWidth="1"/>
    <col min="162" max="162" width="22.42578125" style="569" customWidth="1"/>
    <col min="163" max="163" width="11.85546875" style="569" customWidth="1"/>
    <col min="164" max="164" width="16.7109375" style="569" customWidth="1"/>
    <col min="165" max="165" width="20.85546875" style="569" bestFit="1" customWidth="1"/>
    <col min="166" max="166" width="14.28515625" style="569" customWidth="1"/>
    <col min="167" max="167" width="24.28515625" style="569" customWidth="1"/>
    <col min="168" max="168" width="17.140625" style="569" customWidth="1"/>
    <col min="169" max="169" width="18.7109375" style="569" customWidth="1"/>
    <col min="170" max="171" width="11.5703125" style="569" customWidth="1"/>
    <col min="172" max="172" width="30" style="569" customWidth="1"/>
    <col min="173" max="16384" width="11.5703125" style="569"/>
  </cols>
  <sheetData>
    <row r="1" spans="2:11" s="243" customFormat="1" ht="19.5" thickTop="1">
      <c r="B1" s="727" t="s">
        <v>11</v>
      </c>
      <c r="C1" s="727"/>
      <c r="D1" s="727"/>
      <c r="E1" s="727"/>
      <c r="F1" s="727"/>
      <c r="G1" s="727"/>
      <c r="H1" s="727"/>
      <c r="I1" s="241"/>
      <c r="J1" s="241"/>
      <c r="K1" s="242"/>
    </row>
    <row r="2" spans="2:11" s="243" customFormat="1" ht="48" customHeight="1">
      <c r="B2" s="728" t="s">
        <v>742</v>
      </c>
      <c r="C2" s="728"/>
      <c r="D2" s="728"/>
      <c r="E2" s="728"/>
      <c r="F2" s="728"/>
      <c r="G2" s="728"/>
      <c r="H2" s="728"/>
    </row>
    <row r="3" spans="2:11" s="243" customFormat="1" ht="27.75" customHeight="1">
      <c r="B3" s="728" t="s">
        <v>1506</v>
      </c>
      <c r="C3" s="728"/>
      <c r="D3" s="728"/>
      <c r="E3" s="728"/>
      <c r="F3" s="728"/>
      <c r="G3" s="728"/>
      <c r="H3" s="728"/>
    </row>
    <row r="4" spans="2:11" s="243" customFormat="1">
      <c r="B4" s="1" t="s">
        <v>32</v>
      </c>
      <c r="C4" s="1"/>
      <c r="D4" s="244"/>
      <c r="E4" s="2" t="s">
        <v>744</v>
      </c>
      <c r="F4" s="244"/>
      <c r="G4" s="244"/>
      <c r="H4" s="245"/>
    </row>
    <row r="5" spans="2:11" s="246" customFormat="1">
      <c r="B5" s="1" t="s">
        <v>745</v>
      </c>
      <c r="C5" s="1"/>
      <c r="D5" s="7"/>
      <c r="E5" s="2" t="s">
        <v>746</v>
      </c>
      <c r="F5" s="7"/>
      <c r="G5" s="7"/>
      <c r="H5" s="245"/>
    </row>
    <row r="6" spans="2:11" s="243" customFormat="1" ht="19.5" thickBot="1">
      <c r="B6" s="247"/>
      <c r="C6" s="14"/>
      <c r="D6" s="14"/>
      <c r="E6" s="14"/>
      <c r="F6" s="14"/>
      <c r="G6" s="14"/>
      <c r="H6" s="248"/>
    </row>
    <row r="7" spans="2:11" s="243" customFormat="1" ht="38.25" thickBot="1">
      <c r="B7" s="3" t="s">
        <v>1</v>
      </c>
      <c r="C7" s="4" t="s">
        <v>2</v>
      </c>
      <c r="D7" s="5" t="s">
        <v>4</v>
      </c>
      <c r="E7" s="5" t="s">
        <v>29</v>
      </c>
      <c r="F7" s="4" t="s">
        <v>10</v>
      </c>
      <c r="G7" s="5" t="s">
        <v>3</v>
      </c>
      <c r="H7" s="6" t="s">
        <v>8</v>
      </c>
    </row>
    <row r="8" spans="2:11" s="252" customFormat="1">
      <c r="B8" s="253"/>
      <c r="C8" s="255"/>
      <c r="D8" s="255"/>
      <c r="E8" s="256"/>
      <c r="F8" s="257"/>
      <c r="G8" s="258"/>
      <c r="H8" s="259"/>
    </row>
    <row r="9" spans="2:11" s="243" customFormat="1">
      <c r="B9" s="583"/>
      <c r="C9" s="584" t="s">
        <v>1507</v>
      </c>
      <c r="D9" s="585"/>
      <c r="E9" s="586"/>
      <c r="F9" s="585"/>
      <c r="G9" s="585"/>
      <c r="H9" s="587"/>
      <c r="I9" s="275"/>
    </row>
    <row r="10" spans="2:11" s="243" customFormat="1">
      <c r="B10" s="583"/>
      <c r="C10" s="588"/>
      <c r="D10" s="585"/>
      <c r="E10" s="586"/>
      <c r="F10" s="585"/>
      <c r="G10" s="585"/>
      <c r="H10" s="587"/>
      <c r="I10" s="275"/>
    </row>
    <row r="11" spans="2:11" s="243" customFormat="1">
      <c r="B11" s="583"/>
      <c r="C11" s="588"/>
      <c r="D11" s="585"/>
      <c r="E11" s="586"/>
      <c r="F11" s="585"/>
      <c r="G11" s="585"/>
      <c r="H11" s="587"/>
      <c r="I11" s="275"/>
    </row>
    <row r="12" spans="2:11" s="243" customFormat="1">
      <c r="B12" s="260">
        <v>1</v>
      </c>
      <c r="C12" s="261" t="s">
        <v>748</v>
      </c>
      <c r="D12" s="262"/>
      <c r="E12" s="263"/>
      <c r="F12" s="264"/>
      <c r="G12" s="265"/>
      <c r="H12" s="266"/>
      <c r="I12" s="275"/>
    </row>
    <row r="13" spans="2:11" s="243" customFormat="1">
      <c r="B13" s="589">
        <f>+B12+0.01</f>
        <v>1.01</v>
      </c>
      <c r="C13" s="268" t="s">
        <v>756</v>
      </c>
      <c r="D13" s="269">
        <v>12</v>
      </c>
      <c r="E13" s="273" t="s">
        <v>1146</v>
      </c>
      <c r="F13" s="269"/>
      <c r="G13" s="272">
        <f t="shared" ref="G13:G14" si="0">ROUND(F13*D13,2)</f>
        <v>0</v>
      </c>
      <c r="H13" s="274"/>
      <c r="I13" s="275"/>
    </row>
    <row r="14" spans="2:11" s="243" customFormat="1">
      <c r="B14" s="589">
        <f t="shared" ref="B14" si="1">+B13+0.01</f>
        <v>1.02</v>
      </c>
      <c r="C14" s="268" t="s">
        <v>757</v>
      </c>
      <c r="D14" s="269">
        <v>12</v>
      </c>
      <c r="E14" s="273" t="s">
        <v>1146</v>
      </c>
      <c r="F14" s="269"/>
      <c r="G14" s="272">
        <f t="shared" si="0"/>
        <v>0</v>
      </c>
      <c r="H14" s="274"/>
      <c r="I14" s="275"/>
    </row>
    <row r="15" spans="2:11" s="243" customFormat="1">
      <c r="B15" s="267"/>
      <c r="C15" s="268"/>
      <c r="D15" s="269"/>
      <c r="E15" s="273" t="s">
        <v>759</v>
      </c>
      <c r="F15" s="269"/>
      <c r="G15" s="276"/>
      <c r="H15" s="274">
        <f>SUM(G13:G14)</f>
        <v>0</v>
      </c>
      <c r="I15" s="275"/>
    </row>
    <row r="16" spans="2:11" s="243" customFormat="1">
      <c r="B16" s="311"/>
      <c r="C16" s="590"/>
      <c r="D16" s="297"/>
      <c r="E16" s="299"/>
      <c r="F16" s="297"/>
      <c r="G16" s="297"/>
      <c r="H16" s="591"/>
      <c r="I16" s="275"/>
    </row>
    <row r="17" spans="2:9" s="243" customFormat="1">
      <c r="B17" s="592">
        <v>2</v>
      </c>
      <c r="C17" s="277" t="s">
        <v>1508</v>
      </c>
      <c r="D17" s="269">
        <v>2617.0300000000002</v>
      </c>
      <c r="E17" s="273" t="s">
        <v>750</v>
      </c>
      <c r="F17" s="297"/>
      <c r="G17" s="297"/>
      <c r="H17" s="591"/>
      <c r="I17" s="275"/>
    </row>
    <row r="18" spans="2:9" s="243" customFormat="1">
      <c r="B18" s="589"/>
      <c r="C18" s="277" t="s">
        <v>760</v>
      </c>
      <c r="D18" s="269"/>
      <c r="E18" s="273" t="s">
        <v>759</v>
      </c>
      <c r="F18" s="297"/>
      <c r="G18" s="297"/>
      <c r="H18" s="591"/>
      <c r="I18" s="275"/>
    </row>
    <row r="19" spans="2:9" s="243" customFormat="1">
      <c r="B19" s="589">
        <f>+B17+0.01</f>
        <v>2.0099999999999998</v>
      </c>
      <c r="C19" s="268" t="s">
        <v>1509</v>
      </c>
      <c r="D19" s="269">
        <v>2111.35</v>
      </c>
      <c r="E19" s="273" t="s">
        <v>750</v>
      </c>
      <c r="F19" s="297"/>
      <c r="G19" s="272">
        <f t="shared" ref="G19:G24" si="2">ROUND(F19*D19,2)</f>
        <v>0</v>
      </c>
      <c r="H19" s="591"/>
      <c r="I19" s="275"/>
    </row>
    <row r="20" spans="2:9" s="243" customFormat="1">
      <c r="B20" s="593"/>
      <c r="C20" s="277" t="s">
        <v>1510</v>
      </c>
      <c r="D20" s="269"/>
      <c r="E20" s="273" t="s">
        <v>759</v>
      </c>
      <c r="F20" s="297"/>
      <c r="G20" s="297"/>
      <c r="H20" s="591"/>
      <c r="I20" s="275"/>
    </row>
    <row r="21" spans="2:9" s="243" customFormat="1">
      <c r="B21" s="589">
        <f>+B19+0.01</f>
        <v>2.0199999999999996</v>
      </c>
      <c r="C21" s="268" t="s">
        <v>1511</v>
      </c>
      <c r="D21" s="269">
        <f>47.44+50.24+22.54+3.02+5.51+2.1+3.13+3.26+2.35+3.03+1.47+14.42+5+34.5</f>
        <v>198.00999999999996</v>
      </c>
      <c r="E21" s="273" t="s">
        <v>750</v>
      </c>
      <c r="F21" s="269"/>
      <c r="G21" s="272">
        <f t="shared" si="2"/>
        <v>0</v>
      </c>
      <c r="H21" s="591"/>
      <c r="I21" s="275"/>
    </row>
    <row r="22" spans="2:9" s="243" customFormat="1">
      <c r="B22" s="589">
        <f>+B21+0.01</f>
        <v>2.0299999999999994</v>
      </c>
      <c r="C22" s="268" t="s">
        <v>1512</v>
      </c>
      <c r="D22" s="269">
        <f>22.76+1.84+31.41+20.87+9.12+22.68</f>
        <v>108.68</v>
      </c>
      <c r="E22" s="273" t="s">
        <v>750</v>
      </c>
      <c r="F22" s="269"/>
      <c r="G22" s="272">
        <f t="shared" si="2"/>
        <v>0</v>
      </c>
      <c r="H22" s="591"/>
      <c r="I22" s="275"/>
    </row>
    <row r="23" spans="2:9" s="243" customFormat="1">
      <c r="B23" s="589">
        <f t="shared" ref="B23:B24" si="3">+B22+0.01</f>
        <v>2.0399999999999991</v>
      </c>
      <c r="C23" s="268" t="s">
        <v>1513</v>
      </c>
      <c r="D23" s="269">
        <f>5.15+8</f>
        <v>13.15</v>
      </c>
      <c r="E23" s="273" t="s">
        <v>750</v>
      </c>
      <c r="F23" s="269"/>
      <c r="G23" s="272">
        <f t="shared" si="2"/>
        <v>0</v>
      </c>
      <c r="H23" s="591"/>
      <c r="I23" s="275"/>
    </row>
    <row r="24" spans="2:9" s="243" customFormat="1">
      <c r="B24" s="589">
        <f t="shared" si="3"/>
        <v>2.0499999999999989</v>
      </c>
      <c r="C24" s="268" t="s">
        <v>1514</v>
      </c>
      <c r="D24" s="269">
        <f>2*4</f>
        <v>8</v>
      </c>
      <c r="E24" s="273" t="s">
        <v>750</v>
      </c>
      <c r="F24" s="269"/>
      <c r="G24" s="272">
        <f t="shared" si="2"/>
        <v>0</v>
      </c>
      <c r="H24" s="591"/>
      <c r="I24" s="275"/>
    </row>
    <row r="25" spans="2:9" s="243" customFormat="1">
      <c r="B25" s="593"/>
      <c r="C25" s="277" t="s">
        <v>1515</v>
      </c>
      <c r="D25" s="269"/>
      <c r="E25" s="273" t="s">
        <v>759</v>
      </c>
      <c r="F25" s="297"/>
      <c r="G25" s="297"/>
      <c r="H25" s="591"/>
      <c r="I25" s="275"/>
    </row>
    <row r="26" spans="2:9" s="243" customFormat="1">
      <c r="B26" s="589">
        <f>+B24+0.01</f>
        <v>2.0599999999999987</v>
      </c>
      <c r="C26" s="268" t="s">
        <v>1516</v>
      </c>
      <c r="D26" s="269">
        <v>241.38</v>
      </c>
      <c r="E26" s="273" t="s">
        <v>750</v>
      </c>
      <c r="F26" s="297"/>
      <c r="G26" s="272">
        <f t="shared" ref="G26:G28" si="4">ROUND(F26*D26,2)</f>
        <v>0</v>
      </c>
      <c r="H26" s="591"/>
      <c r="I26" s="275"/>
    </row>
    <row r="27" spans="2:9" s="243" customFormat="1">
      <c r="B27" s="589">
        <f>+B26+0.01</f>
        <v>2.0699999999999985</v>
      </c>
      <c r="C27" s="268" t="s">
        <v>1517</v>
      </c>
      <c r="D27" s="269">
        <v>10.53</v>
      </c>
      <c r="E27" s="273" t="s">
        <v>750</v>
      </c>
      <c r="F27" s="269"/>
      <c r="G27" s="272">
        <f t="shared" si="4"/>
        <v>0</v>
      </c>
      <c r="H27" s="591"/>
      <c r="I27" s="275"/>
    </row>
    <row r="28" spans="2:9" s="243" customFormat="1">
      <c r="B28" s="589">
        <f>+B27+0.01</f>
        <v>2.0799999999999983</v>
      </c>
      <c r="C28" s="268" t="s">
        <v>1518</v>
      </c>
      <c r="D28" s="269">
        <v>23.43</v>
      </c>
      <c r="E28" s="273" t="s">
        <v>750</v>
      </c>
      <c r="F28" s="269"/>
      <c r="G28" s="272">
        <f t="shared" si="4"/>
        <v>0</v>
      </c>
      <c r="H28" s="591"/>
      <c r="I28" s="275"/>
    </row>
    <row r="29" spans="2:9" s="243" customFormat="1">
      <c r="B29" s="589">
        <f>+B28+0.01</f>
        <v>2.0899999999999981</v>
      </c>
      <c r="C29" s="268" t="s">
        <v>1519</v>
      </c>
      <c r="D29" s="269">
        <v>32.93</v>
      </c>
      <c r="E29" s="273" t="s">
        <v>750</v>
      </c>
      <c r="F29" s="269"/>
      <c r="G29" s="272"/>
      <c r="H29" s="591"/>
      <c r="I29" s="275"/>
    </row>
    <row r="30" spans="2:9" s="243" customFormat="1">
      <c r="B30" s="589"/>
      <c r="C30" s="277" t="s">
        <v>1520</v>
      </c>
      <c r="D30" s="278"/>
      <c r="E30" s="594"/>
      <c r="F30" s="297"/>
      <c r="G30" s="297"/>
      <c r="H30" s="591"/>
      <c r="I30" s="275"/>
    </row>
    <row r="31" spans="2:9" s="243" customFormat="1">
      <c r="B31" s="589">
        <f>+B29+0.01</f>
        <v>2.0999999999999979</v>
      </c>
      <c r="C31" s="268" t="s">
        <v>1521</v>
      </c>
      <c r="D31" s="269">
        <f>60.35+148.93</f>
        <v>209.28</v>
      </c>
      <c r="E31" s="273" t="s">
        <v>750</v>
      </c>
      <c r="F31" s="269"/>
      <c r="G31" s="272">
        <f>ROUND(F31*D31,2)</f>
        <v>0</v>
      </c>
      <c r="H31" s="591"/>
      <c r="I31" s="275"/>
    </row>
    <row r="32" spans="2:9" s="243" customFormat="1">
      <c r="B32" s="589">
        <f>+B31+0.01</f>
        <v>2.1099999999999977</v>
      </c>
      <c r="C32" s="268" t="s">
        <v>1522</v>
      </c>
      <c r="D32" s="269">
        <v>115.88</v>
      </c>
      <c r="E32" s="273" t="s">
        <v>750</v>
      </c>
      <c r="F32" s="269"/>
      <c r="G32" s="272">
        <f>ROUND(F32*D32,2)</f>
        <v>0</v>
      </c>
      <c r="H32" s="591"/>
      <c r="I32" s="275"/>
    </row>
    <row r="33" spans="2:9" s="243" customFormat="1">
      <c r="B33" s="589"/>
      <c r="C33" s="277" t="s">
        <v>1523</v>
      </c>
      <c r="D33" s="269"/>
      <c r="E33" s="273" t="s">
        <v>759</v>
      </c>
      <c r="F33" s="297"/>
      <c r="G33" s="297"/>
      <c r="H33" s="591"/>
      <c r="I33" s="275"/>
    </row>
    <row r="34" spans="2:9" s="243" customFormat="1">
      <c r="B34" s="589">
        <f>+B32+0.01</f>
        <v>2.1199999999999974</v>
      </c>
      <c r="C34" s="268" t="s">
        <v>1524</v>
      </c>
      <c r="D34" s="269">
        <v>26</v>
      </c>
      <c r="E34" s="273" t="s">
        <v>9</v>
      </c>
      <c r="F34" s="269"/>
      <c r="G34" s="272">
        <f t="shared" ref="G34:G39" si="5">ROUND(F34*D34,2)</f>
        <v>0</v>
      </c>
      <c r="H34" s="591"/>
      <c r="I34" s="275"/>
    </row>
    <row r="35" spans="2:9" s="243" customFormat="1">
      <c r="B35" s="589">
        <f>+B34+0.01</f>
        <v>2.1299999999999972</v>
      </c>
      <c r="C35" s="268" t="s">
        <v>1525</v>
      </c>
      <c r="D35" s="269">
        <v>136</v>
      </c>
      <c r="E35" s="273" t="s">
        <v>9</v>
      </c>
      <c r="F35" s="269"/>
      <c r="G35" s="272">
        <f t="shared" si="5"/>
        <v>0</v>
      </c>
      <c r="H35" s="591"/>
      <c r="I35" s="275"/>
    </row>
    <row r="36" spans="2:9" s="243" customFormat="1">
      <c r="B36" s="589">
        <f t="shared" ref="B36:B39" si="6">+B35+0.01</f>
        <v>2.139999999999997</v>
      </c>
      <c r="C36" s="268" t="s">
        <v>1526</v>
      </c>
      <c r="D36" s="269">
        <v>4</v>
      </c>
      <c r="E36" s="273" t="s">
        <v>9</v>
      </c>
      <c r="F36" s="269"/>
      <c r="G36" s="272">
        <f t="shared" si="5"/>
        <v>0</v>
      </c>
      <c r="H36" s="591"/>
      <c r="I36" s="275"/>
    </row>
    <row r="37" spans="2:9" s="243" customFormat="1">
      <c r="B37" s="589">
        <f t="shared" si="6"/>
        <v>2.1499999999999968</v>
      </c>
      <c r="C37" s="268" t="s">
        <v>1527</v>
      </c>
      <c r="D37" s="269">
        <v>2</v>
      </c>
      <c r="E37" s="273" t="s">
        <v>9</v>
      </c>
      <c r="F37" s="269"/>
      <c r="G37" s="272">
        <f t="shared" si="5"/>
        <v>0</v>
      </c>
      <c r="H37" s="591"/>
      <c r="I37" s="275"/>
    </row>
    <row r="38" spans="2:9" s="243" customFormat="1">
      <c r="B38" s="589">
        <f t="shared" si="6"/>
        <v>2.1599999999999966</v>
      </c>
      <c r="C38" s="268" t="s">
        <v>1528</v>
      </c>
      <c r="D38" s="269">
        <v>4</v>
      </c>
      <c r="E38" s="273" t="s">
        <v>9</v>
      </c>
      <c r="F38" s="269"/>
      <c r="G38" s="272">
        <f t="shared" si="5"/>
        <v>0</v>
      </c>
      <c r="H38" s="591"/>
      <c r="I38" s="275"/>
    </row>
    <row r="39" spans="2:9" s="243" customFormat="1">
      <c r="B39" s="589">
        <f t="shared" si="6"/>
        <v>2.1699999999999964</v>
      </c>
      <c r="C39" s="268" t="s">
        <v>1529</v>
      </c>
      <c r="D39" s="269">
        <v>2</v>
      </c>
      <c r="E39" s="273" t="s">
        <v>9</v>
      </c>
      <c r="F39" s="269"/>
      <c r="G39" s="272">
        <f t="shared" si="5"/>
        <v>0</v>
      </c>
      <c r="H39" s="591"/>
      <c r="I39" s="275"/>
    </row>
    <row r="40" spans="2:9" s="243" customFormat="1">
      <c r="B40" s="589"/>
      <c r="C40" s="277" t="s">
        <v>1530</v>
      </c>
      <c r="D40" s="278"/>
      <c r="E40" s="594"/>
      <c r="F40" s="297"/>
      <c r="G40" s="297"/>
      <c r="H40" s="591"/>
      <c r="I40" s="275"/>
    </row>
    <row r="41" spans="2:9" s="243" customFormat="1">
      <c r="B41" s="589">
        <f>+B39+0.01</f>
        <v>2.1799999999999962</v>
      </c>
      <c r="C41" s="268" t="s">
        <v>1531</v>
      </c>
      <c r="D41" s="269">
        <f>3.6+36</f>
        <v>39.6</v>
      </c>
      <c r="E41" s="273" t="s">
        <v>750</v>
      </c>
      <c r="F41" s="269"/>
      <c r="G41" s="272">
        <f t="shared" ref="G41:G44" si="7">ROUND(F41*D41,2)</f>
        <v>0</v>
      </c>
      <c r="H41" s="591"/>
      <c r="I41" s="275"/>
    </row>
    <row r="42" spans="2:9" s="243" customFormat="1">
      <c r="B42" s="589">
        <f t="shared" ref="B42" si="8">+B41+0.01</f>
        <v>2.1899999999999959</v>
      </c>
      <c r="C42" s="268" t="s">
        <v>1532</v>
      </c>
      <c r="D42" s="269">
        <f>8.4+132</f>
        <v>140.4</v>
      </c>
      <c r="E42" s="273" t="s">
        <v>750</v>
      </c>
      <c r="F42" s="269"/>
      <c r="G42" s="272">
        <f t="shared" si="7"/>
        <v>0</v>
      </c>
      <c r="H42" s="591"/>
      <c r="I42" s="275"/>
    </row>
    <row r="43" spans="2:9" s="243" customFormat="1">
      <c r="B43" s="595"/>
      <c r="C43" s="277" t="s">
        <v>1533</v>
      </c>
      <c r="D43" s="269"/>
      <c r="E43" s="273"/>
      <c r="F43" s="269"/>
      <c r="G43" s="272"/>
      <c r="H43" s="591"/>
      <c r="I43" s="275"/>
    </row>
    <row r="44" spans="2:9" s="243" customFormat="1" ht="37.5">
      <c r="B44" s="589">
        <f>+B42+0.01</f>
        <v>2.1999999999999957</v>
      </c>
      <c r="C44" s="268" t="s">
        <v>1534</v>
      </c>
      <c r="D44" s="269">
        <v>30</v>
      </c>
      <c r="E44" s="273" t="s">
        <v>9</v>
      </c>
      <c r="F44" s="269"/>
      <c r="G44" s="272">
        <f t="shared" si="7"/>
        <v>0</v>
      </c>
      <c r="H44" s="591"/>
      <c r="I44" s="275"/>
    </row>
    <row r="45" spans="2:9" s="243" customFormat="1">
      <c r="B45" s="596"/>
      <c r="C45" s="277" t="s">
        <v>1535</v>
      </c>
      <c r="D45" s="278"/>
      <c r="E45" s="597"/>
      <c r="F45" s="297"/>
      <c r="G45" s="297"/>
      <c r="H45" s="591"/>
      <c r="I45" s="275"/>
    </row>
    <row r="46" spans="2:9" s="243" customFormat="1">
      <c r="B46" s="589">
        <f>+B44+0.01</f>
        <v>2.2099999999999955</v>
      </c>
      <c r="C46" s="268" t="s">
        <v>1536</v>
      </c>
      <c r="D46" s="269">
        <v>22</v>
      </c>
      <c r="E46" s="273" t="s">
        <v>9</v>
      </c>
      <c r="F46" s="269"/>
      <c r="G46" s="272">
        <f t="shared" ref="G46" si="9">ROUND(F46*D46,2)</f>
        <v>0</v>
      </c>
      <c r="H46" s="591"/>
      <c r="I46" s="275"/>
    </row>
    <row r="47" spans="2:9" s="243" customFormat="1">
      <c r="B47" s="589"/>
      <c r="C47" s="598"/>
      <c r="D47" s="269"/>
      <c r="E47" s="273"/>
      <c r="F47" s="269"/>
      <c r="G47" s="272"/>
      <c r="H47" s="591">
        <f>SUM(G18:G46)</f>
        <v>0</v>
      </c>
      <c r="I47" s="275"/>
    </row>
    <row r="48" spans="2:9" s="243" customFormat="1">
      <c r="B48" s="589"/>
      <c r="C48" s="590" t="s">
        <v>1537</v>
      </c>
      <c r="D48" s="269"/>
      <c r="E48" s="597"/>
      <c r="F48" s="297"/>
      <c r="G48" s="297"/>
      <c r="H48" s="591"/>
      <c r="I48" s="275"/>
    </row>
    <row r="49" spans="2:9" s="243" customFormat="1">
      <c r="B49" s="589"/>
      <c r="C49" s="599"/>
      <c r="D49" s="269"/>
      <c r="E49" s="597"/>
      <c r="F49" s="297"/>
      <c r="G49" s="297"/>
      <c r="H49" s="591"/>
      <c r="I49" s="275"/>
    </row>
    <row r="50" spans="2:9" s="243" customFormat="1">
      <c r="B50" s="589"/>
      <c r="C50" s="599" t="s">
        <v>1538</v>
      </c>
      <c r="D50" s="269"/>
      <c r="E50" s="597"/>
      <c r="F50" s="297"/>
      <c r="G50" s="297"/>
      <c r="H50" s="591"/>
      <c r="I50" s="275"/>
    </row>
    <row r="51" spans="2:9" s="243" customFormat="1">
      <c r="B51" s="592">
        <v>1</v>
      </c>
      <c r="C51" s="599" t="s">
        <v>1539</v>
      </c>
      <c r="D51" s="269"/>
      <c r="E51" s="597"/>
      <c r="F51" s="297"/>
      <c r="G51" s="297"/>
      <c r="H51" s="591"/>
      <c r="I51" s="275"/>
    </row>
    <row r="52" spans="2:9" s="243" customFormat="1">
      <c r="B52" s="589">
        <f>+B51+0.01</f>
        <v>1.01</v>
      </c>
      <c r="C52" s="598" t="s">
        <v>1540</v>
      </c>
      <c r="D52" s="269">
        <v>16.8</v>
      </c>
      <c r="E52" s="273" t="s">
        <v>750</v>
      </c>
      <c r="F52" s="269"/>
      <c r="G52" s="272">
        <f t="shared" ref="G52:G60" si="10">ROUND(F52*D52,2)</f>
        <v>0</v>
      </c>
      <c r="H52" s="591"/>
      <c r="I52" s="275"/>
    </row>
    <row r="53" spans="2:9" s="243" customFormat="1">
      <c r="B53" s="589">
        <f t="shared" ref="B53:B54" si="11">+B52+0.01</f>
        <v>1.02</v>
      </c>
      <c r="C53" s="598" t="s">
        <v>1541</v>
      </c>
      <c r="D53" s="269">
        <v>19.399999999999999</v>
      </c>
      <c r="E53" s="273" t="s">
        <v>750</v>
      </c>
      <c r="F53" s="269"/>
      <c r="G53" s="272">
        <f t="shared" si="10"/>
        <v>0</v>
      </c>
      <c r="H53" s="591"/>
      <c r="I53" s="275"/>
    </row>
    <row r="54" spans="2:9" s="243" customFormat="1">
      <c r="B54" s="589">
        <f t="shared" si="11"/>
        <v>1.03</v>
      </c>
      <c r="C54" s="598" t="s">
        <v>1542</v>
      </c>
      <c r="D54" s="269">
        <v>5.8</v>
      </c>
      <c r="E54" s="273" t="s">
        <v>750</v>
      </c>
      <c r="F54" s="269"/>
      <c r="G54" s="272">
        <f t="shared" si="10"/>
        <v>0</v>
      </c>
      <c r="H54" s="591"/>
      <c r="I54" s="275"/>
    </row>
    <row r="55" spans="2:9" s="243" customFormat="1">
      <c r="B55" s="592">
        <v>2</v>
      </c>
      <c r="C55" s="599" t="s">
        <v>1543</v>
      </c>
      <c r="D55" s="269"/>
      <c r="E55" s="600"/>
      <c r="F55" s="297"/>
      <c r="G55" s="297"/>
      <c r="H55" s="591"/>
      <c r="I55" s="275"/>
    </row>
    <row r="56" spans="2:9" s="243" customFormat="1">
      <c r="B56" s="589">
        <f>+B55+0.01</f>
        <v>2.0099999999999998</v>
      </c>
      <c r="C56" s="268" t="s">
        <v>1544</v>
      </c>
      <c r="D56" s="269">
        <v>96.52</v>
      </c>
      <c r="E56" s="273" t="s">
        <v>750</v>
      </c>
      <c r="F56" s="297"/>
      <c r="G56" s="272">
        <f t="shared" si="10"/>
        <v>0</v>
      </c>
      <c r="H56" s="591"/>
      <c r="I56" s="275"/>
    </row>
    <row r="57" spans="2:9" s="243" customFormat="1">
      <c r="B57" s="589">
        <f t="shared" ref="B57:B60" si="12">+B56+0.01</f>
        <v>2.0199999999999996</v>
      </c>
      <c r="C57" s="460" t="s">
        <v>1545</v>
      </c>
      <c r="D57" s="329">
        <v>130.27000000000001</v>
      </c>
      <c r="E57" s="330" t="s">
        <v>750</v>
      </c>
      <c r="F57" s="297"/>
      <c r="G57" s="272">
        <f t="shared" si="10"/>
        <v>0</v>
      </c>
      <c r="H57" s="591"/>
      <c r="I57" s="275"/>
    </row>
    <row r="58" spans="2:9" s="243" customFormat="1">
      <c r="B58" s="589">
        <f t="shared" si="12"/>
        <v>2.0299999999999994</v>
      </c>
      <c r="C58" s="268" t="s">
        <v>1546</v>
      </c>
      <c r="D58" s="269">
        <f>135.05+16.8</f>
        <v>151.85000000000002</v>
      </c>
      <c r="E58" s="273" t="s">
        <v>750</v>
      </c>
      <c r="F58" s="269"/>
      <c r="G58" s="272">
        <f t="shared" si="10"/>
        <v>0</v>
      </c>
      <c r="H58" s="591"/>
      <c r="I58" s="275"/>
    </row>
    <row r="59" spans="2:9" s="243" customFormat="1">
      <c r="B59" s="589">
        <f t="shared" si="12"/>
        <v>2.0399999999999991</v>
      </c>
      <c r="C59" s="268" t="s">
        <v>1547</v>
      </c>
      <c r="D59" s="269">
        <f>230.46+23.8</f>
        <v>254.26000000000002</v>
      </c>
      <c r="E59" s="273" t="s">
        <v>750</v>
      </c>
      <c r="F59" s="269"/>
      <c r="G59" s="272">
        <f t="shared" si="10"/>
        <v>0</v>
      </c>
      <c r="H59" s="591"/>
      <c r="I59" s="275"/>
    </row>
    <row r="60" spans="2:9" s="243" customFormat="1">
      <c r="B60" s="589">
        <f t="shared" si="12"/>
        <v>2.0499999999999989</v>
      </c>
      <c r="C60" s="601" t="s">
        <v>1548</v>
      </c>
      <c r="D60" s="269">
        <v>5.4</v>
      </c>
      <c r="E60" s="273" t="s">
        <v>750</v>
      </c>
      <c r="F60" s="269"/>
      <c r="G60" s="272">
        <f t="shared" si="10"/>
        <v>0</v>
      </c>
      <c r="H60" s="591"/>
      <c r="I60" s="275"/>
    </row>
    <row r="61" spans="2:9" s="243" customFormat="1">
      <c r="B61" s="592">
        <v>3</v>
      </c>
      <c r="C61" s="599" t="s">
        <v>1530</v>
      </c>
      <c r="D61" s="269"/>
      <c r="E61" s="597"/>
      <c r="F61" s="297"/>
      <c r="G61" s="297"/>
      <c r="H61" s="591"/>
      <c r="I61" s="275"/>
    </row>
    <row r="62" spans="2:9" s="243" customFormat="1">
      <c r="B62" s="589">
        <f>+B61+0.01</f>
        <v>3.01</v>
      </c>
      <c r="C62" s="598" t="s">
        <v>1549</v>
      </c>
      <c r="D62" s="269">
        <v>11</v>
      </c>
      <c r="E62" s="273" t="s">
        <v>750</v>
      </c>
      <c r="F62" s="269"/>
      <c r="G62" s="272">
        <f t="shared" ref="G62:G64" si="13">ROUND(F62*D62,2)</f>
        <v>0</v>
      </c>
      <c r="H62" s="591"/>
      <c r="I62" s="275"/>
    </row>
    <row r="63" spans="2:9" s="243" customFormat="1">
      <c r="B63" s="589">
        <f t="shared" ref="B63:B64" si="14">+B62+0.01</f>
        <v>3.0199999999999996</v>
      </c>
      <c r="C63" s="598" t="s">
        <v>1550</v>
      </c>
      <c r="D63" s="269">
        <v>12.8</v>
      </c>
      <c r="E63" s="273" t="s">
        <v>750</v>
      </c>
      <c r="F63" s="269"/>
      <c r="G63" s="272">
        <f>ROUND(F63*D63,2)</f>
        <v>0</v>
      </c>
      <c r="H63" s="591"/>
      <c r="I63" s="275"/>
    </row>
    <row r="64" spans="2:9" s="243" customFormat="1">
      <c r="B64" s="589">
        <f t="shared" si="14"/>
        <v>3.0299999999999994</v>
      </c>
      <c r="C64" s="598" t="s">
        <v>1551</v>
      </c>
      <c r="D64" s="269">
        <v>11.5</v>
      </c>
      <c r="E64" s="273" t="s">
        <v>750</v>
      </c>
      <c r="F64" s="269"/>
      <c r="G64" s="272">
        <f t="shared" si="13"/>
        <v>0</v>
      </c>
      <c r="H64" s="591"/>
      <c r="I64" s="275"/>
    </row>
    <row r="65" spans="2:9" s="243" customFormat="1">
      <c r="B65" s="592">
        <v>4</v>
      </c>
      <c r="C65" s="290" t="s">
        <v>1552</v>
      </c>
      <c r="D65" s="336"/>
      <c r="E65" s="336"/>
      <c r="F65" s="269"/>
      <c r="G65" s="272"/>
      <c r="H65" s="274"/>
      <c r="I65" s="275"/>
    </row>
    <row r="66" spans="2:9" s="243" customFormat="1">
      <c r="B66" s="589">
        <f>+B65+0.01</f>
        <v>4.01</v>
      </c>
      <c r="C66" s="281" t="s">
        <v>1553</v>
      </c>
      <c r="D66" s="371">
        <v>11</v>
      </c>
      <c r="E66" s="340" t="s">
        <v>9</v>
      </c>
      <c r="F66" s="269"/>
      <c r="G66" s="272">
        <f t="shared" ref="G66:G67" si="15">ROUND(F66*D66,2)</f>
        <v>0</v>
      </c>
      <c r="H66" s="274"/>
      <c r="I66" s="275"/>
    </row>
    <row r="67" spans="2:9" s="243" customFormat="1">
      <c r="B67" s="589">
        <f t="shared" ref="B67" si="16">+B66+0.01</f>
        <v>4.0199999999999996</v>
      </c>
      <c r="C67" s="281" t="s">
        <v>1554</v>
      </c>
      <c r="D67" s="371">
        <v>6</v>
      </c>
      <c r="E67" s="340" t="s">
        <v>9</v>
      </c>
      <c r="F67" s="269"/>
      <c r="G67" s="272">
        <f t="shared" si="15"/>
        <v>0</v>
      </c>
      <c r="H67" s="274"/>
      <c r="I67" s="275"/>
    </row>
    <row r="68" spans="2:9" s="243" customFormat="1">
      <c r="B68" s="595"/>
      <c r="C68" s="598"/>
      <c r="D68" s="269"/>
      <c r="E68" s="273"/>
      <c r="F68" s="269"/>
      <c r="G68" s="272"/>
      <c r="H68" s="591">
        <f>SUM(G52:G67)</f>
        <v>0</v>
      </c>
      <c r="I68" s="275"/>
    </row>
    <row r="69" spans="2:9" s="243" customFormat="1">
      <c r="B69" s="596"/>
      <c r="C69" s="599" t="s">
        <v>1555</v>
      </c>
      <c r="D69" s="269"/>
      <c r="E69" s="597"/>
      <c r="F69" s="297"/>
      <c r="G69" s="297"/>
      <c r="H69" s="591"/>
      <c r="I69" s="275"/>
    </row>
    <row r="70" spans="2:9" s="243" customFormat="1">
      <c r="B70" s="592">
        <v>1</v>
      </c>
      <c r="C70" s="599" t="s">
        <v>1539</v>
      </c>
      <c r="D70" s="269"/>
      <c r="E70" s="597"/>
      <c r="F70" s="297"/>
      <c r="G70" s="297"/>
      <c r="H70" s="591"/>
      <c r="I70" s="275"/>
    </row>
    <row r="71" spans="2:9" s="243" customFormat="1">
      <c r="B71" s="589">
        <f>+B70+0.01</f>
        <v>1.01</v>
      </c>
      <c r="C71" s="598" t="s">
        <v>1541</v>
      </c>
      <c r="D71" s="269">
        <v>66.900000000000006</v>
      </c>
      <c r="E71" s="273" t="s">
        <v>750</v>
      </c>
      <c r="F71" s="269"/>
      <c r="G71" s="272">
        <f t="shared" ref="G71:G72" si="17">ROUND(F71*D71,2)</f>
        <v>0</v>
      </c>
      <c r="H71" s="591"/>
      <c r="I71" s="275"/>
    </row>
    <row r="72" spans="2:9" s="243" customFormat="1">
      <c r="B72" s="589">
        <f t="shared" ref="B72" si="18">+B71+0.01</f>
        <v>1.02</v>
      </c>
      <c r="C72" s="598" t="s">
        <v>1556</v>
      </c>
      <c r="D72" s="269">
        <v>28</v>
      </c>
      <c r="E72" s="273" t="s">
        <v>9</v>
      </c>
      <c r="F72" s="269"/>
      <c r="G72" s="272">
        <f t="shared" si="17"/>
        <v>0</v>
      </c>
      <c r="H72" s="591"/>
      <c r="I72" s="275"/>
    </row>
    <row r="73" spans="2:9" s="243" customFormat="1">
      <c r="B73" s="595"/>
      <c r="C73" s="598"/>
      <c r="D73" s="269"/>
      <c r="E73" s="273"/>
      <c r="F73" s="269"/>
      <c r="G73" s="272"/>
      <c r="H73" s="591">
        <f>SUM(G71:G72)</f>
        <v>0</v>
      </c>
      <c r="I73" s="275"/>
    </row>
    <row r="74" spans="2:9" s="243" customFormat="1">
      <c r="B74" s="596"/>
      <c r="C74" s="602" t="s">
        <v>1557</v>
      </c>
      <c r="D74" s="269"/>
      <c r="E74" s="597"/>
      <c r="F74" s="297"/>
      <c r="G74" s="297"/>
      <c r="H74" s="591"/>
      <c r="I74" s="275"/>
    </row>
    <row r="75" spans="2:9" s="243" customFormat="1">
      <c r="B75" s="596"/>
      <c r="C75" s="602"/>
      <c r="D75" s="269"/>
      <c r="E75" s="597"/>
      <c r="F75" s="297"/>
      <c r="G75" s="297"/>
      <c r="H75" s="591"/>
      <c r="I75" s="275"/>
    </row>
    <row r="76" spans="2:9" s="243" customFormat="1">
      <c r="B76" s="592">
        <v>1</v>
      </c>
      <c r="C76" s="603" t="s">
        <v>1558</v>
      </c>
      <c r="D76" s="269"/>
      <c r="E76" s="597"/>
      <c r="F76" s="297"/>
      <c r="G76" s="297"/>
      <c r="H76" s="591"/>
      <c r="I76" s="275"/>
    </row>
    <row r="77" spans="2:9" s="243" customFormat="1">
      <c r="B77" s="589">
        <f>+B76+0.01</f>
        <v>1.01</v>
      </c>
      <c r="C77" s="598" t="s">
        <v>1559</v>
      </c>
      <c r="D77" s="269">
        <v>4.18</v>
      </c>
      <c r="E77" s="273" t="s">
        <v>750</v>
      </c>
      <c r="F77" s="269"/>
      <c r="G77" s="272">
        <f t="shared" ref="G77:G96" si="19">ROUND(F77*D77,2)</f>
        <v>0</v>
      </c>
      <c r="H77" s="591"/>
      <c r="I77" s="275"/>
    </row>
    <row r="78" spans="2:9" s="243" customFormat="1">
      <c r="B78" s="589">
        <f t="shared" ref="B78" si="20">+B77+0.01</f>
        <v>1.02</v>
      </c>
      <c r="C78" s="598" t="s">
        <v>1560</v>
      </c>
      <c r="D78" s="269">
        <v>2.21</v>
      </c>
      <c r="E78" s="273" t="s">
        <v>750</v>
      </c>
      <c r="F78" s="297"/>
      <c r="G78" s="272">
        <f t="shared" si="19"/>
        <v>0</v>
      </c>
      <c r="H78" s="591"/>
      <c r="I78" s="275"/>
    </row>
    <row r="79" spans="2:9" s="243" customFormat="1">
      <c r="B79" s="592">
        <v>2</v>
      </c>
      <c r="C79" s="603" t="s">
        <v>1561</v>
      </c>
      <c r="D79" s="269"/>
      <c r="E79" s="604"/>
      <c r="F79" s="297"/>
      <c r="G79" s="272"/>
      <c r="H79" s="591"/>
      <c r="I79" s="275"/>
    </row>
    <row r="80" spans="2:9" s="243" customFormat="1">
      <c r="B80" s="589">
        <f>+B79+0.01</f>
        <v>2.0099999999999998</v>
      </c>
      <c r="C80" s="601" t="s">
        <v>1562</v>
      </c>
      <c r="D80" s="269">
        <v>1</v>
      </c>
      <c r="E80" s="273" t="s">
        <v>9</v>
      </c>
      <c r="F80" s="269"/>
      <c r="G80" s="272">
        <f t="shared" si="19"/>
        <v>0</v>
      </c>
      <c r="H80" s="591"/>
      <c r="I80" s="275"/>
    </row>
    <row r="81" spans="2:9" s="243" customFormat="1">
      <c r="B81" s="589">
        <f t="shared" ref="B81:B82" si="21">+B80+0.01</f>
        <v>2.0199999999999996</v>
      </c>
      <c r="C81" s="601" t="s">
        <v>1563</v>
      </c>
      <c r="D81" s="269">
        <v>1</v>
      </c>
      <c r="E81" s="273" t="s">
        <v>9</v>
      </c>
      <c r="F81" s="269"/>
      <c r="G81" s="272">
        <f t="shared" si="19"/>
        <v>0</v>
      </c>
      <c r="H81" s="591"/>
      <c r="I81" s="275"/>
    </row>
    <row r="82" spans="2:9" s="243" customFormat="1">
      <c r="B82" s="589">
        <f t="shared" si="21"/>
        <v>2.0299999999999994</v>
      </c>
      <c r="C82" s="601" t="s">
        <v>1564</v>
      </c>
      <c r="D82" s="269">
        <v>1</v>
      </c>
      <c r="E82" s="273" t="s">
        <v>9</v>
      </c>
      <c r="F82" s="269"/>
      <c r="G82" s="272">
        <f t="shared" si="19"/>
        <v>0</v>
      </c>
      <c r="H82" s="591"/>
      <c r="I82" s="275"/>
    </row>
    <row r="83" spans="2:9" s="243" customFormat="1">
      <c r="B83" s="592">
        <v>3</v>
      </c>
      <c r="C83" s="605" t="s">
        <v>1565</v>
      </c>
      <c r="D83" s="276"/>
      <c r="E83" s="276"/>
      <c r="F83" s="297"/>
      <c r="G83" s="272"/>
      <c r="H83" s="591"/>
      <c r="I83" s="275"/>
    </row>
    <row r="84" spans="2:9" s="243" customFormat="1">
      <c r="B84" s="589">
        <f>+B83+0.01</f>
        <v>3.01</v>
      </c>
      <c r="C84" s="598" t="s">
        <v>1566</v>
      </c>
      <c r="D84" s="269">
        <v>4.3499999999999996</v>
      </c>
      <c r="E84" s="273" t="s">
        <v>750</v>
      </c>
      <c r="F84" s="297"/>
      <c r="G84" s="272">
        <f t="shared" si="19"/>
        <v>0</v>
      </c>
      <c r="H84" s="591"/>
      <c r="I84" s="275"/>
    </row>
    <row r="85" spans="2:9" s="243" customFormat="1">
      <c r="B85" s="592">
        <v>4</v>
      </c>
      <c r="C85" s="606" t="s">
        <v>1567</v>
      </c>
      <c r="D85" s="269"/>
      <c r="E85" s="273"/>
      <c r="F85" s="297"/>
      <c r="G85" s="272"/>
      <c r="H85" s="591"/>
      <c r="I85" s="275"/>
    </row>
    <row r="86" spans="2:9" s="243" customFormat="1">
      <c r="B86" s="589">
        <f>+B85+0.01</f>
        <v>4.01</v>
      </c>
      <c r="C86" s="598" t="s">
        <v>1568</v>
      </c>
      <c r="D86" s="269">
        <v>3</v>
      </c>
      <c r="E86" s="273" t="s">
        <v>9</v>
      </c>
      <c r="F86" s="297"/>
      <c r="G86" s="272">
        <f t="shared" si="19"/>
        <v>0</v>
      </c>
      <c r="H86" s="591"/>
      <c r="I86" s="275"/>
    </row>
    <row r="87" spans="2:9" s="243" customFormat="1">
      <c r="B87" s="589">
        <f t="shared" ref="B87:B89" si="22">+B86+0.01</f>
        <v>4.0199999999999996</v>
      </c>
      <c r="C87" s="598" t="s">
        <v>1569</v>
      </c>
      <c r="D87" s="269">
        <v>1</v>
      </c>
      <c r="E87" s="273" t="s">
        <v>9</v>
      </c>
      <c r="F87" s="297"/>
      <c r="G87" s="272">
        <f t="shared" si="19"/>
        <v>0</v>
      </c>
      <c r="H87" s="591"/>
      <c r="I87" s="275"/>
    </row>
    <row r="88" spans="2:9" s="243" customFormat="1">
      <c r="B88" s="589">
        <f t="shared" si="22"/>
        <v>4.0299999999999994</v>
      </c>
      <c r="C88" s="598" t="s">
        <v>1570</v>
      </c>
      <c r="D88" s="269">
        <v>1</v>
      </c>
      <c r="E88" s="273" t="s">
        <v>9</v>
      </c>
      <c r="F88" s="297"/>
      <c r="G88" s="272">
        <f t="shared" si="19"/>
        <v>0</v>
      </c>
      <c r="H88" s="591"/>
      <c r="I88" s="275"/>
    </row>
    <row r="89" spans="2:9" s="243" customFormat="1">
      <c r="B89" s="589">
        <f t="shared" si="22"/>
        <v>4.0399999999999991</v>
      </c>
      <c r="C89" s="607" t="s">
        <v>1571</v>
      </c>
      <c r="D89" s="269">
        <v>2</v>
      </c>
      <c r="E89" s="273" t="s">
        <v>9</v>
      </c>
      <c r="F89" s="297"/>
      <c r="G89" s="272"/>
      <c r="H89" s="591"/>
      <c r="I89" s="275"/>
    </row>
    <row r="90" spans="2:9" s="243" customFormat="1">
      <c r="B90" s="592">
        <v>5</v>
      </c>
      <c r="C90" s="606" t="s">
        <v>1572</v>
      </c>
      <c r="D90" s="269"/>
      <c r="E90" s="273"/>
      <c r="F90" s="297"/>
      <c r="G90" s="272"/>
      <c r="H90" s="591"/>
      <c r="I90" s="275"/>
    </row>
    <row r="91" spans="2:9" s="243" customFormat="1">
      <c r="B91" s="589">
        <f>+B90+0.01</f>
        <v>5.01</v>
      </c>
      <c r="C91" s="268" t="s">
        <v>1573</v>
      </c>
      <c r="D91" s="269">
        <v>2.4</v>
      </c>
      <c r="E91" s="273" t="s">
        <v>750</v>
      </c>
      <c r="F91" s="297"/>
      <c r="G91" s="272">
        <f t="shared" si="19"/>
        <v>0</v>
      </c>
      <c r="H91" s="591"/>
      <c r="I91" s="275"/>
    </row>
    <row r="92" spans="2:9" s="243" customFormat="1">
      <c r="B92" s="589">
        <f t="shared" ref="B92:B93" si="23">+B91+0.01</f>
        <v>5.0199999999999996</v>
      </c>
      <c r="C92" s="268" t="s">
        <v>1574</v>
      </c>
      <c r="D92" s="269">
        <f>2.38+0.59+0.6</f>
        <v>3.57</v>
      </c>
      <c r="E92" s="273" t="s">
        <v>750</v>
      </c>
      <c r="F92" s="297"/>
      <c r="G92" s="272">
        <f t="shared" si="19"/>
        <v>0</v>
      </c>
      <c r="H92" s="591"/>
      <c r="I92" s="275"/>
    </row>
    <row r="93" spans="2:9" s="243" customFormat="1">
      <c r="B93" s="589">
        <f t="shared" si="23"/>
        <v>5.0299999999999994</v>
      </c>
      <c r="C93" s="268" t="s">
        <v>1575</v>
      </c>
      <c r="D93" s="269">
        <f>0.6+1.1</f>
        <v>1.7000000000000002</v>
      </c>
      <c r="E93" s="273" t="s">
        <v>750</v>
      </c>
      <c r="F93" s="297"/>
      <c r="G93" s="272">
        <f t="shared" si="19"/>
        <v>0</v>
      </c>
      <c r="H93" s="591"/>
      <c r="I93" s="275"/>
    </row>
    <row r="94" spans="2:9" s="243" customFormat="1">
      <c r="B94" s="592">
        <v>6</v>
      </c>
      <c r="C94" s="603" t="s">
        <v>1576</v>
      </c>
      <c r="D94" s="269"/>
      <c r="E94" s="604"/>
      <c r="F94" s="297"/>
      <c r="G94" s="272"/>
      <c r="H94" s="591"/>
      <c r="I94" s="275"/>
    </row>
    <row r="95" spans="2:9" s="243" customFormat="1">
      <c r="B95" s="589">
        <f>+B94+0.01</f>
        <v>6.01</v>
      </c>
      <c r="C95" s="601" t="s">
        <v>1577</v>
      </c>
      <c r="D95" s="269">
        <v>2</v>
      </c>
      <c r="E95" s="273" t="s">
        <v>9</v>
      </c>
      <c r="F95" s="297"/>
      <c r="G95" s="272">
        <f t="shared" si="19"/>
        <v>0</v>
      </c>
      <c r="H95" s="591"/>
      <c r="I95" s="275"/>
    </row>
    <row r="96" spans="2:9" s="243" customFormat="1">
      <c r="B96" s="589">
        <f t="shared" ref="B96" si="24">+B95+0.01</f>
        <v>6.02</v>
      </c>
      <c r="C96" s="601" t="s">
        <v>1578</v>
      </c>
      <c r="D96" s="269">
        <v>1</v>
      </c>
      <c r="E96" s="273" t="s">
        <v>9</v>
      </c>
      <c r="F96" s="297"/>
      <c r="G96" s="272">
        <f t="shared" si="19"/>
        <v>0</v>
      </c>
      <c r="H96" s="591"/>
      <c r="I96" s="275"/>
    </row>
    <row r="97" spans="2:9" s="243" customFormat="1">
      <c r="B97" s="596"/>
      <c r="C97" s="602"/>
      <c r="D97" s="269"/>
      <c r="E97" s="597"/>
      <c r="F97" s="297"/>
      <c r="G97" s="297"/>
      <c r="H97" s="591">
        <f>SUM(G77:G96)</f>
        <v>0</v>
      </c>
      <c r="I97" s="275"/>
    </row>
    <row r="98" spans="2:9" s="243" customFormat="1" ht="37.5">
      <c r="B98" s="595"/>
      <c r="C98" s="602" t="s">
        <v>1579</v>
      </c>
      <c r="D98" s="597"/>
      <c r="E98" s="597"/>
      <c r="F98" s="297"/>
      <c r="G98" s="297"/>
      <c r="H98" s="591"/>
      <c r="I98" s="275"/>
    </row>
    <row r="99" spans="2:9" s="243" customFormat="1">
      <c r="B99" s="595"/>
      <c r="C99" s="602"/>
      <c r="D99" s="269"/>
      <c r="E99" s="597"/>
      <c r="F99" s="297"/>
      <c r="G99" s="297"/>
      <c r="H99" s="591"/>
      <c r="I99" s="275"/>
    </row>
    <row r="100" spans="2:9" s="243" customFormat="1">
      <c r="B100" s="592">
        <v>1</v>
      </c>
      <c r="C100" s="603" t="s">
        <v>1558</v>
      </c>
      <c r="D100" s="269"/>
      <c r="E100" s="604"/>
      <c r="F100" s="297"/>
      <c r="G100" s="297"/>
      <c r="H100" s="591"/>
      <c r="I100" s="275"/>
    </row>
    <row r="101" spans="2:9" s="243" customFormat="1">
      <c r="B101" s="589">
        <f>+B100+0.01</f>
        <v>1.01</v>
      </c>
      <c r="C101" s="598" t="s">
        <v>1559</v>
      </c>
      <c r="D101" s="269">
        <f>0.8+15.68</f>
        <v>16.48</v>
      </c>
      <c r="E101" s="273" t="s">
        <v>750</v>
      </c>
      <c r="F101" s="269"/>
      <c r="G101" s="272">
        <f t="shared" ref="G101:G122" si="25">ROUND(F101*D101,2)</f>
        <v>0</v>
      </c>
      <c r="H101" s="591"/>
      <c r="I101" s="275"/>
    </row>
    <row r="102" spans="2:9" s="243" customFormat="1">
      <c r="B102" s="589">
        <f t="shared" ref="B102" si="26">+B101+0.01</f>
        <v>1.02</v>
      </c>
      <c r="C102" s="598" t="s">
        <v>1560</v>
      </c>
      <c r="D102" s="269">
        <f>2*3.07+9.13+3.3+20.87+1.59+6+2</f>
        <v>49.03</v>
      </c>
      <c r="E102" s="273" t="s">
        <v>750</v>
      </c>
      <c r="F102" s="297"/>
      <c r="G102" s="272">
        <f t="shared" si="25"/>
        <v>0</v>
      </c>
      <c r="H102" s="591"/>
      <c r="I102" s="275"/>
    </row>
    <row r="103" spans="2:9" s="243" customFormat="1">
      <c r="B103" s="592">
        <v>2</v>
      </c>
      <c r="C103" s="603" t="s">
        <v>1561</v>
      </c>
      <c r="D103" s="269"/>
      <c r="E103" s="604"/>
      <c r="F103" s="297"/>
      <c r="G103" s="272"/>
      <c r="H103" s="591"/>
      <c r="I103" s="275"/>
    </row>
    <row r="104" spans="2:9" s="243" customFormat="1">
      <c r="B104" s="589">
        <f>+B103+0.01</f>
        <v>2.0099999999999998</v>
      </c>
      <c r="C104" s="601" t="s">
        <v>1562</v>
      </c>
      <c r="D104" s="269">
        <v>12</v>
      </c>
      <c r="E104" s="273" t="s">
        <v>9</v>
      </c>
      <c r="F104" s="269"/>
      <c r="G104" s="272">
        <f t="shared" si="25"/>
        <v>0</v>
      </c>
      <c r="H104" s="591"/>
      <c r="I104" s="275"/>
    </row>
    <row r="105" spans="2:9" s="243" customFormat="1">
      <c r="B105" s="589">
        <f t="shared" ref="B105" si="27">+B104+0.01</f>
        <v>2.0199999999999996</v>
      </c>
      <c r="C105" s="601" t="s">
        <v>1564</v>
      </c>
      <c r="D105" s="269">
        <v>2</v>
      </c>
      <c r="E105" s="273" t="s">
        <v>9</v>
      </c>
      <c r="F105" s="269"/>
      <c r="G105" s="272">
        <f t="shared" si="25"/>
        <v>0</v>
      </c>
      <c r="H105" s="591"/>
      <c r="I105" s="275"/>
    </row>
    <row r="106" spans="2:9" s="243" customFormat="1">
      <c r="B106" s="592">
        <v>3</v>
      </c>
      <c r="C106" s="605" t="s">
        <v>1565</v>
      </c>
      <c r="D106" s="276"/>
      <c r="E106" s="276"/>
      <c r="F106" s="297"/>
      <c r="G106" s="272"/>
      <c r="H106" s="591"/>
      <c r="I106" s="275"/>
    </row>
    <row r="107" spans="2:9" s="243" customFormat="1">
      <c r="B107" s="589">
        <f>+B106+0.01</f>
        <v>3.01</v>
      </c>
      <c r="C107" s="598" t="s">
        <v>1566</v>
      </c>
      <c r="D107" s="269">
        <f>4.35*4</f>
        <v>17.399999999999999</v>
      </c>
      <c r="E107" s="273" t="s">
        <v>750</v>
      </c>
      <c r="F107" s="297"/>
      <c r="G107" s="272">
        <f t="shared" si="25"/>
        <v>0</v>
      </c>
      <c r="H107" s="591"/>
      <c r="I107" s="275"/>
    </row>
    <row r="108" spans="2:9" s="243" customFormat="1">
      <c r="B108" s="592">
        <v>4</v>
      </c>
      <c r="C108" s="606" t="s">
        <v>1567</v>
      </c>
      <c r="D108" s="269"/>
      <c r="E108" s="273"/>
      <c r="F108" s="297"/>
      <c r="G108" s="272"/>
      <c r="H108" s="591"/>
      <c r="I108" s="275"/>
    </row>
    <row r="109" spans="2:9" s="243" customFormat="1">
      <c r="B109" s="589">
        <f>+B108+0.01</f>
        <v>4.01</v>
      </c>
      <c r="C109" s="598" t="s">
        <v>1568</v>
      </c>
      <c r="D109" s="269">
        <v>7</v>
      </c>
      <c r="E109" s="273" t="s">
        <v>9</v>
      </c>
      <c r="F109" s="297"/>
      <c r="G109" s="272">
        <f t="shared" si="25"/>
        <v>0</v>
      </c>
      <c r="H109" s="591"/>
      <c r="I109" s="275"/>
    </row>
    <row r="110" spans="2:9" s="243" customFormat="1">
      <c r="B110" s="589">
        <f t="shared" ref="B110:B112" si="28">+B109+0.01</f>
        <v>4.0199999999999996</v>
      </c>
      <c r="C110" s="598" t="s">
        <v>1580</v>
      </c>
      <c r="D110" s="269">
        <v>3</v>
      </c>
      <c r="E110" s="273" t="s">
        <v>9</v>
      </c>
      <c r="F110" s="297"/>
      <c r="G110" s="272">
        <f t="shared" si="25"/>
        <v>0</v>
      </c>
      <c r="H110" s="591"/>
      <c r="I110" s="275"/>
    </row>
    <row r="111" spans="2:9" s="243" customFormat="1">
      <c r="B111" s="589">
        <f t="shared" si="28"/>
        <v>4.0299999999999994</v>
      </c>
      <c r="C111" s="598" t="s">
        <v>1581</v>
      </c>
      <c r="D111" s="269">
        <v>4</v>
      </c>
      <c r="E111" s="273" t="s">
        <v>9</v>
      </c>
      <c r="F111" s="297"/>
      <c r="G111" s="272">
        <f t="shared" si="25"/>
        <v>0</v>
      </c>
      <c r="H111" s="591"/>
      <c r="I111" s="275"/>
    </row>
    <row r="112" spans="2:9" s="243" customFormat="1">
      <c r="B112" s="589">
        <f t="shared" si="28"/>
        <v>4.0399999999999991</v>
      </c>
      <c r="C112" s="598" t="s">
        <v>1569</v>
      </c>
      <c r="D112" s="269">
        <v>2</v>
      </c>
      <c r="E112" s="273" t="s">
        <v>9</v>
      </c>
      <c r="F112" s="297"/>
      <c r="G112" s="272">
        <f t="shared" si="25"/>
        <v>0</v>
      </c>
      <c r="H112" s="591"/>
      <c r="I112" s="275"/>
    </row>
    <row r="113" spans="2:9" s="243" customFormat="1">
      <c r="B113" s="592">
        <v>5</v>
      </c>
      <c r="C113" s="603" t="s">
        <v>1582</v>
      </c>
      <c r="D113" s="269"/>
      <c r="E113" s="604"/>
      <c r="F113" s="297"/>
      <c r="G113" s="272"/>
      <c r="H113" s="591"/>
      <c r="I113" s="275"/>
    </row>
    <row r="114" spans="2:9" s="243" customFormat="1">
      <c r="B114" s="589">
        <f>+B113+0.01</f>
        <v>5.01</v>
      </c>
      <c r="C114" s="601" t="s">
        <v>1583</v>
      </c>
      <c r="D114" s="269">
        <v>12</v>
      </c>
      <c r="E114" s="273" t="s">
        <v>9</v>
      </c>
      <c r="F114" s="297"/>
      <c r="G114" s="272">
        <f t="shared" si="25"/>
        <v>0</v>
      </c>
      <c r="H114" s="591"/>
      <c r="I114" s="275"/>
    </row>
    <row r="115" spans="2:9" s="243" customFormat="1">
      <c r="B115" s="589">
        <f t="shared" ref="B115:B118" si="29">+B114+0.01</f>
        <v>5.0199999999999996</v>
      </c>
      <c r="C115" s="268" t="s">
        <v>1584</v>
      </c>
      <c r="D115" s="269">
        <f>16.51</f>
        <v>16.510000000000002</v>
      </c>
      <c r="E115" s="273" t="s">
        <v>750</v>
      </c>
      <c r="F115" s="297"/>
      <c r="G115" s="272">
        <f t="shared" si="25"/>
        <v>0</v>
      </c>
      <c r="H115" s="591"/>
      <c r="I115" s="275"/>
    </row>
    <row r="116" spans="2:9" s="243" customFormat="1">
      <c r="B116" s="589">
        <f t="shared" si="29"/>
        <v>5.0299999999999994</v>
      </c>
      <c r="C116" s="268" t="s">
        <v>1573</v>
      </c>
      <c r="D116" s="269">
        <v>5.2</v>
      </c>
      <c r="E116" s="273" t="s">
        <v>750</v>
      </c>
      <c r="F116" s="297"/>
      <c r="G116" s="272">
        <f t="shared" si="25"/>
        <v>0</v>
      </c>
      <c r="H116" s="591"/>
      <c r="I116" s="275"/>
    </row>
    <row r="117" spans="2:9" s="243" customFormat="1">
      <c r="B117" s="589">
        <f t="shared" si="29"/>
        <v>5.0399999999999991</v>
      </c>
      <c r="C117" s="268" t="s">
        <v>1574</v>
      </c>
      <c r="D117" s="269">
        <f>2.3*2+1.5+1.47+3.65+2.97</f>
        <v>14.19</v>
      </c>
      <c r="E117" s="273" t="s">
        <v>750</v>
      </c>
      <c r="F117" s="297"/>
      <c r="G117" s="272">
        <f t="shared" si="25"/>
        <v>0</v>
      </c>
      <c r="H117" s="591"/>
      <c r="I117" s="275"/>
    </row>
    <row r="118" spans="2:9" s="243" customFormat="1">
      <c r="B118" s="589">
        <f t="shared" si="29"/>
        <v>5.0499999999999989</v>
      </c>
      <c r="C118" s="268" t="s">
        <v>1575</v>
      </c>
      <c r="D118" s="269">
        <f>5*3</f>
        <v>15</v>
      </c>
      <c r="E118" s="273" t="s">
        <v>750</v>
      </c>
      <c r="F118" s="297"/>
      <c r="G118" s="272">
        <f t="shared" si="25"/>
        <v>0</v>
      </c>
      <c r="H118" s="591"/>
      <c r="I118" s="275"/>
    </row>
    <row r="119" spans="2:9" s="243" customFormat="1">
      <c r="B119" s="592">
        <v>6</v>
      </c>
      <c r="C119" s="606" t="s">
        <v>1567</v>
      </c>
      <c r="D119" s="269"/>
      <c r="E119" s="273"/>
      <c r="F119" s="297"/>
      <c r="G119" s="272"/>
      <c r="H119" s="591"/>
      <c r="I119" s="275"/>
    </row>
    <row r="120" spans="2:9" s="243" customFormat="1">
      <c r="B120" s="589">
        <f>+B119+0.01</f>
        <v>6.01</v>
      </c>
      <c r="C120" s="607" t="s">
        <v>1585</v>
      </c>
      <c r="D120" s="269">
        <v>10</v>
      </c>
      <c r="E120" s="273" t="s">
        <v>9</v>
      </c>
      <c r="F120" s="297"/>
      <c r="G120" s="272">
        <f t="shared" si="25"/>
        <v>0</v>
      </c>
      <c r="H120" s="591"/>
      <c r="I120" s="275"/>
    </row>
    <row r="121" spans="2:9" s="243" customFormat="1">
      <c r="B121" s="589">
        <f t="shared" ref="B121:B122" si="30">+B120+0.01</f>
        <v>6.02</v>
      </c>
      <c r="C121" s="607" t="s">
        <v>1586</v>
      </c>
      <c r="D121" s="269">
        <v>1</v>
      </c>
      <c r="E121" s="273" t="s">
        <v>9</v>
      </c>
      <c r="F121" s="297"/>
      <c r="G121" s="272">
        <f t="shared" si="25"/>
        <v>0</v>
      </c>
      <c r="H121" s="591"/>
      <c r="I121" s="275"/>
    </row>
    <row r="122" spans="2:9" s="243" customFormat="1">
      <c r="B122" s="589">
        <f t="shared" si="30"/>
        <v>6.0299999999999994</v>
      </c>
      <c r="C122" s="607" t="s">
        <v>1587</v>
      </c>
      <c r="D122" s="269">
        <v>16</v>
      </c>
      <c r="E122" s="273" t="s">
        <v>9</v>
      </c>
      <c r="F122" s="297"/>
      <c r="G122" s="272">
        <f t="shared" si="25"/>
        <v>0</v>
      </c>
      <c r="H122" s="591"/>
      <c r="I122" s="275"/>
    </row>
    <row r="123" spans="2:9" s="243" customFormat="1">
      <c r="B123" s="595"/>
      <c r="C123" s="602"/>
      <c r="D123" s="269"/>
      <c r="E123" s="597"/>
      <c r="F123" s="297"/>
      <c r="G123" s="297"/>
      <c r="H123" s="591">
        <f>SUM(G101:G122)</f>
        <v>0</v>
      </c>
      <c r="I123" s="275"/>
    </row>
    <row r="124" spans="2:9" s="243" customFormat="1">
      <c r="B124" s="595"/>
      <c r="C124" s="602" t="s">
        <v>1588</v>
      </c>
      <c r="D124" s="297"/>
      <c r="E124" s="597"/>
      <c r="F124" s="297"/>
      <c r="G124" s="297"/>
      <c r="H124" s="591"/>
      <c r="I124" s="275"/>
    </row>
    <row r="125" spans="2:9" s="243" customFormat="1">
      <c r="B125" s="595"/>
      <c r="C125" s="599"/>
      <c r="D125" s="269"/>
      <c r="E125" s="597"/>
      <c r="F125" s="297"/>
      <c r="G125" s="297"/>
      <c r="H125" s="591"/>
      <c r="I125" s="275"/>
    </row>
    <row r="126" spans="2:9" s="243" customFormat="1">
      <c r="B126" s="592">
        <v>1</v>
      </c>
      <c r="C126" s="603" t="s">
        <v>1558</v>
      </c>
      <c r="D126" s="269"/>
      <c r="E126" s="604"/>
      <c r="F126" s="297"/>
      <c r="G126" s="297"/>
      <c r="H126" s="591"/>
      <c r="I126" s="275"/>
    </row>
    <row r="127" spans="2:9" s="243" customFormat="1">
      <c r="B127" s="589">
        <f>+B126+0.01</f>
        <v>1.01</v>
      </c>
      <c r="C127" s="598" t="s">
        <v>1559</v>
      </c>
      <c r="D127" s="269">
        <f>2.55+11.46+3.02</f>
        <v>17.03</v>
      </c>
      <c r="E127" s="273" t="s">
        <v>750</v>
      </c>
      <c r="F127" s="269"/>
      <c r="G127" s="272">
        <f t="shared" ref="G127:G146" si="31">ROUND(F127*D127,2)</f>
        <v>0</v>
      </c>
      <c r="H127" s="591"/>
      <c r="I127" s="275"/>
    </row>
    <row r="128" spans="2:9" s="243" customFormat="1">
      <c r="B128" s="589">
        <f t="shared" ref="B128" si="32">+B127+0.01</f>
        <v>1.02</v>
      </c>
      <c r="C128" s="598" t="s">
        <v>1560</v>
      </c>
      <c r="D128" s="269">
        <f>6.9+12.5+3.48</f>
        <v>22.88</v>
      </c>
      <c r="E128" s="273" t="s">
        <v>750</v>
      </c>
      <c r="F128" s="297"/>
      <c r="G128" s="272">
        <f t="shared" si="31"/>
        <v>0</v>
      </c>
      <c r="H128" s="591"/>
      <c r="I128" s="275"/>
    </row>
    <row r="129" spans="2:9" s="243" customFormat="1">
      <c r="B129" s="592">
        <v>2</v>
      </c>
      <c r="C129" s="603" t="s">
        <v>1561</v>
      </c>
      <c r="D129" s="269"/>
      <c r="E129" s="604"/>
      <c r="F129" s="297"/>
      <c r="G129" s="272"/>
      <c r="H129" s="591"/>
      <c r="I129" s="275"/>
    </row>
    <row r="130" spans="2:9" s="243" customFormat="1">
      <c r="B130" s="589">
        <f>+B129+0.01</f>
        <v>2.0099999999999998</v>
      </c>
      <c r="C130" s="601" t="s">
        <v>1562</v>
      </c>
      <c r="D130" s="269">
        <v>5</v>
      </c>
      <c r="E130" s="273" t="s">
        <v>9</v>
      </c>
      <c r="F130" s="269"/>
      <c r="G130" s="272">
        <f t="shared" si="31"/>
        <v>0</v>
      </c>
      <c r="H130" s="591"/>
      <c r="I130" s="275"/>
    </row>
    <row r="131" spans="2:9" s="243" customFormat="1">
      <c r="B131" s="589">
        <f t="shared" ref="B131:B133" si="33">+B130+0.01</f>
        <v>2.0199999999999996</v>
      </c>
      <c r="C131" s="601" t="s">
        <v>1564</v>
      </c>
      <c r="D131" s="269">
        <v>4</v>
      </c>
      <c r="E131" s="273" t="s">
        <v>9</v>
      </c>
      <c r="F131" s="269"/>
      <c r="G131" s="272">
        <f t="shared" si="31"/>
        <v>0</v>
      </c>
      <c r="H131" s="591"/>
      <c r="I131" s="275"/>
    </row>
    <row r="132" spans="2:9" s="243" customFormat="1">
      <c r="B132" s="589">
        <f t="shared" si="33"/>
        <v>2.0299999999999994</v>
      </c>
      <c r="C132" s="601" t="s">
        <v>1563</v>
      </c>
      <c r="D132" s="269">
        <v>2</v>
      </c>
      <c r="E132" s="273" t="s">
        <v>9</v>
      </c>
      <c r="F132" s="269"/>
      <c r="G132" s="272">
        <f t="shared" si="31"/>
        <v>0</v>
      </c>
      <c r="H132" s="591"/>
      <c r="I132" s="275"/>
    </row>
    <row r="133" spans="2:9" s="243" customFormat="1">
      <c r="B133" s="589">
        <f t="shared" si="33"/>
        <v>2.0399999999999991</v>
      </c>
      <c r="C133" s="601" t="s">
        <v>1589</v>
      </c>
      <c r="D133" s="269">
        <v>1</v>
      </c>
      <c r="E133" s="273" t="s">
        <v>9</v>
      </c>
      <c r="F133" s="269"/>
      <c r="G133" s="272">
        <f t="shared" si="31"/>
        <v>0</v>
      </c>
      <c r="H133" s="591"/>
      <c r="I133" s="275"/>
    </row>
    <row r="134" spans="2:9" s="243" customFormat="1">
      <c r="B134" s="592">
        <v>3</v>
      </c>
      <c r="C134" s="608" t="s">
        <v>1565</v>
      </c>
      <c r="D134" s="280"/>
      <c r="E134" s="280"/>
      <c r="F134" s="297"/>
      <c r="G134" s="272"/>
      <c r="H134" s="591"/>
      <c r="I134" s="275"/>
    </row>
    <row r="135" spans="2:9" s="243" customFormat="1">
      <c r="B135" s="589">
        <f>+B134+0.01</f>
        <v>3.01</v>
      </c>
      <c r="C135" s="598" t="s">
        <v>1566</v>
      </c>
      <c r="D135" s="269">
        <f>5*4.35</f>
        <v>21.75</v>
      </c>
      <c r="E135" s="273" t="s">
        <v>750</v>
      </c>
      <c r="F135" s="297"/>
      <c r="G135" s="272">
        <f t="shared" si="31"/>
        <v>0</v>
      </c>
      <c r="H135" s="591"/>
      <c r="I135" s="275"/>
    </row>
    <row r="136" spans="2:9" s="243" customFormat="1">
      <c r="B136" s="592">
        <v>4</v>
      </c>
      <c r="C136" s="606" t="s">
        <v>1567</v>
      </c>
      <c r="D136" s="269"/>
      <c r="E136" s="273"/>
      <c r="F136" s="297"/>
      <c r="G136" s="272"/>
      <c r="H136" s="591"/>
      <c r="I136" s="275"/>
    </row>
    <row r="137" spans="2:9" s="243" customFormat="1">
      <c r="B137" s="589">
        <f>+B136+0.01</f>
        <v>4.01</v>
      </c>
      <c r="C137" s="598" t="s">
        <v>1568</v>
      </c>
      <c r="D137" s="269">
        <v>4</v>
      </c>
      <c r="E137" s="273" t="s">
        <v>9</v>
      </c>
      <c r="F137" s="297"/>
      <c r="G137" s="272">
        <f t="shared" si="31"/>
        <v>0</v>
      </c>
      <c r="H137" s="591"/>
      <c r="I137" s="275"/>
    </row>
    <row r="138" spans="2:9" s="243" customFormat="1">
      <c r="B138" s="589">
        <f t="shared" ref="B138:B140" si="34">+B137+0.01</f>
        <v>4.0199999999999996</v>
      </c>
      <c r="C138" s="598" t="s">
        <v>1581</v>
      </c>
      <c r="D138" s="269">
        <v>3</v>
      </c>
      <c r="E138" s="273" t="s">
        <v>9</v>
      </c>
      <c r="F138" s="297"/>
      <c r="G138" s="272">
        <f t="shared" si="31"/>
        <v>0</v>
      </c>
      <c r="H138" s="591"/>
      <c r="I138" s="275"/>
    </row>
    <row r="139" spans="2:9" s="243" customFormat="1">
      <c r="B139" s="589">
        <f t="shared" si="34"/>
        <v>4.0299999999999994</v>
      </c>
      <c r="C139" s="598" t="s">
        <v>1590</v>
      </c>
      <c r="D139" s="269">
        <v>5</v>
      </c>
      <c r="E139" s="273" t="s">
        <v>9</v>
      </c>
      <c r="F139" s="297"/>
      <c r="G139" s="272">
        <f t="shared" si="31"/>
        <v>0</v>
      </c>
      <c r="H139" s="591"/>
      <c r="I139" s="275"/>
    </row>
    <row r="140" spans="2:9" s="243" customFormat="1">
      <c r="B140" s="589">
        <f t="shared" si="34"/>
        <v>4.0399999999999991</v>
      </c>
      <c r="C140" s="598" t="s">
        <v>1570</v>
      </c>
      <c r="D140" s="269">
        <v>2</v>
      </c>
      <c r="E140" s="273" t="s">
        <v>9</v>
      </c>
      <c r="F140" s="297"/>
      <c r="G140" s="272">
        <f t="shared" si="31"/>
        <v>0</v>
      </c>
      <c r="H140" s="591"/>
      <c r="I140" s="275"/>
    </row>
    <row r="141" spans="2:9" s="243" customFormat="1">
      <c r="B141" s="592">
        <v>5</v>
      </c>
      <c r="C141" s="603" t="s">
        <v>1582</v>
      </c>
      <c r="D141" s="269"/>
      <c r="E141" s="604"/>
      <c r="F141" s="297"/>
      <c r="G141" s="272"/>
      <c r="H141" s="591"/>
      <c r="I141" s="275"/>
    </row>
    <row r="142" spans="2:9" s="243" customFormat="1">
      <c r="B142" s="589">
        <f>+B141+0.01</f>
        <v>5.01</v>
      </c>
      <c r="C142" s="601" t="s">
        <v>1591</v>
      </c>
      <c r="D142" s="269">
        <f>5+2</f>
        <v>7</v>
      </c>
      <c r="E142" s="273" t="s">
        <v>9</v>
      </c>
      <c r="F142" s="297"/>
      <c r="G142" s="272">
        <f t="shared" si="31"/>
        <v>0</v>
      </c>
      <c r="H142" s="591"/>
      <c r="I142" s="275"/>
    </row>
    <row r="143" spans="2:9" s="243" customFormat="1">
      <c r="B143" s="589"/>
      <c r="C143" s="598" t="s">
        <v>1592</v>
      </c>
      <c r="D143" s="269">
        <v>4</v>
      </c>
      <c r="E143" s="273" t="s">
        <v>9</v>
      </c>
      <c r="F143" s="297"/>
      <c r="G143" s="272"/>
      <c r="H143" s="591"/>
      <c r="I143" s="275"/>
    </row>
    <row r="144" spans="2:9" s="243" customFormat="1">
      <c r="B144" s="589">
        <f>+B142+0.01</f>
        <v>5.0199999999999996</v>
      </c>
      <c r="C144" s="268" t="s">
        <v>1584</v>
      </c>
      <c r="D144" s="269">
        <v>14</v>
      </c>
      <c r="E144" s="273" t="s">
        <v>750</v>
      </c>
      <c r="F144" s="297"/>
      <c r="G144" s="272">
        <f t="shared" si="31"/>
        <v>0</v>
      </c>
      <c r="H144" s="591"/>
      <c r="I144" s="275"/>
    </row>
    <row r="145" spans="2:9" s="243" customFormat="1">
      <c r="B145" s="589">
        <f t="shared" ref="B145:B146" si="35">+B144+0.01</f>
        <v>5.0299999999999994</v>
      </c>
      <c r="C145" s="268" t="s">
        <v>1573</v>
      </c>
      <c r="D145" s="269">
        <v>5.82</v>
      </c>
      <c r="E145" s="273" t="s">
        <v>750</v>
      </c>
      <c r="F145" s="297"/>
      <c r="G145" s="272">
        <f t="shared" si="31"/>
        <v>0</v>
      </c>
      <c r="H145" s="591"/>
      <c r="I145" s="275"/>
    </row>
    <row r="146" spans="2:9" s="243" customFormat="1">
      <c r="B146" s="589">
        <f t="shared" si="35"/>
        <v>5.0399999999999991</v>
      </c>
      <c r="C146" s="268" t="s">
        <v>1574</v>
      </c>
      <c r="D146" s="609">
        <v>6.63</v>
      </c>
      <c r="E146" s="610" t="s">
        <v>750</v>
      </c>
      <c r="F146" s="297"/>
      <c r="G146" s="272">
        <f t="shared" si="31"/>
        <v>0</v>
      </c>
      <c r="H146" s="591"/>
      <c r="I146" s="275"/>
    </row>
    <row r="147" spans="2:9" s="243" customFormat="1">
      <c r="B147" s="595"/>
      <c r="C147" s="599"/>
      <c r="D147" s="269"/>
      <c r="E147" s="597"/>
      <c r="F147" s="297"/>
      <c r="G147" s="297"/>
      <c r="H147" s="591">
        <f>SUM(G127:G146)</f>
        <v>0</v>
      </c>
      <c r="I147" s="275"/>
    </row>
    <row r="148" spans="2:9" s="243" customFormat="1">
      <c r="B148" s="595"/>
      <c r="C148" s="602" t="s">
        <v>337</v>
      </c>
      <c r="D148" s="269"/>
      <c r="E148" s="597"/>
      <c r="F148" s="297"/>
      <c r="G148" s="297"/>
      <c r="H148" s="591"/>
      <c r="I148" s="275"/>
    </row>
    <row r="149" spans="2:9" s="243" customFormat="1">
      <c r="B149" s="595"/>
      <c r="C149" s="599"/>
      <c r="D149" s="269"/>
      <c r="E149" s="597"/>
      <c r="F149" s="297"/>
      <c r="G149" s="297"/>
      <c r="H149" s="591"/>
      <c r="I149" s="275"/>
    </row>
    <row r="150" spans="2:9" s="243" customFormat="1">
      <c r="B150" s="592">
        <v>1</v>
      </c>
      <c r="C150" s="603" t="s">
        <v>1558</v>
      </c>
      <c r="D150" s="269"/>
      <c r="E150" s="273"/>
      <c r="F150" s="297"/>
      <c r="G150" s="297"/>
      <c r="H150" s="591"/>
      <c r="I150" s="275"/>
    </row>
    <row r="151" spans="2:9" s="243" customFormat="1">
      <c r="B151" s="596">
        <f>+B150+0.01</f>
        <v>1.01</v>
      </c>
      <c r="C151" s="598" t="s">
        <v>1559</v>
      </c>
      <c r="D151" s="269">
        <f>6.4+5+4+8</f>
        <v>23.4</v>
      </c>
      <c r="E151" s="273" t="s">
        <v>750</v>
      </c>
      <c r="F151" s="269"/>
      <c r="G151" s="272">
        <f t="shared" ref="G151:G168" si="36">ROUND(F151*D151,2)</f>
        <v>0</v>
      </c>
      <c r="H151" s="591"/>
      <c r="I151" s="275"/>
    </row>
    <row r="152" spans="2:9" s="243" customFormat="1">
      <c r="B152" s="596">
        <f t="shared" ref="B152" si="37">+B151+0.01</f>
        <v>1.02</v>
      </c>
      <c r="C152" s="598" t="s">
        <v>1560</v>
      </c>
      <c r="D152" s="269">
        <f>5+3+7</f>
        <v>15</v>
      </c>
      <c r="E152" s="273" t="s">
        <v>750</v>
      </c>
      <c r="F152" s="297"/>
      <c r="G152" s="272">
        <f t="shared" si="36"/>
        <v>0</v>
      </c>
      <c r="H152" s="591"/>
      <c r="I152" s="275"/>
    </row>
    <row r="153" spans="2:9" s="243" customFormat="1">
      <c r="B153" s="611">
        <v>2</v>
      </c>
      <c r="C153" s="603" t="s">
        <v>1561</v>
      </c>
      <c r="D153" s="269"/>
      <c r="E153" s="604"/>
      <c r="F153" s="297"/>
      <c r="G153" s="272"/>
      <c r="H153" s="591"/>
      <c r="I153" s="275"/>
    </row>
    <row r="154" spans="2:9" s="243" customFormat="1">
      <c r="B154" s="596">
        <f>+B153+0.01</f>
        <v>2.0099999999999998</v>
      </c>
      <c r="C154" s="601" t="s">
        <v>1593</v>
      </c>
      <c r="D154" s="269">
        <v>6</v>
      </c>
      <c r="E154" s="273" t="s">
        <v>9</v>
      </c>
      <c r="F154" s="269"/>
      <c r="G154" s="272">
        <f t="shared" si="36"/>
        <v>0</v>
      </c>
      <c r="H154" s="591"/>
      <c r="I154" s="275"/>
    </row>
    <row r="155" spans="2:9" s="243" customFormat="1">
      <c r="B155" s="611">
        <v>3</v>
      </c>
      <c r="C155" s="608" t="s">
        <v>1565</v>
      </c>
      <c r="D155" s="280"/>
      <c r="E155" s="280"/>
      <c r="F155" s="297"/>
      <c r="G155" s="272"/>
      <c r="H155" s="591"/>
      <c r="I155" s="275"/>
    </row>
    <row r="156" spans="2:9" s="243" customFormat="1">
      <c r="B156" s="596">
        <f>+B155+0.01</f>
        <v>3.01</v>
      </c>
      <c r="C156" s="598" t="s">
        <v>1566</v>
      </c>
      <c r="D156" s="269">
        <f>4*4.35</f>
        <v>17.399999999999999</v>
      </c>
      <c r="E156" s="273" t="s">
        <v>750</v>
      </c>
      <c r="F156" s="297"/>
      <c r="G156" s="272">
        <f t="shared" si="36"/>
        <v>0</v>
      </c>
      <c r="H156" s="591"/>
      <c r="I156" s="275"/>
    </row>
    <row r="157" spans="2:9" s="243" customFormat="1">
      <c r="B157" s="611">
        <v>4</v>
      </c>
      <c r="C157" s="606" t="s">
        <v>1567</v>
      </c>
      <c r="D157" s="269"/>
      <c r="E157" s="273"/>
      <c r="F157" s="297"/>
      <c r="G157" s="272"/>
      <c r="H157" s="591"/>
      <c r="I157" s="275"/>
    </row>
    <row r="158" spans="2:9" s="243" customFormat="1">
      <c r="B158" s="596">
        <f>+B157+0.01</f>
        <v>4.01</v>
      </c>
      <c r="C158" s="598" t="s">
        <v>1568</v>
      </c>
      <c r="D158" s="269">
        <v>5</v>
      </c>
      <c r="E158" s="273" t="s">
        <v>9</v>
      </c>
      <c r="F158" s="297"/>
      <c r="G158" s="272">
        <f t="shared" si="36"/>
        <v>0</v>
      </c>
      <c r="H158" s="591"/>
      <c r="I158" s="275"/>
    </row>
    <row r="159" spans="2:9" s="243" customFormat="1">
      <c r="B159" s="596">
        <f t="shared" ref="B159:B160" si="38">+B158+0.01</f>
        <v>4.0199999999999996</v>
      </c>
      <c r="C159" s="598" t="s">
        <v>1581</v>
      </c>
      <c r="D159" s="269">
        <v>3</v>
      </c>
      <c r="E159" s="273" t="s">
        <v>9</v>
      </c>
      <c r="F159" s="297"/>
      <c r="G159" s="272">
        <f t="shared" si="36"/>
        <v>0</v>
      </c>
      <c r="H159" s="591"/>
      <c r="I159" s="275"/>
    </row>
    <row r="160" spans="2:9" s="243" customFormat="1">
      <c r="B160" s="596">
        <f t="shared" si="38"/>
        <v>4.0299999999999994</v>
      </c>
      <c r="C160" s="598" t="s">
        <v>1570</v>
      </c>
      <c r="D160" s="269">
        <f>6</f>
        <v>6</v>
      </c>
      <c r="E160" s="273" t="s">
        <v>9</v>
      </c>
      <c r="F160" s="297"/>
      <c r="G160" s="272">
        <f t="shared" si="36"/>
        <v>0</v>
      </c>
      <c r="H160" s="591"/>
      <c r="I160" s="275"/>
    </row>
    <row r="161" spans="2:9" s="243" customFormat="1">
      <c r="B161" s="611">
        <v>5</v>
      </c>
      <c r="C161" s="603" t="s">
        <v>1582</v>
      </c>
      <c r="D161" s="269"/>
      <c r="E161" s="604"/>
      <c r="F161" s="297"/>
      <c r="G161" s="272"/>
      <c r="H161" s="591"/>
      <c r="I161" s="275"/>
    </row>
    <row r="162" spans="2:9" s="243" customFormat="1">
      <c r="B162" s="596">
        <f t="shared" ref="B162:B168" si="39">+B161+0.01</f>
        <v>5.01</v>
      </c>
      <c r="C162" s="598" t="s">
        <v>1594</v>
      </c>
      <c r="D162" s="269">
        <v>6</v>
      </c>
      <c r="E162" s="273" t="s">
        <v>9</v>
      </c>
      <c r="F162" s="297"/>
      <c r="G162" s="272"/>
      <c r="H162" s="591"/>
      <c r="I162" s="275"/>
    </row>
    <row r="163" spans="2:9" s="243" customFormat="1">
      <c r="B163" s="596">
        <f t="shared" si="39"/>
        <v>5.0199999999999996</v>
      </c>
      <c r="C163" s="268" t="s">
        <v>1573</v>
      </c>
      <c r="D163" s="269">
        <f>5.81</f>
        <v>5.81</v>
      </c>
      <c r="E163" s="273" t="s">
        <v>750</v>
      </c>
      <c r="F163" s="297"/>
      <c r="G163" s="272">
        <f t="shared" si="36"/>
        <v>0</v>
      </c>
      <c r="H163" s="591"/>
      <c r="I163" s="275"/>
    </row>
    <row r="164" spans="2:9" s="243" customFormat="1">
      <c r="B164" s="596">
        <f t="shared" si="39"/>
        <v>5.0299999999999994</v>
      </c>
      <c r="C164" s="268" t="s">
        <v>1574</v>
      </c>
      <c r="D164" s="269">
        <f>0.69+1.41+1.39+3.34+3.23</f>
        <v>10.059999999999999</v>
      </c>
      <c r="E164" s="273" t="s">
        <v>750</v>
      </c>
      <c r="F164" s="297"/>
      <c r="G164" s="272">
        <f t="shared" si="36"/>
        <v>0</v>
      </c>
      <c r="H164" s="591"/>
      <c r="I164" s="275"/>
    </row>
    <row r="165" spans="2:9" s="243" customFormat="1">
      <c r="B165" s="596">
        <f t="shared" si="39"/>
        <v>5.0399999999999991</v>
      </c>
      <c r="C165" s="268" t="s">
        <v>1595</v>
      </c>
      <c r="D165" s="269">
        <v>1</v>
      </c>
      <c r="E165" s="273" t="s">
        <v>9</v>
      </c>
      <c r="F165" s="297"/>
      <c r="G165" s="272">
        <f t="shared" si="36"/>
        <v>0</v>
      </c>
      <c r="H165" s="591"/>
      <c r="I165" s="275"/>
    </row>
    <row r="166" spans="2:9" s="243" customFormat="1">
      <c r="B166" s="596">
        <f t="shared" si="39"/>
        <v>5.0499999999999989</v>
      </c>
      <c r="C166" s="268" t="s">
        <v>1596</v>
      </c>
      <c r="D166" s="269">
        <v>1</v>
      </c>
      <c r="E166" s="273" t="s">
        <v>9</v>
      </c>
      <c r="F166" s="297"/>
      <c r="G166" s="272">
        <f t="shared" si="36"/>
        <v>0</v>
      </c>
      <c r="H166" s="591"/>
      <c r="I166" s="275"/>
    </row>
    <row r="167" spans="2:9" s="243" customFormat="1">
      <c r="B167" s="596">
        <f t="shared" si="39"/>
        <v>5.0599999999999987</v>
      </c>
      <c r="C167" s="268" t="s">
        <v>1597</v>
      </c>
      <c r="D167" s="269">
        <v>1</v>
      </c>
      <c r="E167" s="273" t="s">
        <v>9</v>
      </c>
      <c r="F167" s="297"/>
      <c r="G167" s="272">
        <f t="shared" si="36"/>
        <v>0</v>
      </c>
      <c r="H167" s="591"/>
      <c r="I167" s="275"/>
    </row>
    <row r="168" spans="2:9" s="243" customFormat="1">
      <c r="B168" s="596">
        <f t="shared" si="39"/>
        <v>5.0699999999999985</v>
      </c>
      <c r="C168" s="268" t="s">
        <v>1598</v>
      </c>
      <c r="D168" s="269">
        <v>1</v>
      </c>
      <c r="E168" s="273" t="s">
        <v>9</v>
      </c>
      <c r="F168" s="297"/>
      <c r="G168" s="272">
        <f t="shared" si="36"/>
        <v>0</v>
      </c>
      <c r="H168" s="591"/>
      <c r="I168" s="275"/>
    </row>
    <row r="169" spans="2:9" s="243" customFormat="1">
      <c r="B169" s="595"/>
      <c r="C169" s="599"/>
      <c r="D169" s="269"/>
      <c r="E169" s="597"/>
      <c r="F169" s="297"/>
      <c r="G169" s="297"/>
      <c r="H169" s="591">
        <f>SUM(G151:G168)</f>
        <v>0</v>
      </c>
      <c r="I169" s="275"/>
    </row>
    <row r="170" spans="2:9" s="243" customFormat="1">
      <c r="B170" s="595"/>
      <c r="C170" s="602" t="s">
        <v>1599</v>
      </c>
      <c r="D170" s="269"/>
      <c r="E170" s="597"/>
      <c r="F170" s="297"/>
      <c r="G170" s="297"/>
      <c r="H170" s="591"/>
      <c r="I170" s="275"/>
    </row>
    <row r="171" spans="2:9" s="243" customFormat="1">
      <c r="B171" s="595"/>
      <c r="C171" s="599"/>
      <c r="D171" s="269"/>
      <c r="E171" s="597"/>
      <c r="F171" s="297"/>
      <c r="G171" s="297"/>
      <c r="H171" s="591"/>
      <c r="I171" s="275"/>
    </row>
    <row r="172" spans="2:9" s="243" customFormat="1">
      <c r="B172" s="592">
        <v>1</v>
      </c>
      <c r="C172" s="603" t="s">
        <v>1558</v>
      </c>
      <c r="D172" s="269"/>
      <c r="E172" s="604"/>
      <c r="F172" s="297"/>
      <c r="G172" s="297"/>
      <c r="H172" s="591"/>
      <c r="I172" s="275"/>
    </row>
    <row r="173" spans="2:9" s="243" customFormat="1">
      <c r="B173" s="596">
        <f>+B172+0.01</f>
        <v>1.01</v>
      </c>
      <c r="C173" s="598" t="s">
        <v>1560</v>
      </c>
      <c r="D173" s="269">
        <f>6.69+6+1.78</f>
        <v>14.47</v>
      </c>
      <c r="E173" s="273" t="s">
        <v>750</v>
      </c>
      <c r="F173" s="297"/>
      <c r="G173" s="272">
        <f t="shared" ref="G173:G189" si="40">ROUND(F173*D173,2)</f>
        <v>0</v>
      </c>
      <c r="H173" s="591"/>
      <c r="I173" s="275"/>
    </row>
    <row r="174" spans="2:9" s="243" customFormat="1">
      <c r="B174" s="592">
        <v>2</v>
      </c>
      <c r="C174" s="603" t="s">
        <v>1561</v>
      </c>
      <c r="D174" s="269"/>
      <c r="E174" s="604"/>
      <c r="F174" s="297"/>
      <c r="G174" s="272"/>
      <c r="H174" s="591"/>
      <c r="I174" s="275"/>
    </row>
    <row r="175" spans="2:9" s="243" customFormat="1">
      <c r="B175" s="596">
        <f>+B174+0.01</f>
        <v>2.0099999999999998</v>
      </c>
      <c r="C175" s="601" t="s">
        <v>1562</v>
      </c>
      <c r="D175" s="269">
        <v>3</v>
      </c>
      <c r="E175" s="273" t="s">
        <v>9</v>
      </c>
      <c r="F175" s="269"/>
      <c r="G175" s="272">
        <f t="shared" si="40"/>
        <v>0</v>
      </c>
      <c r="H175" s="591"/>
      <c r="I175" s="275"/>
    </row>
    <row r="176" spans="2:9" s="243" customFormat="1">
      <c r="B176" s="596">
        <f t="shared" ref="B176" si="41">+B175+0.01</f>
        <v>2.0199999999999996</v>
      </c>
      <c r="C176" s="601" t="s">
        <v>1600</v>
      </c>
      <c r="D176" s="269">
        <v>1</v>
      </c>
      <c r="E176" s="273" t="s">
        <v>9</v>
      </c>
      <c r="F176" s="269"/>
      <c r="G176" s="272">
        <f t="shared" si="40"/>
        <v>0</v>
      </c>
      <c r="H176" s="591"/>
      <c r="I176" s="275"/>
    </row>
    <row r="177" spans="2:9" s="243" customFormat="1">
      <c r="B177" s="592">
        <v>3</v>
      </c>
      <c r="C177" s="608" t="s">
        <v>1565</v>
      </c>
      <c r="D177" s="280"/>
      <c r="E177" s="280"/>
      <c r="F177" s="297"/>
      <c r="G177" s="272"/>
      <c r="H177" s="591"/>
      <c r="I177" s="275"/>
    </row>
    <row r="178" spans="2:9" s="243" customFormat="1">
      <c r="B178" s="596">
        <f>+B177+0.01</f>
        <v>3.01</v>
      </c>
      <c r="C178" s="598" t="s">
        <v>1566</v>
      </c>
      <c r="D178" s="269">
        <f>2*4.35</f>
        <v>8.6999999999999993</v>
      </c>
      <c r="E178" s="273" t="s">
        <v>750</v>
      </c>
      <c r="F178" s="297"/>
      <c r="G178" s="272">
        <f t="shared" si="40"/>
        <v>0</v>
      </c>
      <c r="H178" s="591"/>
      <c r="I178" s="275"/>
    </row>
    <row r="179" spans="2:9" s="243" customFormat="1">
      <c r="B179" s="592">
        <v>4</v>
      </c>
      <c r="C179" s="606" t="s">
        <v>1567</v>
      </c>
      <c r="D179" s="269"/>
      <c r="E179" s="273"/>
      <c r="F179" s="297"/>
      <c r="G179" s="272"/>
      <c r="H179" s="591"/>
      <c r="I179" s="275"/>
    </row>
    <row r="180" spans="2:9" s="243" customFormat="1">
      <c r="B180" s="596">
        <f>+B179+0.01</f>
        <v>4.01</v>
      </c>
      <c r="C180" s="598" t="s">
        <v>1568</v>
      </c>
      <c r="D180" s="269">
        <v>4</v>
      </c>
      <c r="E180" s="273" t="s">
        <v>9</v>
      </c>
      <c r="F180" s="297"/>
      <c r="G180" s="272">
        <f t="shared" si="40"/>
        <v>0</v>
      </c>
      <c r="H180" s="591"/>
      <c r="I180" s="275"/>
    </row>
    <row r="181" spans="2:9" s="243" customFormat="1">
      <c r="B181" s="592">
        <v>5</v>
      </c>
      <c r="C181" s="603" t="s">
        <v>1582</v>
      </c>
      <c r="D181" s="269"/>
      <c r="E181" s="604"/>
      <c r="F181" s="297"/>
      <c r="G181" s="272"/>
      <c r="H181" s="591"/>
      <c r="I181" s="275"/>
    </row>
    <row r="182" spans="2:9" s="243" customFormat="1">
      <c r="B182" s="596">
        <f>+B181+0.01</f>
        <v>5.01</v>
      </c>
      <c r="C182" s="601" t="s">
        <v>1583</v>
      </c>
      <c r="D182" s="269">
        <v>3</v>
      </c>
      <c r="E182" s="273" t="s">
        <v>9</v>
      </c>
      <c r="F182" s="297"/>
      <c r="G182" s="272">
        <f t="shared" si="40"/>
        <v>0</v>
      </c>
      <c r="H182" s="591"/>
      <c r="I182" s="275"/>
    </row>
    <row r="183" spans="2:9" s="243" customFormat="1">
      <c r="B183" s="596">
        <f t="shared" ref="B183:B189" si="42">+B182+0.01</f>
        <v>5.0199999999999996</v>
      </c>
      <c r="C183" s="598" t="s">
        <v>1601</v>
      </c>
      <c r="D183" s="269">
        <v>1</v>
      </c>
      <c r="E183" s="273" t="s">
        <v>9</v>
      </c>
      <c r="F183" s="297"/>
      <c r="G183" s="272"/>
      <c r="H183" s="591"/>
      <c r="I183" s="275"/>
    </row>
    <row r="184" spans="2:9" s="243" customFormat="1">
      <c r="B184" s="596">
        <f t="shared" si="42"/>
        <v>5.0299999999999994</v>
      </c>
      <c r="C184" s="268" t="s">
        <v>1574</v>
      </c>
      <c r="D184" s="269">
        <f>11+3.54</f>
        <v>14.54</v>
      </c>
      <c r="E184" s="273" t="s">
        <v>750</v>
      </c>
      <c r="F184" s="297"/>
      <c r="G184" s="272">
        <f t="shared" si="40"/>
        <v>0</v>
      </c>
      <c r="H184" s="591"/>
      <c r="I184" s="275"/>
    </row>
    <row r="185" spans="2:9" s="243" customFormat="1">
      <c r="B185" s="596">
        <f t="shared" si="42"/>
        <v>5.0399999999999991</v>
      </c>
      <c r="C185" s="268" t="s">
        <v>1573</v>
      </c>
      <c r="D185" s="269">
        <f>1.31+1.07</f>
        <v>2.38</v>
      </c>
      <c r="E185" s="273" t="s">
        <v>750</v>
      </c>
      <c r="F185" s="297"/>
      <c r="G185" s="272">
        <f t="shared" si="40"/>
        <v>0</v>
      </c>
      <c r="H185" s="591"/>
      <c r="I185" s="275"/>
    </row>
    <row r="186" spans="2:9" s="243" customFormat="1">
      <c r="B186" s="596">
        <f t="shared" si="42"/>
        <v>5.0499999999999989</v>
      </c>
      <c r="C186" s="268" t="s">
        <v>1595</v>
      </c>
      <c r="D186" s="269">
        <v>2</v>
      </c>
      <c r="E186" s="273" t="s">
        <v>9</v>
      </c>
      <c r="F186" s="297"/>
      <c r="G186" s="272">
        <f t="shared" si="40"/>
        <v>0</v>
      </c>
      <c r="H186" s="591"/>
      <c r="I186" s="275"/>
    </row>
    <row r="187" spans="2:9" s="243" customFormat="1">
      <c r="B187" s="596">
        <f t="shared" si="42"/>
        <v>5.0599999999999987</v>
      </c>
      <c r="C187" s="268" t="s">
        <v>1596</v>
      </c>
      <c r="D187" s="269">
        <v>1</v>
      </c>
      <c r="E187" s="273" t="s">
        <v>9</v>
      </c>
      <c r="F187" s="297"/>
      <c r="G187" s="272">
        <f t="shared" si="40"/>
        <v>0</v>
      </c>
      <c r="H187" s="591"/>
      <c r="I187" s="275"/>
    </row>
    <row r="188" spans="2:9" s="243" customFormat="1">
      <c r="B188" s="596">
        <f t="shared" si="42"/>
        <v>5.0699999999999985</v>
      </c>
      <c r="C188" s="268" t="s">
        <v>1602</v>
      </c>
      <c r="D188" s="269">
        <v>1</v>
      </c>
      <c r="E188" s="273" t="s">
        <v>9</v>
      </c>
      <c r="F188" s="297"/>
      <c r="G188" s="272">
        <f t="shared" si="40"/>
        <v>0</v>
      </c>
      <c r="H188" s="591"/>
      <c r="I188" s="275"/>
    </row>
    <row r="189" spans="2:9" s="243" customFormat="1">
      <c r="B189" s="596">
        <f t="shared" si="42"/>
        <v>5.0799999999999983</v>
      </c>
      <c r="C189" s="268" t="s">
        <v>1603</v>
      </c>
      <c r="D189" s="269">
        <v>2</v>
      </c>
      <c r="E189" s="273" t="s">
        <v>9</v>
      </c>
      <c r="F189" s="297"/>
      <c r="G189" s="272">
        <f t="shared" si="40"/>
        <v>0</v>
      </c>
      <c r="H189" s="591"/>
      <c r="I189" s="275"/>
    </row>
    <row r="190" spans="2:9" s="243" customFormat="1">
      <c r="B190" s="596"/>
      <c r="C190" s="599"/>
      <c r="D190" s="269"/>
      <c r="E190" s="597"/>
      <c r="F190" s="297"/>
      <c r="G190" s="297"/>
      <c r="H190" s="591">
        <f>SUM(G173:G189)</f>
        <v>0</v>
      </c>
      <c r="I190" s="275"/>
    </row>
    <row r="191" spans="2:9" s="243" customFormat="1">
      <c r="B191" s="596"/>
      <c r="C191" s="599"/>
      <c r="D191" s="269"/>
      <c r="E191" s="597"/>
      <c r="F191" s="297"/>
      <c r="G191" s="297"/>
      <c r="H191" s="591"/>
      <c r="I191" s="275"/>
    </row>
    <row r="192" spans="2:9" s="243" customFormat="1" ht="37.5">
      <c r="B192" s="595"/>
      <c r="C192" s="602" t="s">
        <v>1604</v>
      </c>
      <c r="D192" s="269"/>
      <c r="E192" s="597"/>
      <c r="F192" s="297"/>
      <c r="G192" s="297"/>
      <c r="H192" s="591"/>
      <c r="I192" s="275"/>
    </row>
    <row r="193" spans="2:9" s="243" customFormat="1">
      <c r="B193" s="595"/>
      <c r="C193" s="599"/>
      <c r="D193" s="269"/>
      <c r="E193" s="597"/>
      <c r="F193" s="297"/>
      <c r="G193" s="297"/>
      <c r="H193" s="591"/>
      <c r="I193" s="275"/>
    </row>
    <row r="194" spans="2:9" s="243" customFormat="1">
      <c r="B194" s="592">
        <v>1</v>
      </c>
      <c r="C194" s="603" t="s">
        <v>1558</v>
      </c>
      <c r="D194" s="269"/>
      <c r="E194" s="604"/>
      <c r="F194" s="297"/>
      <c r="G194" s="297"/>
      <c r="H194" s="591"/>
      <c r="I194" s="275"/>
    </row>
    <row r="195" spans="2:9" s="243" customFormat="1">
      <c r="B195" s="596">
        <f>+B194+0.01</f>
        <v>1.01</v>
      </c>
      <c r="C195" s="598" t="s">
        <v>1559</v>
      </c>
      <c r="D195" s="269">
        <f>22.35+10+5</f>
        <v>37.35</v>
      </c>
      <c r="E195" s="273" t="s">
        <v>750</v>
      </c>
      <c r="F195" s="269"/>
      <c r="G195" s="272">
        <f t="shared" ref="G195:G219" si="43">ROUND(F195*D195,2)</f>
        <v>0</v>
      </c>
      <c r="H195" s="591"/>
      <c r="I195" s="275"/>
    </row>
    <row r="196" spans="2:9" s="243" customFormat="1">
      <c r="B196" s="596">
        <f>+B195+0.01</f>
        <v>1.02</v>
      </c>
      <c r="C196" s="598" t="s">
        <v>1560</v>
      </c>
      <c r="D196" s="269">
        <f>14+5+4+3</f>
        <v>26</v>
      </c>
      <c r="E196" s="273" t="s">
        <v>750</v>
      </c>
      <c r="F196" s="297"/>
      <c r="G196" s="272">
        <f t="shared" si="43"/>
        <v>0</v>
      </c>
      <c r="H196" s="591"/>
      <c r="I196" s="275"/>
    </row>
    <row r="197" spans="2:9" s="243" customFormat="1">
      <c r="B197" s="592">
        <v>2</v>
      </c>
      <c r="C197" s="603" t="s">
        <v>1561</v>
      </c>
      <c r="D197" s="269"/>
      <c r="E197" s="604"/>
      <c r="F197" s="297"/>
      <c r="G197" s="272"/>
      <c r="H197" s="591"/>
      <c r="I197" s="275"/>
    </row>
    <row r="198" spans="2:9" s="243" customFormat="1">
      <c r="B198" s="596">
        <f>+B197+0.01</f>
        <v>2.0099999999999998</v>
      </c>
      <c r="C198" s="601" t="s">
        <v>1562</v>
      </c>
      <c r="D198" s="269">
        <v>11</v>
      </c>
      <c r="E198" s="273" t="s">
        <v>9</v>
      </c>
      <c r="F198" s="269"/>
      <c r="G198" s="272">
        <f t="shared" si="43"/>
        <v>0</v>
      </c>
      <c r="H198" s="591"/>
      <c r="I198" s="275"/>
    </row>
    <row r="199" spans="2:9" s="243" customFormat="1">
      <c r="B199" s="596">
        <f t="shared" ref="B199:B200" si="44">+B198+0.01</f>
        <v>2.0199999999999996</v>
      </c>
      <c r="C199" s="601" t="s">
        <v>1564</v>
      </c>
      <c r="D199" s="269">
        <v>7</v>
      </c>
      <c r="E199" s="273" t="s">
        <v>9</v>
      </c>
      <c r="F199" s="269"/>
      <c r="G199" s="272">
        <f t="shared" si="43"/>
        <v>0</v>
      </c>
      <c r="H199" s="591"/>
      <c r="I199" s="275"/>
    </row>
    <row r="200" spans="2:9" s="243" customFormat="1">
      <c r="B200" s="596">
        <f t="shared" si="44"/>
        <v>2.0299999999999994</v>
      </c>
      <c r="C200" s="601" t="s">
        <v>1563</v>
      </c>
      <c r="D200" s="269">
        <v>3</v>
      </c>
      <c r="E200" s="273" t="s">
        <v>9</v>
      </c>
      <c r="F200" s="269"/>
      <c r="G200" s="272">
        <f t="shared" si="43"/>
        <v>0</v>
      </c>
      <c r="H200" s="591"/>
      <c r="I200" s="275"/>
    </row>
    <row r="201" spans="2:9" s="243" customFormat="1">
      <c r="B201" s="592">
        <v>3</v>
      </c>
      <c r="C201" s="605" t="s">
        <v>1565</v>
      </c>
      <c r="D201" s="276"/>
      <c r="E201" s="276"/>
      <c r="F201" s="297"/>
      <c r="G201" s="272"/>
      <c r="H201" s="591"/>
      <c r="I201" s="275"/>
    </row>
    <row r="202" spans="2:9" s="243" customFormat="1">
      <c r="B202" s="596">
        <f>+B201+0.01</f>
        <v>3.01</v>
      </c>
      <c r="C202" s="598" t="s">
        <v>1566</v>
      </c>
      <c r="D202" s="269">
        <f>5*4.35</f>
        <v>21.75</v>
      </c>
      <c r="E202" s="273" t="s">
        <v>750</v>
      </c>
      <c r="F202" s="297"/>
      <c r="G202" s="272">
        <f t="shared" si="43"/>
        <v>0</v>
      </c>
      <c r="H202" s="591"/>
      <c r="I202" s="275"/>
    </row>
    <row r="203" spans="2:9" s="243" customFormat="1">
      <c r="B203" s="592">
        <v>4</v>
      </c>
      <c r="C203" s="606" t="s">
        <v>1567</v>
      </c>
      <c r="D203" s="269"/>
      <c r="E203" s="273"/>
      <c r="F203" s="297"/>
      <c r="G203" s="272"/>
      <c r="H203" s="591"/>
      <c r="I203" s="275"/>
    </row>
    <row r="204" spans="2:9" s="243" customFormat="1">
      <c r="B204" s="596">
        <f>+B203+0.01</f>
        <v>4.01</v>
      </c>
      <c r="C204" s="598" t="s">
        <v>1568</v>
      </c>
      <c r="D204" s="269">
        <v>9</v>
      </c>
      <c r="E204" s="273" t="s">
        <v>9</v>
      </c>
      <c r="F204" s="297"/>
      <c r="G204" s="272">
        <f t="shared" si="43"/>
        <v>0</v>
      </c>
      <c r="H204" s="591"/>
      <c r="I204" s="275"/>
    </row>
    <row r="205" spans="2:9" s="243" customFormat="1">
      <c r="B205" s="596">
        <f t="shared" ref="B205:B207" si="45">+B204+0.01</f>
        <v>4.0199999999999996</v>
      </c>
      <c r="C205" s="598" t="s">
        <v>1581</v>
      </c>
      <c r="D205" s="269">
        <v>6</v>
      </c>
      <c r="E205" s="273" t="s">
        <v>9</v>
      </c>
      <c r="F205" s="297"/>
      <c r="G205" s="272">
        <f t="shared" si="43"/>
        <v>0</v>
      </c>
      <c r="H205" s="591"/>
      <c r="I205" s="275"/>
    </row>
    <row r="206" spans="2:9" s="243" customFormat="1">
      <c r="B206" s="596">
        <f t="shared" si="45"/>
        <v>4.0299999999999994</v>
      </c>
      <c r="C206" s="598" t="s">
        <v>1590</v>
      </c>
      <c r="D206" s="269">
        <v>5</v>
      </c>
      <c r="E206" s="273" t="s">
        <v>9</v>
      </c>
      <c r="F206" s="297"/>
      <c r="G206" s="272">
        <f t="shared" si="43"/>
        <v>0</v>
      </c>
      <c r="H206" s="591"/>
      <c r="I206" s="275"/>
    </row>
    <row r="207" spans="2:9" s="243" customFormat="1">
      <c r="B207" s="596">
        <f t="shared" si="45"/>
        <v>4.0399999999999991</v>
      </c>
      <c r="C207" s="598" t="s">
        <v>1605</v>
      </c>
      <c r="D207" s="269">
        <v>2</v>
      </c>
      <c r="E207" s="273" t="s">
        <v>9</v>
      </c>
      <c r="F207" s="297"/>
      <c r="G207" s="272">
        <f t="shared" si="43"/>
        <v>0</v>
      </c>
      <c r="H207" s="591"/>
      <c r="I207" s="275"/>
    </row>
    <row r="208" spans="2:9" s="243" customFormat="1">
      <c r="B208" s="592">
        <v>5</v>
      </c>
      <c r="C208" s="603" t="s">
        <v>1582</v>
      </c>
      <c r="D208" s="269"/>
      <c r="E208" s="604"/>
      <c r="F208" s="297"/>
      <c r="G208" s="272"/>
      <c r="H208" s="591"/>
      <c r="I208" s="275"/>
    </row>
    <row r="209" spans="2:9" s="243" customFormat="1">
      <c r="B209" s="596">
        <f>+B208+0.01</f>
        <v>5.01</v>
      </c>
      <c r="C209" s="601" t="s">
        <v>1583</v>
      </c>
      <c r="D209" s="269">
        <v>11</v>
      </c>
      <c r="E209" s="273" t="s">
        <v>9</v>
      </c>
      <c r="F209" s="297"/>
      <c r="G209" s="272">
        <f t="shared" si="43"/>
        <v>0</v>
      </c>
      <c r="H209" s="591"/>
      <c r="I209" s="275"/>
    </row>
    <row r="210" spans="2:9" s="243" customFormat="1">
      <c r="B210" s="596">
        <f t="shared" ref="B210:B219" si="46">+B209+0.01</f>
        <v>5.0199999999999996</v>
      </c>
      <c r="C210" s="601" t="s">
        <v>1578</v>
      </c>
      <c r="D210" s="269">
        <v>7</v>
      </c>
      <c r="E210" s="273" t="s">
        <v>9</v>
      </c>
      <c r="F210" s="297"/>
      <c r="G210" s="272">
        <f t="shared" si="43"/>
        <v>0</v>
      </c>
      <c r="H210" s="591"/>
      <c r="I210" s="275"/>
    </row>
    <row r="211" spans="2:9" s="243" customFormat="1">
      <c r="B211" s="596">
        <f t="shared" si="46"/>
        <v>5.0299999999999994</v>
      </c>
      <c r="C211" s="601" t="s">
        <v>1606</v>
      </c>
      <c r="D211" s="269">
        <v>3</v>
      </c>
      <c r="E211" s="273" t="s">
        <v>9</v>
      </c>
      <c r="F211" s="297"/>
      <c r="G211" s="272">
        <f t="shared" si="43"/>
        <v>0</v>
      </c>
      <c r="H211" s="591"/>
      <c r="I211" s="275"/>
    </row>
    <row r="212" spans="2:9" s="243" customFormat="1">
      <c r="B212" s="596">
        <f t="shared" si="46"/>
        <v>5.0399999999999991</v>
      </c>
      <c r="C212" s="268" t="s">
        <v>1607</v>
      </c>
      <c r="D212" s="269">
        <v>9</v>
      </c>
      <c r="E212" s="273" t="s">
        <v>750</v>
      </c>
      <c r="F212" s="297"/>
      <c r="G212" s="272">
        <f t="shared" si="43"/>
        <v>0</v>
      </c>
      <c r="H212" s="591"/>
      <c r="I212" s="275"/>
    </row>
    <row r="213" spans="2:9" s="243" customFormat="1">
      <c r="B213" s="596">
        <f t="shared" si="46"/>
        <v>5.0499999999999989</v>
      </c>
      <c r="C213" s="268" t="s">
        <v>1608</v>
      </c>
      <c r="D213" s="269">
        <v>5</v>
      </c>
      <c r="E213" s="273" t="s">
        <v>750</v>
      </c>
      <c r="F213" s="297"/>
      <c r="G213" s="272">
        <f t="shared" si="43"/>
        <v>0</v>
      </c>
      <c r="H213" s="591"/>
      <c r="I213" s="275"/>
    </row>
    <row r="214" spans="2:9" s="243" customFormat="1">
      <c r="B214" s="596">
        <f t="shared" si="46"/>
        <v>5.0599999999999987</v>
      </c>
      <c r="C214" s="268" t="s">
        <v>1573</v>
      </c>
      <c r="D214" s="269">
        <f>2.46+5.92</f>
        <v>8.379999999999999</v>
      </c>
      <c r="E214" s="273" t="s">
        <v>750</v>
      </c>
      <c r="F214" s="297"/>
      <c r="G214" s="272">
        <f t="shared" si="43"/>
        <v>0</v>
      </c>
      <c r="H214" s="591"/>
      <c r="I214" s="275"/>
    </row>
    <row r="215" spans="2:9" s="243" customFormat="1">
      <c r="B215" s="596">
        <f t="shared" si="46"/>
        <v>5.0699999999999985</v>
      </c>
      <c r="C215" s="268" t="s">
        <v>1574</v>
      </c>
      <c r="D215" s="269">
        <f>4+0.78+3.8+3.35+1.96+2.57+1.05+1.49</f>
        <v>19</v>
      </c>
      <c r="E215" s="273" t="s">
        <v>750</v>
      </c>
      <c r="F215" s="297"/>
      <c r="G215" s="272">
        <f t="shared" si="43"/>
        <v>0</v>
      </c>
      <c r="H215" s="591"/>
      <c r="I215" s="275"/>
    </row>
    <row r="216" spans="2:9" s="243" customFormat="1">
      <c r="B216" s="596">
        <f t="shared" si="46"/>
        <v>5.0799999999999983</v>
      </c>
      <c r="C216" s="268" t="s">
        <v>1584</v>
      </c>
      <c r="D216" s="269">
        <f>1.47+5.19</f>
        <v>6.66</v>
      </c>
      <c r="E216" s="273" t="s">
        <v>750</v>
      </c>
      <c r="F216" s="297"/>
      <c r="G216" s="272">
        <f t="shared" si="43"/>
        <v>0</v>
      </c>
      <c r="H216" s="591"/>
      <c r="I216" s="275"/>
    </row>
    <row r="217" spans="2:9" s="243" customFormat="1">
      <c r="B217" s="596">
        <f t="shared" si="46"/>
        <v>5.0899999999999981</v>
      </c>
      <c r="C217" s="268" t="s">
        <v>1595</v>
      </c>
      <c r="D217" s="269">
        <f>3.77+3.88+1.62+1.53+3.42</f>
        <v>14.219999999999999</v>
      </c>
      <c r="E217" s="273" t="s">
        <v>9</v>
      </c>
      <c r="F217" s="297"/>
      <c r="G217" s="272">
        <f t="shared" si="43"/>
        <v>0</v>
      </c>
      <c r="H217" s="591"/>
      <c r="I217" s="275"/>
    </row>
    <row r="218" spans="2:9" s="243" customFormat="1">
      <c r="B218" s="596">
        <f t="shared" si="46"/>
        <v>5.0999999999999979</v>
      </c>
      <c r="C218" s="268" t="s">
        <v>1609</v>
      </c>
      <c r="D218" s="269">
        <v>1</v>
      </c>
      <c r="E218" s="273" t="s">
        <v>9</v>
      </c>
      <c r="F218" s="297"/>
      <c r="G218" s="272">
        <f t="shared" si="43"/>
        <v>0</v>
      </c>
      <c r="H218" s="591"/>
      <c r="I218" s="275"/>
    </row>
    <row r="219" spans="2:9" s="243" customFormat="1">
      <c r="B219" s="596">
        <f t="shared" si="46"/>
        <v>5.1099999999999977</v>
      </c>
      <c r="C219" s="268" t="s">
        <v>1610</v>
      </c>
      <c r="D219" s="269">
        <v>1</v>
      </c>
      <c r="E219" s="273" t="s">
        <v>9</v>
      </c>
      <c r="F219" s="297"/>
      <c r="G219" s="272">
        <f t="shared" si="43"/>
        <v>0</v>
      </c>
      <c r="H219" s="591"/>
      <c r="I219" s="275"/>
    </row>
    <row r="220" spans="2:9" s="243" customFormat="1">
      <c r="B220" s="595"/>
      <c r="C220" s="599"/>
      <c r="D220" s="269"/>
      <c r="E220" s="597"/>
      <c r="F220" s="297"/>
      <c r="G220" s="297"/>
      <c r="H220" s="591">
        <f>SUM(G195:G219)</f>
        <v>0</v>
      </c>
      <c r="I220" s="275"/>
    </row>
    <row r="221" spans="2:9" s="243" customFormat="1">
      <c r="B221" s="595"/>
      <c r="C221" s="602" t="s">
        <v>1611</v>
      </c>
      <c r="D221" s="269"/>
      <c r="E221" s="597"/>
      <c r="F221" s="297"/>
      <c r="G221" s="297"/>
      <c r="H221" s="591"/>
      <c r="I221" s="275"/>
    </row>
    <row r="222" spans="2:9" s="243" customFormat="1">
      <c r="B222" s="595"/>
      <c r="C222" s="599"/>
      <c r="D222" s="269"/>
      <c r="E222" s="597"/>
      <c r="F222" s="297"/>
      <c r="G222" s="297"/>
      <c r="H222" s="591"/>
      <c r="I222" s="275"/>
    </row>
    <row r="223" spans="2:9" s="243" customFormat="1">
      <c r="B223" s="592">
        <v>1</v>
      </c>
      <c r="C223" s="603" t="s">
        <v>1558</v>
      </c>
      <c r="D223" s="269"/>
      <c r="E223" s="604"/>
      <c r="F223" s="297"/>
      <c r="G223" s="297"/>
      <c r="H223" s="591"/>
      <c r="I223" s="275"/>
    </row>
    <row r="224" spans="2:9" s="243" customFormat="1">
      <c r="B224" s="596">
        <f>+B223+0.01</f>
        <v>1.01</v>
      </c>
      <c r="C224" s="598" t="s">
        <v>1560</v>
      </c>
      <c r="D224" s="269">
        <f>7+10+13.5</f>
        <v>30.5</v>
      </c>
      <c r="E224" s="273" t="s">
        <v>750</v>
      </c>
      <c r="F224" s="297"/>
      <c r="G224" s="272">
        <f t="shared" ref="G224:G236" si="47">ROUND(F224*D224,2)</f>
        <v>0</v>
      </c>
      <c r="H224" s="591"/>
      <c r="I224" s="275"/>
    </row>
    <row r="225" spans="2:9" s="243" customFormat="1">
      <c r="B225" s="592">
        <v>2</v>
      </c>
      <c r="C225" s="605" t="s">
        <v>1565</v>
      </c>
      <c r="D225" s="269"/>
      <c r="E225" s="604"/>
      <c r="F225" s="297"/>
      <c r="G225" s="272"/>
      <c r="H225" s="591"/>
      <c r="I225" s="275"/>
    </row>
    <row r="226" spans="2:9" s="243" customFormat="1">
      <c r="B226" s="596">
        <f>+B225+0.01</f>
        <v>2.0099999999999998</v>
      </c>
      <c r="C226" s="598" t="s">
        <v>1566</v>
      </c>
      <c r="D226" s="269">
        <f>4*4.35</f>
        <v>17.399999999999999</v>
      </c>
      <c r="E226" s="273" t="s">
        <v>750</v>
      </c>
      <c r="F226" s="297"/>
      <c r="G226" s="272">
        <f t="shared" si="47"/>
        <v>0</v>
      </c>
      <c r="H226" s="591"/>
      <c r="I226" s="275"/>
    </row>
    <row r="227" spans="2:9" s="243" customFormat="1">
      <c r="B227" s="592">
        <v>3</v>
      </c>
      <c r="C227" s="603" t="s">
        <v>1561</v>
      </c>
      <c r="D227" s="269"/>
      <c r="E227" s="604"/>
      <c r="F227" s="297"/>
      <c r="G227" s="272"/>
      <c r="H227" s="591"/>
      <c r="I227" s="275"/>
    </row>
    <row r="228" spans="2:9" s="243" customFormat="1">
      <c r="B228" s="596">
        <f>+B227+0.01</f>
        <v>3.01</v>
      </c>
      <c r="C228" s="601" t="s">
        <v>1562</v>
      </c>
      <c r="D228" s="269">
        <v>6</v>
      </c>
      <c r="E228" s="273" t="s">
        <v>9</v>
      </c>
      <c r="F228" s="269"/>
      <c r="G228" s="272">
        <f t="shared" si="47"/>
        <v>0</v>
      </c>
      <c r="H228" s="591"/>
      <c r="I228" s="275"/>
    </row>
    <row r="229" spans="2:9" s="243" customFormat="1">
      <c r="B229" s="592">
        <v>4</v>
      </c>
      <c r="C229" s="606" t="s">
        <v>1567</v>
      </c>
      <c r="D229" s="276"/>
      <c r="E229" s="276"/>
      <c r="F229" s="297"/>
      <c r="G229" s="272"/>
      <c r="H229" s="591"/>
      <c r="I229" s="275"/>
    </row>
    <row r="230" spans="2:9" s="243" customFormat="1">
      <c r="B230" s="596">
        <f>+B229+0.01</f>
        <v>4.01</v>
      </c>
      <c r="C230" s="598" t="s">
        <v>1568</v>
      </c>
      <c r="D230" s="269">
        <v>5</v>
      </c>
      <c r="E230" s="273" t="s">
        <v>9</v>
      </c>
      <c r="F230" s="297"/>
      <c r="G230" s="272">
        <f t="shared" si="47"/>
        <v>0</v>
      </c>
      <c r="H230" s="591"/>
      <c r="I230" s="275"/>
    </row>
    <row r="231" spans="2:9" s="243" customFormat="1">
      <c r="B231" s="592">
        <v>5</v>
      </c>
      <c r="C231" s="603" t="s">
        <v>1582</v>
      </c>
      <c r="D231" s="269"/>
      <c r="E231" s="604"/>
      <c r="F231" s="297"/>
      <c r="G231" s="272"/>
      <c r="H231" s="591"/>
      <c r="I231" s="275"/>
    </row>
    <row r="232" spans="2:9" s="243" customFormat="1">
      <c r="B232" s="596">
        <f>+B231+0.01</f>
        <v>5.01</v>
      </c>
      <c r="C232" s="601" t="s">
        <v>1583</v>
      </c>
      <c r="D232" s="269">
        <v>6</v>
      </c>
      <c r="E232" s="273" t="s">
        <v>9</v>
      </c>
      <c r="F232" s="297"/>
      <c r="G232" s="272">
        <f t="shared" si="47"/>
        <v>0</v>
      </c>
      <c r="H232" s="591"/>
      <c r="I232" s="275"/>
    </row>
    <row r="233" spans="2:9" s="243" customFormat="1">
      <c r="B233" s="596">
        <f t="shared" ref="B233:B236" si="48">+B232+0.01</f>
        <v>5.0199999999999996</v>
      </c>
      <c r="C233" s="268" t="s">
        <v>1573</v>
      </c>
      <c r="D233" s="269">
        <f>11.14</f>
        <v>11.14</v>
      </c>
      <c r="E233" s="273" t="s">
        <v>750</v>
      </c>
      <c r="F233" s="297"/>
      <c r="G233" s="272">
        <f t="shared" si="47"/>
        <v>0</v>
      </c>
      <c r="H233" s="591"/>
      <c r="I233" s="275"/>
    </row>
    <row r="234" spans="2:9" s="243" customFormat="1">
      <c r="B234" s="596">
        <f t="shared" si="48"/>
        <v>5.0299999999999994</v>
      </c>
      <c r="C234" s="268" t="s">
        <v>1574</v>
      </c>
      <c r="D234" s="269">
        <f>7.37+2.35+1.12+1.05</f>
        <v>11.89</v>
      </c>
      <c r="E234" s="273" t="s">
        <v>750</v>
      </c>
      <c r="F234" s="297"/>
      <c r="G234" s="272">
        <f t="shared" si="47"/>
        <v>0</v>
      </c>
      <c r="H234" s="591"/>
      <c r="I234" s="275"/>
    </row>
    <row r="235" spans="2:9" s="243" customFormat="1">
      <c r="B235" s="596">
        <f t="shared" si="48"/>
        <v>5.0399999999999991</v>
      </c>
      <c r="C235" s="268" t="s">
        <v>1596</v>
      </c>
      <c r="D235" s="269">
        <v>1</v>
      </c>
      <c r="E235" s="273" t="s">
        <v>9</v>
      </c>
      <c r="F235" s="297"/>
      <c r="G235" s="272">
        <f t="shared" si="47"/>
        <v>0</v>
      </c>
      <c r="H235" s="591"/>
      <c r="I235" s="275"/>
    </row>
    <row r="236" spans="2:9" s="243" customFormat="1">
      <c r="B236" s="596">
        <f t="shared" si="48"/>
        <v>5.0499999999999989</v>
      </c>
      <c r="C236" s="268" t="s">
        <v>1597</v>
      </c>
      <c r="D236" s="269">
        <v>1</v>
      </c>
      <c r="E236" s="273" t="s">
        <v>9</v>
      </c>
      <c r="F236" s="297"/>
      <c r="G236" s="272">
        <f t="shared" si="47"/>
        <v>0</v>
      </c>
      <c r="H236" s="591"/>
      <c r="I236" s="275"/>
    </row>
    <row r="237" spans="2:9" s="243" customFormat="1">
      <c r="B237" s="595"/>
      <c r="C237" s="599"/>
      <c r="D237" s="269"/>
      <c r="E237" s="597"/>
      <c r="F237" s="297"/>
      <c r="G237" s="297"/>
      <c r="H237" s="591">
        <f>SUM(G224:G237)</f>
        <v>0</v>
      </c>
      <c r="I237" s="275"/>
    </row>
    <row r="238" spans="2:9" s="243" customFormat="1">
      <c r="B238" s="595"/>
      <c r="C238" s="599"/>
      <c r="D238" s="269"/>
      <c r="E238" s="597"/>
      <c r="F238" s="297"/>
      <c r="G238" s="297"/>
      <c r="H238" s="591"/>
      <c r="I238" s="275"/>
    </row>
    <row r="239" spans="2:9" s="243" customFormat="1">
      <c r="B239" s="595"/>
      <c r="C239" s="602" t="s">
        <v>255</v>
      </c>
      <c r="D239" s="269"/>
      <c r="E239" s="597"/>
      <c r="F239" s="297"/>
      <c r="G239" s="297"/>
      <c r="H239" s="591"/>
      <c r="I239" s="275"/>
    </row>
    <row r="240" spans="2:9" s="243" customFormat="1">
      <c r="B240" s="595"/>
      <c r="C240" s="599"/>
      <c r="D240" s="269"/>
      <c r="E240" s="597"/>
      <c r="F240" s="297"/>
      <c r="G240" s="297"/>
      <c r="H240" s="591"/>
      <c r="I240" s="275"/>
    </row>
    <row r="241" spans="2:9" s="243" customFormat="1">
      <c r="B241" s="592">
        <v>1</v>
      </c>
      <c r="C241" s="603" t="s">
        <v>1558</v>
      </c>
      <c r="D241" s="269"/>
      <c r="E241" s="604"/>
      <c r="F241" s="297"/>
      <c r="G241" s="297"/>
      <c r="H241" s="591"/>
      <c r="I241" s="275"/>
    </row>
    <row r="242" spans="2:9" s="243" customFormat="1">
      <c r="B242" s="596">
        <f>+B241+0.01</f>
        <v>1.01</v>
      </c>
      <c r="C242" s="598" t="s">
        <v>1559</v>
      </c>
      <c r="D242" s="269">
        <f>3+8+1.05</f>
        <v>12.05</v>
      </c>
      <c r="E242" s="273" t="s">
        <v>750</v>
      </c>
      <c r="F242" s="269"/>
      <c r="G242" s="272">
        <f t="shared" ref="G242:G259" si="49">ROUND(F242*D242,2)</f>
        <v>0</v>
      </c>
      <c r="H242" s="591"/>
      <c r="I242" s="275"/>
    </row>
    <row r="243" spans="2:9" s="243" customFormat="1">
      <c r="B243" s="596">
        <f>+B242+0.01</f>
        <v>1.02</v>
      </c>
      <c r="C243" s="598" t="s">
        <v>1560</v>
      </c>
      <c r="D243" s="269">
        <f>1.7+8.33+5</f>
        <v>15.03</v>
      </c>
      <c r="E243" s="273" t="s">
        <v>750</v>
      </c>
      <c r="F243" s="297"/>
      <c r="G243" s="272">
        <f t="shared" si="49"/>
        <v>0</v>
      </c>
      <c r="H243" s="591"/>
      <c r="I243" s="275"/>
    </row>
    <row r="244" spans="2:9" s="243" customFormat="1">
      <c r="B244" s="592">
        <v>2</v>
      </c>
      <c r="C244" s="603" t="s">
        <v>1561</v>
      </c>
      <c r="D244" s="269"/>
      <c r="E244" s="604"/>
      <c r="F244" s="297"/>
      <c r="G244" s="272"/>
      <c r="H244" s="591"/>
      <c r="I244" s="275"/>
    </row>
    <row r="245" spans="2:9" s="243" customFormat="1">
      <c r="B245" s="596">
        <f>+B244+0.01</f>
        <v>2.0099999999999998</v>
      </c>
      <c r="C245" s="601" t="s">
        <v>1562</v>
      </c>
      <c r="D245" s="269">
        <v>6</v>
      </c>
      <c r="E245" s="273" t="s">
        <v>9</v>
      </c>
      <c r="F245" s="269"/>
      <c r="G245" s="272">
        <f t="shared" si="49"/>
        <v>0</v>
      </c>
      <c r="H245" s="591"/>
      <c r="I245" s="275"/>
    </row>
    <row r="246" spans="2:9" s="243" customFormat="1">
      <c r="B246" s="596">
        <f>+B245+0.01</f>
        <v>2.0199999999999996</v>
      </c>
      <c r="C246" s="601" t="s">
        <v>1564</v>
      </c>
      <c r="D246" s="269">
        <v>2</v>
      </c>
      <c r="E246" s="273" t="s">
        <v>9</v>
      </c>
      <c r="F246" s="269"/>
      <c r="G246" s="272">
        <f t="shared" si="49"/>
        <v>0</v>
      </c>
      <c r="H246" s="591"/>
      <c r="I246" s="275"/>
    </row>
    <row r="247" spans="2:9" s="243" customFormat="1">
      <c r="B247" s="592">
        <v>3</v>
      </c>
      <c r="C247" s="605" t="s">
        <v>1565</v>
      </c>
      <c r="D247" s="276"/>
      <c r="E247" s="276"/>
      <c r="F247" s="297"/>
      <c r="G247" s="272"/>
      <c r="H247" s="591"/>
      <c r="I247" s="275"/>
    </row>
    <row r="248" spans="2:9" s="243" customFormat="1">
      <c r="B248" s="596">
        <f>+B247+0.01</f>
        <v>3.01</v>
      </c>
      <c r="C248" s="598" t="s">
        <v>1566</v>
      </c>
      <c r="D248" s="269">
        <f>2*4.35</f>
        <v>8.6999999999999993</v>
      </c>
      <c r="E248" s="273" t="s">
        <v>750</v>
      </c>
      <c r="F248" s="297"/>
      <c r="G248" s="272">
        <f t="shared" si="49"/>
        <v>0</v>
      </c>
      <c r="H248" s="591"/>
      <c r="I248" s="275"/>
    </row>
    <row r="249" spans="2:9" s="243" customFormat="1">
      <c r="B249" s="592">
        <v>4</v>
      </c>
      <c r="C249" s="606" t="s">
        <v>1567</v>
      </c>
      <c r="D249" s="269"/>
      <c r="E249" s="273"/>
      <c r="F249" s="297"/>
      <c r="G249" s="272"/>
      <c r="H249" s="591"/>
      <c r="I249" s="275"/>
    </row>
    <row r="250" spans="2:9" s="243" customFormat="1">
      <c r="B250" s="596">
        <f>+B249+0.01</f>
        <v>4.01</v>
      </c>
      <c r="C250" s="598" t="s">
        <v>1568</v>
      </c>
      <c r="D250" s="269">
        <v>3</v>
      </c>
      <c r="E250" s="273" t="s">
        <v>9</v>
      </c>
      <c r="F250" s="297"/>
      <c r="G250" s="272">
        <f t="shared" si="49"/>
        <v>0</v>
      </c>
      <c r="H250" s="591"/>
      <c r="I250" s="275"/>
    </row>
    <row r="251" spans="2:9" s="243" customFormat="1">
      <c r="B251" s="596">
        <f t="shared" ref="B251:B252" si="50">+B250+0.01</f>
        <v>4.0199999999999996</v>
      </c>
      <c r="C251" s="598" t="s">
        <v>1581</v>
      </c>
      <c r="D251" s="269">
        <v>3</v>
      </c>
      <c r="E251" s="273" t="s">
        <v>9</v>
      </c>
      <c r="F251" s="297"/>
      <c r="G251" s="272">
        <f t="shared" si="49"/>
        <v>0</v>
      </c>
      <c r="H251" s="591"/>
      <c r="I251" s="275"/>
    </row>
    <row r="252" spans="2:9" s="243" customFormat="1">
      <c r="B252" s="596">
        <f t="shared" si="50"/>
        <v>4.0299999999999994</v>
      </c>
      <c r="C252" s="598" t="s">
        <v>1590</v>
      </c>
      <c r="D252" s="269">
        <v>2</v>
      </c>
      <c r="E252" s="273" t="s">
        <v>9</v>
      </c>
      <c r="F252" s="297"/>
      <c r="G252" s="272">
        <f t="shared" si="49"/>
        <v>0</v>
      </c>
      <c r="H252" s="591"/>
      <c r="I252" s="275"/>
    </row>
    <row r="253" spans="2:9" s="243" customFormat="1">
      <c r="B253" s="592">
        <v>5</v>
      </c>
      <c r="C253" s="603" t="s">
        <v>1582</v>
      </c>
      <c r="D253" s="269"/>
      <c r="E253" s="604"/>
      <c r="F253" s="297"/>
      <c r="G253" s="272"/>
      <c r="H253" s="591"/>
      <c r="I253" s="275"/>
    </row>
    <row r="254" spans="2:9" s="243" customFormat="1">
      <c r="B254" s="596">
        <f>+B253+0.01</f>
        <v>5.01</v>
      </c>
      <c r="C254" s="601" t="s">
        <v>1583</v>
      </c>
      <c r="D254" s="269">
        <v>6</v>
      </c>
      <c r="E254" s="273" t="s">
        <v>9</v>
      </c>
      <c r="F254" s="297"/>
      <c r="G254" s="272">
        <f t="shared" si="49"/>
        <v>0</v>
      </c>
      <c r="H254" s="591"/>
      <c r="I254" s="275"/>
    </row>
    <row r="255" spans="2:9" s="243" customFormat="1">
      <c r="B255" s="596">
        <f t="shared" ref="B255:B259" si="51">+B254+0.01</f>
        <v>5.0199999999999996</v>
      </c>
      <c r="C255" s="601" t="s">
        <v>1578</v>
      </c>
      <c r="D255" s="269">
        <v>2</v>
      </c>
      <c r="E255" s="273" t="s">
        <v>9</v>
      </c>
      <c r="F255" s="297"/>
      <c r="G255" s="272">
        <f t="shared" si="49"/>
        <v>0</v>
      </c>
      <c r="H255" s="591"/>
      <c r="I255" s="275"/>
    </row>
    <row r="256" spans="2:9" s="243" customFormat="1">
      <c r="B256" s="596">
        <f t="shared" si="51"/>
        <v>5.0299999999999994</v>
      </c>
      <c r="C256" s="268" t="s">
        <v>1584</v>
      </c>
      <c r="D256" s="269">
        <f>7.21</f>
        <v>7.21</v>
      </c>
      <c r="E256" s="273" t="s">
        <v>750</v>
      </c>
      <c r="F256" s="297"/>
      <c r="G256" s="272">
        <f t="shared" si="49"/>
        <v>0</v>
      </c>
      <c r="H256" s="591"/>
      <c r="I256" s="275"/>
    </row>
    <row r="257" spans="2:9" s="243" customFormat="1">
      <c r="B257" s="596">
        <f t="shared" si="51"/>
        <v>5.0399999999999991</v>
      </c>
      <c r="C257" s="268" t="s">
        <v>1574</v>
      </c>
      <c r="D257" s="269">
        <f>2.03+1.76+3.47+1.44+1.41</f>
        <v>10.11</v>
      </c>
      <c r="E257" s="273" t="s">
        <v>750</v>
      </c>
      <c r="F257" s="297"/>
      <c r="G257" s="272">
        <f t="shared" si="49"/>
        <v>0</v>
      </c>
      <c r="H257" s="591"/>
      <c r="I257" s="275"/>
    </row>
    <row r="258" spans="2:9" s="243" customFormat="1">
      <c r="B258" s="596">
        <f t="shared" si="51"/>
        <v>5.0499999999999989</v>
      </c>
      <c r="C258" s="268" t="s">
        <v>1612</v>
      </c>
      <c r="D258" s="269">
        <v>1</v>
      </c>
      <c r="E258" s="273" t="s">
        <v>9</v>
      </c>
      <c r="F258" s="297"/>
      <c r="G258" s="272">
        <f t="shared" si="49"/>
        <v>0</v>
      </c>
      <c r="H258" s="591"/>
      <c r="I258" s="275"/>
    </row>
    <row r="259" spans="2:9" s="243" customFormat="1">
      <c r="B259" s="596">
        <f t="shared" si="51"/>
        <v>5.0599999999999987</v>
      </c>
      <c r="C259" s="268" t="s">
        <v>1613</v>
      </c>
      <c r="D259" s="269">
        <v>1</v>
      </c>
      <c r="E259" s="273" t="s">
        <v>9</v>
      </c>
      <c r="F259" s="297"/>
      <c r="G259" s="272">
        <f t="shared" si="49"/>
        <v>0</v>
      </c>
      <c r="H259" s="591"/>
      <c r="I259" s="275"/>
    </row>
    <row r="260" spans="2:9" s="243" customFormat="1">
      <c r="B260" s="595"/>
      <c r="C260" s="599"/>
      <c r="D260" s="269"/>
      <c r="E260" s="597"/>
      <c r="F260" s="297"/>
      <c r="G260" s="297"/>
      <c r="H260" s="591">
        <f>SUM(G242:G259)</f>
        <v>0</v>
      </c>
      <c r="I260" s="275"/>
    </row>
    <row r="261" spans="2:9" s="243" customFormat="1">
      <c r="B261" s="595"/>
      <c r="C261" s="599"/>
      <c r="D261" s="269"/>
      <c r="E261" s="597"/>
      <c r="F261" s="297"/>
      <c r="G261" s="297"/>
      <c r="H261" s="591"/>
      <c r="I261" s="275"/>
    </row>
    <row r="262" spans="2:9" s="243" customFormat="1">
      <c r="B262" s="595"/>
      <c r="C262" s="602" t="s">
        <v>1614</v>
      </c>
      <c r="D262" s="269"/>
      <c r="E262" s="273"/>
      <c r="F262" s="297"/>
      <c r="G262" s="297"/>
      <c r="H262" s="591"/>
      <c r="I262" s="275"/>
    </row>
    <row r="263" spans="2:9" s="243" customFormat="1">
      <c r="B263" s="595"/>
      <c r="C263" s="599"/>
      <c r="D263" s="269"/>
      <c r="E263" s="273"/>
      <c r="F263" s="297"/>
      <c r="G263" s="297"/>
      <c r="H263" s="591"/>
      <c r="I263" s="275"/>
    </row>
    <row r="264" spans="2:9" s="243" customFormat="1">
      <c r="B264" s="592">
        <v>1</v>
      </c>
      <c r="C264" s="603" t="s">
        <v>1558</v>
      </c>
      <c r="D264" s="269"/>
      <c r="E264" s="273"/>
      <c r="F264" s="297"/>
      <c r="G264" s="297"/>
      <c r="H264" s="591"/>
      <c r="I264" s="275"/>
    </row>
    <row r="265" spans="2:9" s="243" customFormat="1">
      <c r="B265" s="596">
        <f>+B264+0.01</f>
        <v>1.01</v>
      </c>
      <c r="C265" s="598" t="s">
        <v>1559</v>
      </c>
      <c r="D265" s="269">
        <f>10+2*1.3+3</f>
        <v>15.6</v>
      </c>
      <c r="E265" s="273" t="s">
        <v>750</v>
      </c>
      <c r="F265" s="269"/>
      <c r="G265" s="272">
        <f t="shared" ref="G265:G281" si="52">ROUND(F265*D265,2)</f>
        <v>0</v>
      </c>
      <c r="H265" s="591"/>
      <c r="I265" s="275"/>
    </row>
    <row r="266" spans="2:9" s="243" customFormat="1">
      <c r="B266" s="596">
        <f>+B265+0.01</f>
        <v>1.02</v>
      </c>
      <c r="C266" s="598" t="s">
        <v>1560</v>
      </c>
      <c r="D266" s="269">
        <f>1.3+1.2</f>
        <v>2.5</v>
      </c>
      <c r="E266" s="273" t="s">
        <v>750</v>
      </c>
      <c r="F266" s="297"/>
      <c r="G266" s="272">
        <f t="shared" si="52"/>
        <v>0</v>
      </c>
      <c r="H266" s="591"/>
      <c r="I266" s="275"/>
    </row>
    <row r="267" spans="2:9" s="243" customFormat="1">
      <c r="B267" s="592">
        <v>2</v>
      </c>
      <c r="C267" s="605" t="s">
        <v>1565</v>
      </c>
      <c r="D267" s="269"/>
      <c r="E267" s="273"/>
      <c r="F267" s="297"/>
      <c r="G267" s="272"/>
      <c r="H267" s="591"/>
      <c r="I267" s="275"/>
    </row>
    <row r="268" spans="2:9" s="243" customFormat="1">
      <c r="B268" s="596">
        <f>+B267+0.01</f>
        <v>2.0099999999999998</v>
      </c>
      <c r="C268" s="598" t="s">
        <v>1566</v>
      </c>
      <c r="D268" s="269">
        <f>2*4.35</f>
        <v>8.6999999999999993</v>
      </c>
      <c r="E268" s="273" t="s">
        <v>750</v>
      </c>
      <c r="F268" s="297"/>
      <c r="G268" s="272">
        <f t="shared" si="52"/>
        <v>0</v>
      </c>
      <c r="H268" s="591"/>
      <c r="I268" s="275"/>
    </row>
    <row r="269" spans="2:9" s="243" customFormat="1">
      <c r="B269" s="596">
        <f>+B268+0.01</f>
        <v>2.0199999999999996</v>
      </c>
      <c r="C269" s="603" t="s">
        <v>1561</v>
      </c>
      <c r="D269" s="269"/>
      <c r="E269" s="604"/>
      <c r="F269" s="297"/>
      <c r="G269" s="272"/>
      <c r="H269" s="591"/>
      <c r="I269" s="275"/>
    </row>
    <row r="270" spans="2:9" s="243" customFormat="1">
      <c r="B270" s="592">
        <v>3</v>
      </c>
      <c r="C270" s="601" t="s">
        <v>1562</v>
      </c>
      <c r="D270" s="269">
        <v>4</v>
      </c>
      <c r="E270" s="273" t="s">
        <v>9</v>
      </c>
      <c r="F270" s="269"/>
      <c r="G270" s="272">
        <f t="shared" si="52"/>
        <v>0</v>
      </c>
      <c r="H270" s="591"/>
      <c r="I270" s="275"/>
    </row>
    <row r="271" spans="2:9" s="243" customFormat="1">
      <c r="B271" s="596">
        <f>+B270+0.01</f>
        <v>3.01</v>
      </c>
      <c r="C271" s="601" t="s">
        <v>1564</v>
      </c>
      <c r="D271" s="269">
        <v>4</v>
      </c>
      <c r="E271" s="273" t="s">
        <v>9</v>
      </c>
      <c r="F271" s="269"/>
      <c r="G271" s="272">
        <f t="shared" si="52"/>
        <v>0</v>
      </c>
      <c r="H271" s="591"/>
      <c r="I271" s="275"/>
    </row>
    <row r="272" spans="2:9" s="243" customFormat="1">
      <c r="B272" s="592">
        <v>4</v>
      </c>
      <c r="C272" s="606" t="s">
        <v>1567</v>
      </c>
      <c r="D272" s="276"/>
      <c r="E272" s="276"/>
      <c r="F272" s="297"/>
      <c r="G272" s="272"/>
      <c r="H272" s="591"/>
      <c r="I272" s="275"/>
    </row>
    <row r="273" spans="2:9" s="243" customFormat="1">
      <c r="B273" s="596">
        <f>+B272+0.01</f>
        <v>4.01</v>
      </c>
      <c r="C273" s="598" t="s">
        <v>1615</v>
      </c>
      <c r="D273" s="269">
        <v>3</v>
      </c>
      <c r="E273" s="273" t="s">
        <v>9</v>
      </c>
      <c r="F273" s="297"/>
      <c r="G273" s="272">
        <f t="shared" si="52"/>
        <v>0</v>
      </c>
      <c r="H273" s="591"/>
      <c r="I273" s="275"/>
    </row>
    <row r="274" spans="2:9" s="243" customFormat="1">
      <c r="B274" s="596">
        <f t="shared" ref="B274" si="53">+B273+0.01</f>
        <v>4.0199999999999996</v>
      </c>
      <c r="C274" s="598" t="s">
        <v>1590</v>
      </c>
      <c r="D274" s="269">
        <v>4</v>
      </c>
      <c r="E274" s="273" t="s">
        <v>9</v>
      </c>
      <c r="F274" s="297"/>
      <c r="G274" s="272">
        <f t="shared" si="52"/>
        <v>0</v>
      </c>
      <c r="H274" s="591"/>
      <c r="I274" s="275"/>
    </row>
    <row r="275" spans="2:9" s="243" customFormat="1">
      <c r="B275" s="592">
        <v>5</v>
      </c>
      <c r="C275" s="603" t="s">
        <v>1582</v>
      </c>
      <c r="D275" s="269"/>
      <c r="E275" s="604"/>
      <c r="F275" s="297"/>
      <c r="G275" s="272"/>
      <c r="H275" s="591"/>
      <c r="I275" s="275"/>
    </row>
    <row r="276" spans="2:9" s="243" customFormat="1">
      <c r="B276" s="596">
        <f>+B275+0.01</f>
        <v>5.01</v>
      </c>
      <c r="C276" s="601" t="s">
        <v>1583</v>
      </c>
      <c r="D276" s="269">
        <v>4</v>
      </c>
      <c r="E276" s="273" t="s">
        <v>9</v>
      </c>
      <c r="F276" s="297"/>
      <c r="G276" s="272">
        <f t="shared" si="52"/>
        <v>0</v>
      </c>
      <c r="H276" s="591"/>
      <c r="I276" s="275"/>
    </row>
    <row r="277" spans="2:9" s="243" customFormat="1">
      <c r="B277" s="596">
        <f>+B276+0.01</f>
        <v>5.0199999999999996</v>
      </c>
      <c r="C277" s="601" t="s">
        <v>1578</v>
      </c>
      <c r="D277" s="269">
        <v>4</v>
      </c>
      <c r="E277" s="273" t="s">
        <v>9</v>
      </c>
      <c r="F277" s="297"/>
      <c r="G277" s="272">
        <f t="shared" si="52"/>
        <v>0</v>
      </c>
      <c r="H277" s="591"/>
      <c r="I277" s="275"/>
    </row>
    <row r="278" spans="2:9" s="243" customFormat="1">
      <c r="B278" s="596">
        <f t="shared" ref="B278:B281" si="54">+B277+0.01</f>
        <v>5.0299999999999994</v>
      </c>
      <c r="C278" s="268" t="s">
        <v>1573</v>
      </c>
      <c r="D278" s="269">
        <f>6+1+1.43</f>
        <v>8.43</v>
      </c>
      <c r="E278" s="273" t="s">
        <v>750</v>
      </c>
      <c r="F278" s="297"/>
      <c r="G278" s="272">
        <f t="shared" si="52"/>
        <v>0</v>
      </c>
      <c r="H278" s="591"/>
      <c r="I278" s="275"/>
    </row>
    <row r="279" spans="2:9" s="243" customFormat="1">
      <c r="B279" s="596">
        <f t="shared" si="54"/>
        <v>5.0399999999999991</v>
      </c>
      <c r="C279" s="268" t="s">
        <v>1574</v>
      </c>
      <c r="D279" s="269">
        <f>2.94+0.92+0.98+1.55+0.75+0.65</f>
        <v>7.79</v>
      </c>
      <c r="E279" s="273" t="s">
        <v>750</v>
      </c>
      <c r="F279" s="297"/>
      <c r="G279" s="272">
        <f t="shared" si="52"/>
        <v>0</v>
      </c>
      <c r="H279" s="591"/>
      <c r="I279" s="275"/>
    </row>
    <row r="280" spans="2:9" s="243" customFormat="1">
      <c r="B280" s="596">
        <f t="shared" si="54"/>
        <v>5.0499999999999989</v>
      </c>
      <c r="C280" s="268" t="s">
        <v>1596</v>
      </c>
      <c r="D280" s="269">
        <v>2</v>
      </c>
      <c r="E280" s="273" t="s">
        <v>9</v>
      </c>
      <c r="F280" s="297"/>
      <c r="G280" s="272">
        <f t="shared" si="52"/>
        <v>0</v>
      </c>
      <c r="H280" s="591"/>
      <c r="I280" s="275"/>
    </row>
    <row r="281" spans="2:9" s="243" customFormat="1">
      <c r="B281" s="596">
        <f t="shared" si="54"/>
        <v>5.0599999999999987</v>
      </c>
      <c r="C281" s="268" t="s">
        <v>1616</v>
      </c>
      <c r="D281" s="269">
        <v>2</v>
      </c>
      <c r="E281" s="273" t="s">
        <v>9</v>
      </c>
      <c r="F281" s="297"/>
      <c r="G281" s="272">
        <f t="shared" si="52"/>
        <v>0</v>
      </c>
      <c r="H281" s="591"/>
      <c r="I281" s="275"/>
    </row>
    <row r="282" spans="2:9" s="243" customFormat="1">
      <c r="B282" s="596"/>
      <c r="C282" s="599"/>
      <c r="D282" s="269"/>
      <c r="E282" s="273"/>
      <c r="F282" s="297"/>
      <c r="G282" s="297"/>
      <c r="H282" s="591">
        <f>SUM(G265:G281)</f>
        <v>0</v>
      </c>
      <c r="I282" s="275"/>
    </row>
    <row r="283" spans="2:9" s="243" customFormat="1">
      <c r="B283" s="595"/>
      <c r="C283" s="599"/>
      <c r="D283" s="269"/>
      <c r="E283" s="273"/>
      <c r="F283" s="297"/>
      <c r="G283" s="297"/>
      <c r="H283" s="591"/>
      <c r="I283" s="275"/>
    </row>
    <row r="284" spans="2:9" s="243" customFormat="1">
      <c r="B284" s="595"/>
      <c r="C284" s="602" t="s">
        <v>1617</v>
      </c>
      <c r="D284" s="269"/>
      <c r="E284" s="273"/>
      <c r="F284" s="297"/>
      <c r="G284" s="297"/>
      <c r="H284" s="591"/>
      <c r="I284" s="275"/>
    </row>
    <row r="285" spans="2:9" s="243" customFormat="1">
      <c r="B285" s="595"/>
      <c r="C285" s="599"/>
      <c r="D285" s="269"/>
      <c r="E285" s="273"/>
      <c r="F285" s="297"/>
      <c r="G285" s="297"/>
      <c r="H285" s="591"/>
      <c r="I285" s="275"/>
    </row>
    <row r="286" spans="2:9" s="243" customFormat="1">
      <c r="B286" s="592">
        <v>1</v>
      </c>
      <c r="C286" s="603" t="s">
        <v>1558</v>
      </c>
      <c r="D286" s="269"/>
      <c r="E286" s="273"/>
      <c r="F286" s="297"/>
      <c r="G286" s="297"/>
      <c r="H286" s="591"/>
      <c r="I286" s="275"/>
    </row>
    <row r="287" spans="2:9" s="243" customFormat="1">
      <c r="B287" s="596">
        <f>+B286+0.01</f>
        <v>1.01</v>
      </c>
      <c r="C287" s="598" t="s">
        <v>1559</v>
      </c>
      <c r="D287" s="269">
        <f>5.5+1.5+2.5+5.5</f>
        <v>15</v>
      </c>
      <c r="E287" s="273" t="s">
        <v>750</v>
      </c>
      <c r="F287" s="269"/>
      <c r="G287" s="272">
        <f t="shared" ref="G287:G313" si="55">ROUND(F287*D287,2)</f>
        <v>0</v>
      </c>
      <c r="H287" s="591"/>
      <c r="I287" s="275"/>
    </row>
    <row r="288" spans="2:9" s="243" customFormat="1">
      <c r="B288" s="596">
        <f>+B287+0.01</f>
        <v>1.02</v>
      </c>
      <c r="C288" s="598" t="s">
        <v>1560</v>
      </c>
      <c r="D288" s="269">
        <f>4+2+1.5+0.5+1+2</f>
        <v>11</v>
      </c>
      <c r="E288" s="273" t="s">
        <v>750</v>
      </c>
      <c r="F288" s="297"/>
      <c r="G288" s="272">
        <f t="shared" si="55"/>
        <v>0</v>
      </c>
      <c r="H288" s="591"/>
      <c r="I288" s="275"/>
    </row>
    <row r="289" spans="2:9" s="243" customFormat="1">
      <c r="B289" s="592">
        <v>2</v>
      </c>
      <c r="C289" s="605" t="s">
        <v>1565</v>
      </c>
      <c r="D289" s="269"/>
      <c r="E289" s="273"/>
      <c r="F289" s="297"/>
      <c r="G289" s="272"/>
      <c r="H289" s="591"/>
      <c r="I289" s="275"/>
    </row>
    <row r="290" spans="2:9" s="243" customFormat="1">
      <c r="B290" s="596">
        <f>+B289+0.01</f>
        <v>2.0099999999999998</v>
      </c>
      <c r="C290" s="598" t="s">
        <v>1566</v>
      </c>
      <c r="D290" s="269">
        <f>5*4.35</f>
        <v>21.75</v>
      </c>
      <c r="E290" s="273" t="s">
        <v>750</v>
      </c>
      <c r="F290" s="297"/>
      <c r="G290" s="272">
        <f t="shared" si="55"/>
        <v>0</v>
      </c>
      <c r="H290" s="591"/>
      <c r="I290" s="275"/>
    </row>
    <row r="291" spans="2:9" s="243" customFormat="1">
      <c r="B291" s="592">
        <v>3</v>
      </c>
      <c r="C291" s="603" t="s">
        <v>1561</v>
      </c>
      <c r="D291" s="269"/>
      <c r="E291" s="273"/>
      <c r="F291" s="297"/>
      <c r="G291" s="272"/>
      <c r="H291" s="591"/>
      <c r="I291" s="275"/>
    </row>
    <row r="292" spans="2:9" s="243" customFormat="1">
      <c r="B292" s="596">
        <f>+B291+0.01</f>
        <v>3.01</v>
      </c>
      <c r="C292" s="601" t="s">
        <v>1562</v>
      </c>
      <c r="D292" s="269">
        <v>11</v>
      </c>
      <c r="E292" s="273" t="s">
        <v>9</v>
      </c>
      <c r="F292" s="269"/>
      <c r="G292" s="272">
        <f t="shared" si="55"/>
        <v>0</v>
      </c>
      <c r="H292" s="591"/>
      <c r="I292" s="275"/>
    </row>
    <row r="293" spans="2:9" s="243" customFormat="1">
      <c r="B293" s="596">
        <f>+B292+0.01</f>
        <v>3.0199999999999996</v>
      </c>
      <c r="C293" s="601" t="s">
        <v>1564</v>
      </c>
      <c r="D293" s="269">
        <v>10</v>
      </c>
      <c r="E293" s="273" t="s">
        <v>9</v>
      </c>
      <c r="F293" s="269"/>
      <c r="G293" s="272">
        <f t="shared" si="55"/>
        <v>0</v>
      </c>
      <c r="H293" s="591"/>
      <c r="I293" s="275"/>
    </row>
    <row r="294" spans="2:9" s="243" customFormat="1">
      <c r="B294" s="592">
        <v>4</v>
      </c>
      <c r="C294" s="606" t="s">
        <v>1567</v>
      </c>
      <c r="D294" s="276"/>
      <c r="E294" s="276"/>
      <c r="F294" s="297"/>
      <c r="G294" s="272"/>
      <c r="H294" s="591"/>
      <c r="I294" s="275"/>
    </row>
    <row r="295" spans="2:9" s="243" customFormat="1">
      <c r="B295" s="596">
        <f>+B294+0.01</f>
        <v>4.01</v>
      </c>
      <c r="C295" s="598" t="s">
        <v>1615</v>
      </c>
      <c r="D295" s="269">
        <v>3</v>
      </c>
      <c r="E295" s="273" t="s">
        <v>9</v>
      </c>
      <c r="F295" s="297"/>
      <c r="G295" s="272">
        <f t="shared" si="55"/>
        <v>0</v>
      </c>
      <c r="H295" s="591"/>
      <c r="I295" s="275"/>
    </row>
    <row r="296" spans="2:9" s="243" customFormat="1">
      <c r="B296" s="596">
        <f t="shared" ref="B296:B297" si="56">+B295+0.01</f>
        <v>4.0199999999999996</v>
      </c>
      <c r="C296" s="598" t="s">
        <v>1590</v>
      </c>
      <c r="D296" s="269">
        <v>6</v>
      </c>
      <c r="E296" s="273" t="s">
        <v>9</v>
      </c>
      <c r="F296" s="297"/>
      <c r="G296" s="272">
        <f t="shared" si="55"/>
        <v>0</v>
      </c>
      <c r="H296" s="591"/>
      <c r="I296" s="275"/>
    </row>
    <row r="297" spans="2:9" s="243" customFormat="1">
      <c r="B297" s="596">
        <f t="shared" si="56"/>
        <v>4.0299999999999994</v>
      </c>
      <c r="C297" s="598" t="s">
        <v>1618</v>
      </c>
      <c r="D297" s="269">
        <v>4</v>
      </c>
      <c r="E297" s="273" t="s">
        <v>9</v>
      </c>
      <c r="F297" s="297"/>
      <c r="G297" s="272">
        <f t="shared" si="55"/>
        <v>0</v>
      </c>
      <c r="H297" s="591"/>
      <c r="I297" s="275"/>
    </row>
    <row r="298" spans="2:9" s="243" customFormat="1">
      <c r="B298" s="592">
        <v>5</v>
      </c>
      <c r="C298" s="603" t="s">
        <v>1582</v>
      </c>
      <c r="D298" s="269"/>
      <c r="E298" s="604"/>
      <c r="F298" s="297"/>
      <c r="G298" s="272"/>
      <c r="H298" s="591"/>
      <c r="I298" s="275"/>
    </row>
    <row r="299" spans="2:9" s="243" customFormat="1">
      <c r="B299" s="596">
        <f>+B298+0.01</f>
        <v>5.01</v>
      </c>
      <c r="C299" s="601" t="s">
        <v>1583</v>
      </c>
      <c r="D299" s="269">
        <v>11</v>
      </c>
      <c r="E299" s="273" t="s">
        <v>9</v>
      </c>
      <c r="F299" s="297"/>
      <c r="G299" s="272">
        <f t="shared" si="55"/>
        <v>0</v>
      </c>
      <c r="H299" s="591"/>
      <c r="I299" s="275"/>
    </row>
    <row r="300" spans="2:9" s="243" customFormat="1">
      <c r="B300" s="596">
        <f t="shared" ref="B300:B313" si="57">+B299+0.01</f>
        <v>5.0199999999999996</v>
      </c>
      <c r="C300" s="601" t="s">
        <v>1578</v>
      </c>
      <c r="D300" s="269">
        <v>10</v>
      </c>
      <c r="E300" s="273" t="s">
        <v>9</v>
      </c>
      <c r="F300" s="297"/>
      <c r="G300" s="272">
        <f t="shared" si="55"/>
        <v>0</v>
      </c>
      <c r="H300" s="591"/>
      <c r="I300" s="275"/>
    </row>
    <row r="301" spans="2:9" s="243" customFormat="1">
      <c r="B301" s="596">
        <f t="shared" si="57"/>
        <v>5.0299999999999994</v>
      </c>
      <c r="C301" s="268" t="s">
        <v>1584</v>
      </c>
      <c r="D301" s="269">
        <f>5</f>
        <v>5</v>
      </c>
      <c r="E301" s="273" t="s">
        <v>750</v>
      </c>
      <c r="F301" s="297"/>
      <c r="G301" s="272">
        <f t="shared" si="55"/>
        <v>0</v>
      </c>
      <c r="H301" s="591"/>
      <c r="I301" s="275"/>
    </row>
    <row r="302" spans="2:9" s="243" customFormat="1">
      <c r="B302" s="596">
        <f t="shared" si="57"/>
        <v>5.0399999999999991</v>
      </c>
      <c r="C302" s="268" t="s">
        <v>1573</v>
      </c>
      <c r="D302" s="269">
        <f>7.62+2.81+5</f>
        <v>15.43</v>
      </c>
      <c r="E302" s="273" t="s">
        <v>750</v>
      </c>
      <c r="F302" s="297"/>
      <c r="G302" s="272">
        <f t="shared" si="55"/>
        <v>0</v>
      </c>
      <c r="H302" s="591"/>
      <c r="I302" s="275"/>
    </row>
    <row r="303" spans="2:9" s="243" customFormat="1">
      <c r="B303" s="596">
        <f t="shared" si="57"/>
        <v>5.0499999999999989</v>
      </c>
      <c r="C303" s="268" t="s">
        <v>1574</v>
      </c>
      <c r="D303" s="269">
        <f>6.34+0.87+2.97+1.78+1.78+1.57+1.1+2.17+10+5+7</f>
        <v>40.58</v>
      </c>
      <c r="E303" s="273" t="s">
        <v>750</v>
      </c>
      <c r="F303" s="297"/>
      <c r="G303" s="272">
        <f t="shared" si="55"/>
        <v>0</v>
      </c>
      <c r="H303" s="591"/>
      <c r="I303" s="275"/>
    </row>
    <row r="304" spans="2:9" s="243" customFormat="1">
      <c r="B304" s="596">
        <f t="shared" si="57"/>
        <v>5.0599999999999987</v>
      </c>
      <c r="C304" s="268" t="s">
        <v>1575</v>
      </c>
      <c r="D304" s="269">
        <v>2</v>
      </c>
      <c r="E304" s="273" t="s">
        <v>750</v>
      </c>
      <c r="F304" s="297"/>
      <c r="G304" s="272">
        <f t="shared" si="55"/>
        <v>0</v>
      </c>
      <c r="H304" s="591"/>
      <c r="I304" s="275"/>
    </row>
    <row r="305" spans="2:9" s="243" customFormat="1">
      <c r="B305" s="596">
        <f t="shared" si="57"/>
        <v>5.0699999999999985</v>
      </c>
      <c r="C305" s="268" t="s">
        <v>1612</v>
      </c>
      <c r="D305" s="269">
        <v>1</v>
      </c>
      <c r="E305" s="273" t="s">
        <v>9</v>
      </c>
      <c r="F305" s="297"/>
      <c r="G305" s="272">
        <f t="shared" si="55"/>
        <v>0</v>
      </c>
      <c r="H305" s="591"/>
      <c r="I305" s="275"/>
    </row>
    <row r="306" spans="2:9" s="243" customFormat="1">
      <c r="B306" s="596">
        <f t="shared" si="57"/>
        <v>5.0799999999999983</v>
      </c>
      <c r="C306" s="268" t="s">
        <v>1596</v>
      </c>
      <c r="D306" s="269">
        <v>1</v>
      </c>
      <c r="E306" s="273" t="s">
        <v>9</v>
      </c>
      <c r="F306" s="297"/>
      <c r="G306" s="272">
        <f t="shared" si="55"/>
        <v>0</v>
      </c>
      <c r="H306" s="591"/>
      <c r="I306" s="275"/>
    </row>
    <row r="307" spans="2:9" s="243" customFormat="1">
      <c r="B307" s="596">
        <f t="shared" si="57"/>
        <v>5.0899999999999981</v>
      </c>
      <c r="C307" s="268" t="s">
        <v>1595</v>
      </c>
      <c r="D307" s="269">
        <v>6</v>
      </c>
      <c r="E307" s="273" t="s">
        <v>9</v>
      </c>
      <c r="F307" s="297"/>
      <c r="G307" s="272">
        <f t="shared" si="55"/>
        <v>0</v>
      </c>
      <c r="H307" s="591"/>
      <c r="I307" s="275"/>
    </row>
    <row r="308" spans="2:9" s="243" customFormat="1">
      <c r="B308" s="596">
        <f t="shared" si="57"/>
        <v>5.0999999999999979</v>
      </c>
      <c r="C308" s="268" t="s">
        <v>1619</v>
      </c>
      <c r="D308" s="269">
        <v>1</v>
      </c>
      <c r="E308" s="273" t="s">
        <v>9</v>
      </c>
      <c r="F308" s="297"/>
      <c r="G308" s="272">
        <f t="shared" si="55"/>
        <v>0</v>
      </c>
      <c r="H308" s="591"/>
      <c r="I308" s="275"/>
    </row>
    <row r="309" spans="2:9" s="243" customFormat="1">
      <c r="B309" s="596">
        <f t="shared" si="57"/>
        <v>5.1099999999999977</v>
      </c>
      <c r="C309" s="268" t="s">
        <v>1620</v>
      </c>
      <c r="D309" s="269">
        <v>2</v>
      </c>
      <c r="E309" s="273" t="s">
        <v>9</v>
      </c>
      <c r="F309" s="297"/>
      <c r="G309" s="272">
        <f t="shared" si="55"/>
        <v>0</v>
      </c>
      <c r="H309" s="591"/>
      <c r="I309" s="275"/>
    </row>
    <row r="310" spans="2:9" s="243" customFormat="1">
      <c r="B310" s="596">
        <f t="shared" si="57"/>
        <v>5.1199999999999974</v>
      </c>
      <c r="C310" s="268" t="s">
        <v>1621</v>
      </c>
      <c r="D310" s="269">
        <v>1</v>
      </c>
      <c r="E310" s="273" t="s">
        <v>9</v>
      </c>
      <c r="F310" s="297"/>
      <c r="G310" s="272">
        <f t="shared" si="55"/>
        <v>0</v>
      </c>
      <c r="H310" s="591"/>
      <c r="I310" s="275"/>
    </row>
    <row r="311" spans="2:9" s="243" customFormat="1">
      <c r="B311" s="596">
        <f t="shared" si="57"/>
        <v>5.1299999999999972</v>
      </c>
      <c r="C311" s="268" t="s">
        <v>1622</v>
      </c>
      <c r="D311" s="269">
        <v>1</v>
      </c>
      <c r="E311" s="273" t="s">
        <v>9</v>
      </c>
      <c r="F311" s="297"/>
      <c r="G311" s="272">
        <f t="shared" si="55"/>
        <v>0</v>
      </c>
      <c r="H311" s="591"/>
      <c r="I311" s="275"/>
    </row>
    <row r="312" spans="2:9" s="243" customFormat="1">
      <c r="B312" s="596">
        <f t="shared" si="57"/>
        <v>5.139999999999997</v>
      </c>
      <c r="C312" s="268" t="s">
        <v>1623</v>
      </c>
      <c r="D312" s="269">
        <v>2</v>
      </c>
      <c r="E312" s="273" t="s">
        <v>9</v>
      </c>
      <c r="F312" s="297"/>
      <c r="G312" s="272">
        <f t="shared" si="55"/>
        <v>0</v>
      </c>
      <c r="H312" s="591"/>
      <c r="I312" s="275"/>
    </row>
    <row r="313" spans="2:9" s="243" customFormat="1">
      <c r="B313" s="596">
        <f t="shared" si="57"/>
        <v>5.1499999999999968</v>
      </c>
      <c r="C313" s="268" t="s">
        <v>1624</v>
      </c>
      <c r="D313" s="269">
        <v>1</v>
      </c>
      <c r="E313" s="273" t="s">
        <v>9</v>
      </c>
      <c r="F313" s="297"/>
      <c r="G313" s="272">
        <f t="shared" si="55"/>
        <v>0</v>
      </c>
      <c r="H313" s="591"/>
      <c r="I313" s="275"/>
    </row>
    <row r="314" spans="2:9" s="243" customFormat="1">
      <c r="B314" s="595"/>
      <c r="C314" s="599"/>
      <c r="D314" s="269"/>
      <c r="E314" s="273"/>
      <c r="F314" s="297"/>
      <c r="G314" s="297"/>
      <c r="H314" s="591">
        <f>SUM(G287:G313)</f>
        <v>0</v>
      </c>
      <c r="I314" s="275"/>
    </row>
    <row r="315" spans="2:9" s="243" customFormat="1">
      <c r="B315" s="595"/>
      <c r="C315" s="599"/>
      <c r="D315" s="269"/>
      <c r="E315" s="273"/>
      <c r="F315" s="297"/>
      <c r="G315" s="297"/>
      <c r="H315" s="591"/>
      <c r="I315" s="275"/>
    </row>
    <row r="316" spans="2:9" s="243" customFormat="1" ht="37.5">
      <c r="B316" s="595"/>
      <c r="C316" s="602" t="s">
        <v>1625</v>
      </c>
      <c r="D316" s="269"/>
      <c r="E316" s="597"/>
      <c r="F316" s="297"/>
      <c r="G316" s="297"/>
      <c r="H316" s="591"/>
      <c r="I316" s="275"/>
    </row>
    <row r="317" spans="2:9" s="243" customFormat="1">
      <c r="B317" s="595"/>
      <c r="C317" s="599"/>
      <c r="D317" s="269"/>
      <c r="E317" s="597"/>
      <c r="F317" s="297"/>
      <c r="G317" s="297"/>
      <c r="H317" s="591"/>
      <c r="I317" s="275"/>
    </row>
    <row r="318" spans="2:9" s="243" customFormat="1">
      <c r="B318" s="592">
        <v>1</v>
      </c>
      <c r="C318" s="603" t="s">
        <v>1558</v>
      </c>
      <c r="D318" s="269"/>
      <c r="E318" s="604"/>
      <c r="F318" s="297"/>
      <c r="G318" s="297"/>
      <c r="H318" s="591"/>
      <c r="I318" s="275"/>
    </row>
    <row r="319" spans="2:9" s="243" customFormat="1">
      <c r="B319" s="596">
        <f>+B318+0.01</f>
        <v>1.01</v>
      </c>
      <c r="C319" s="598" t="s">
        <v>1559</v>
      </c>
      <c r="D319" s="269">
        <f>13+14.34+16+4+4+17+3*7+2+5</f>
        <v>96.34</v>
      </c>
      <c r="E319" s="273" t="s">
        <v>750</v>
      </c>
      <c r="F319" s="269"/>
      <c r="G319" s="272">
        <f t="shared" ref="G319:G341" si="58">ROUND(F319*D319,2)</f>
        <v>0</v>
      </c>
      <c r="H319" s="591"/>
      <c r="I319" s="275"/>
    </row>
    <row r="320" spans="2:9" s="243" customFormat="1">
      <c r="B320" s="596">
        <f>+B319+0.01</f>
        <v>1.02</v>
      </c>
      <c r="C320" s="598" t="s">
        <v>1560</v>
      </c>
      <c r="D320" s="269">
        <f>2*7+3*2</f>
        <v>20</v>
      </c>
      <c r="E320" s="273" t="s">
        <v>750</v>
      </c>
      <c r="F320" s="297"/>
      <c r="G320" s="272">
        <f t="shared" si="58"/>
        <v>0</v>
      </c>
      <c r="H320" s="591"/>
      <c r="I320" s="275"/>
    </row>
    <row r="321" spans="2:9" s="243" customFormat="1">
      <c r="B321" s="592">
        <v>2</v>
      </c>
      <c r="C321" s="605" t="s">
        <v>1565</v>
      </c>
      <c r="D321" s="269"/>
      <c r="E321" s="273"/>
      <c r="F321" s="297"/>
      <c r="G321" s="272"/>
      <c r="H321" s="591"/>
      <c r="I321" s="275"/>
    </row>
    <row r="322" spans="2:9" s="243" customFormat="1">
      <c r="B322" s="596">
        <f>+B321+0.01</f>
        <v>2.0099999999999998</v>
      </c>
      <c r="C322" s="598" t="s">
        <v>1566</v>
      </c>
      <c r="D322" s="269">
        <f>13*4.35</f>
        <v>56.55</v>
      </c>
      <c r="E322" s="273" t="s">
        <v>750</v>
      </c>
      <c r="F322" s="297"/>
      <c r="G322" s="272">
        <f t="shared" si="58"/>
        <v>0</v>
      </c>
      <c r="H322" s="591"/>
      <c r="I322" s="275"/>
    </row>
    <row r="323" spans="2:9" s="243" customFormat="1">
      <c r="B323" s="592">
        <v>3</v>
      </c>
      <c r="C323" s="603" t="s">
        <v>1561</v>
      </c>
      <c r="D323" s="269"/>
      <c r="E323" s="604"/>
      <c r="F323" s="297"/>
      <c r="G323" s="272"/>
      <c r="H323" s="591"/>
      <c r="I323" s="275"/>
    </row>
    <row r="324" spans="2:9" s="243" customFormat="1">
      <c r="B324" s="596">
        <f>+B323+0.01</f>
        <v>3.01</v>
      </c>
      <c r="C324" s="601" t="s">
        <v>1562</v>
      </c>
      <c r="D324" s="269">
        <v>41</v>
      </c>
      <c r="E324" s="273" t="s">
        <v>9</v>
      </c>
      <c r="F324" s="269"/>
      <c r="G324" s="272">
        <f t="shared" si="58"/>
        <v>0</v>
      </c>
      <c r="H324" s="591"/>
      <c r="I324" s="275"/>
    </row>
    <row r="325" spans="2:9" s="243" customFormat="1">
      <c r="B325" s="596">
        <f t="shared" ref="B325:B326" si="59">+B324+0.01</f>
        <v>3.0199999999999996</v>
      </c>
      <c r="C325" s="601" t="s">
        <v>1564</v>
      </c>
      <c r="D325" s="269">
        <v>25</v>
      </c>
      <c r="E325" s="273" t="s">
        <v>9</v>
      </c>
      <c r="F325" s="269"/>
      <c r="G325" s="272">
        <f t="shared" si="58"/>
        <v>0</v>
      </c>
      <c r="H325" s="591"/>
      <c r="I325" s="275"/>
    </row>
    <row r="326" spans="2:9" s="243" customFormat="1">
      <c r="B326" s="596">
        <f t="shared" si="59"/>
        <v>3.0299999999999994</v>
      </c>
      <c r="C326" s="601" t="s">
        <v>1626</v>
      </c>
      <c r="D326" s="269">
        <v>17</v>
      </c>
      <c r="E326" s="273" t="s">
        <v>9</v>
      </c>
      <c r="F326" s="269"/>
      <c r="G326" s="272">
        <f t="shared" si="58"/>
        <v>0</v>
      </c>
      <c r="H326" s="591"/>
      <c r="I326" s="275"/>
    </row>
    <row r="327" spans="2:9" s="243" customFormat="1">
      <c r="B327" s="592">
        <v>4</v>
      </c>
      <c r="C327" s="606" t="s">
        <v>1567</v>
      </c>
      <c r="D327" s="276"/>
      <c r="E327" s="276"/>
      <c r="F327" s="297"/>
      <c r="G327" s="272"/>
      <c r="H327" s="591"/>
      <c r="I327" s="275"/>
    </row>
    <row r="328" spans="2:9" s="243" customFormat="1">
      <c r="B328" s="596">
        <f>+B327+0.01</f>
        <v>4.01</v>
      </c>
      <c r="C328" s="598" t="s">
        <v>1568</v>
      </c>
      <c r="D328" s="269">
        <v>20</v>
      </c>
      <c r="E328" s="273" t="s">
        <v>9</v>
      </c>
      <c r="F328" s="297"/>
      <c r="G328" s="272">
        <f t="shared" si="58"/>
        <v>0</v>
      </c>
      <c r="H328" s="591"/>
      <c r="I328" s="275"/>
    </row>
    <row r="329" spans="2:9" s="243" customFormat="1">
      <c r="B329" s="596">
        <f>+B328+0.01</f>
        <v>4.0199999999999996</v>
      </c>
      <c r="C329" s="598" t="s">
        <v>1580</v>
      </c>
      <c r="D329" s="269">
        <v>7</v>
      </c>
      <c r="E329" s="273" t="s">
        <v>9</v>
      </c>
      <c r="F329" s="297"/>
      <c r="G329" s="272">
        <f t="shared" si="58"/>
        <v>0</v>
      </c>
      <c r="H329" s="591"/>
      <c r="I329" s="275"/>
    </row>
    <row r="330" spans="2:9" s="243" customFormat="1">
      <c r="B330" s="596">
        <f>+B329+0.01</f>
        <v>4.0299999999999994</v>
      </c>
      <c r="C330" s="598" t="s">
        <v>1590</v>
      </c>
      <c r="D330" s="269">
        <f>3*7</f>
        <v>21</v>
      </c>
      <c r="E330" s="273" t="s">
        <v>9</v>
      </c>
      <c r="F330" s="297"/>
      <c r="G330" s="272">
        <f t="shared" si="58"/>
        <v>0</v>
      </c>
      <c r="H330" s="591"/>
      <c r="I330" s="275"/>
    </row>
    <row r="331" spans="2:9" s="243" customFormat="1">
      <c r="B331" s="592">
        <v>5</v>
      </c>
      <c r="C331" s="603" t="s">
        <v>1582</v>
      </c>
      <c r="D331" s="269"/>
      <c r="E331" s="604"/>
      <c r="F331" s="297"/>
      <c r="G331" s="272"/>
      <c r="H331" s="591"/>
      <c r="I331" s="275"/>
    </row>
    <row r="332" spans="2:9" s="243" customFormat="1">
      <c r="B332" s="596">
        <f>+B331+0.01</f>
        <v>5.01</v>
      </c>
      <c r="C332" s="601" t="s">
        <v>1583</v>
      </c>
      <c r="D332" s="269">
        <v>41</v>
      </c>
      <c r="E332" s="273" t="s">
        <v>9</v>
      </c>
      <c r="F332" s="297"/>
      <c r="G332" s="272">
        <f t="shared" si="58"/>
        <v>0</v>
      </c>
      <c r="H332" s="591"/>
      <c r="I332" s="275"/>
    </row>
    <row r="333" spans="2:9" s="243" customFormat="1">
      <c r="B333" s="596">
        <f t="shared" ref="B333:B341" si="60">+B332+0.01</f>
        <v>5.0199999999999996</v>
      </c>
      <c r="C333" s="601" t="s">
        <v>1578</v>
      </c>
      <c r="D333" s="269">
        <v>25</v>
      </c>
      <c r="E333" s="273" t="s">
        <v>9</v>
      </c>
      <c r="F333" s="297"/>
      <c r="G333" s="272">
        <f t="shared" si="58"/>
        <v>0</v>
      </c>
      <c r="H333" s="591"/>
      <c r="I333" s="275"/>
    </row>
    <row r="334" spans="2:9" s="243" customFormat="1">
      <c r="B334" s="596">
        <f t="shared" si="60"/>
        <v>5.0299999999999994</v>
      </c>
      <c r="C334" s="601" t="s">
        <v>1627</v>
      </c>
      <c r="D334" s="269">
        <v>17</v>
      </c>
      <c r="E334" s="273" t="s">
        <v>9</v>
      </c>
      <c r="F334" s="297"/>
      <c r="G334" s="272">
        <f t="shared" si="58"/>
        <v>0</v>
      </c>
      <c r="H334" s="591"/>
      <c r="I334" s="275"/>
    </row>
    <row r="335" spans="2:9" s="243" customFormat="1">
      <c r="B335" s="596">
        <f t="shared" si="60"/>
        <v>5.0399999999999991</v>
      </c>
      <c r="C335" s="268" t="s">
        <v>1584</v>
      </c>
      <c r="D335" s="269">
        <f>16.61+11.85+15.11+3.54+12.11+12.09</f>
        <v>71.31</v>
      </c>
      <c r="E335" s="273" t="s">
        <v>750</v>
      </c>
      <c r="F335" s="297"/>
      <c r="G335" s="272">
        <f t="shared" si="58"/>
        <v>0</v>
      </c>
      <c r="H335" s="591"/>
      <c r="I335" s="275"/>
    </row>
    <row r="336" spans="2:9" s="243" customFormat="1">
      <c r="B336" s="596">
        <f t="shared" si="60"/>
        <v>5.0499999999999989</v>
      </c>
      <c r="C336" s="268" t="s">
        <v>1573</v>
      </c>
      <c r="D336" s="269">
        <f>12.11+4.25</f>
        <v>16.36</v>
      </c>
      <c r="E336" s="273" t="s">
        <v>750</v>
      </c>
      <c r="F336" s="297"/>
      <c r="G336" s="272">
        <f t="shared" si="58"/>
        <v>0</v>
      </c>
      <c r="H336" s="591"/>
      <c r="I336" s="275"/>
    </row>
    <row r="337" spans="2:9" s="243" customFormat="1">
      <c r="B337" s="596">
        <f t="shared" si="60"/>
        <v>5.0599999999999987</v>
      </c>
      <c r="C337" s="268" t="s">
        <v>1574</v>
      </c>
      <c r="D337" s="269">
        <f>2.09+1.3+0.92+2.81+1.18+1.47+1.53+1.39+1.47+3.06+3.05+1.2+0.82+1.62+2.05+1.78+1.6+2.21+2.13+2.76+1.22+1.01+2.64+1.33+1.25+0.98+1.33+1.24+1.22+1.25</f>
        <v>49.91</v>
      </c>
      <c r="E337" s="273" t="s">
        <v>750</v>
      </c>
      <c r="F337" s="297"/>
      <c r="G337" s="272">
        <f t="shared" si="58"/>
        <v>0</v>
      </c>
      <c r="H337" s="591"/>
      <c r="I337" s="275"/>
    </row>
    <row r="338" spans="2:9" s="243" customFormat="1">
      <c r="B338" s="596">
        <f t="shared" si="60"/>
        <v>5.0699999999999985</v>
      </c>
      <c r="C338" s="268" t="s">
        <v>1612</v>
      </c>
      <c r="D338" s="269">
        <v>6</v>
      </c>
      <c r="E338" s="273" t="s">
        <v>9</v>
      </c>
      <c r="F338" s="297"/>
      <c r="G338" s="272">
        <f t="shared" si="58"/>
        <v>0</v>
      </c>
      <c r="H338" s="591"/>
      <c r="I338" s="275"/>
    </row>
    <row r="339" spans="2:9" s="243" customFormat="1">
      <c r="B339" s="596">
        <f t="shared" si="60"/>
        <v>5.0799999999999983</v>
      </c>
      <c r="C339" s="268" t="s">
        <v>1596</v>
      </c>
      <c r="D339" s="269">
        <v>1</v>
      </c>
      <c r="E339" s="273" t="s">
        <v>9</v>
      </c>
      <c r="F339" s="297"/>
      <c r="G339" s="272">
        <f t="shared" si="58"/>
        <v>0</v>
      </c>
      <c r="H339" s="591"/>
      <c r="I339" s="275"/>
    </row>
    <row r="340" spans="2:9" s="243" customFormat="1">
      <c r="B340" s="596">
        <f t="shared" si="60"/>
        <v>5.0899999999999981</v>
      </c>
      <c r="C340" s="268" t="s">
        <v>1620</v>
      </c>
      <c r="D340" s="269">
        <v>6</v>
      </c>
      <c r="E340" s="273" t="s">
        <v>9</v>
      </c>
      <c r="F340" s="297"/>
      <c r="G340" s="272">
        <f t="shared" si="58"/>
        <v>0</v>
      </c>
      <c r="H340" s="591"/>
      <c r="I340" s="275"/>
    </row>
    <row r="341" spans="2:9" s="243" customFormat="1">
      <c r="B341" s="596">
        <f t="shared" si="60"/>
        <v>5.0999999999999979</v>
      </c>
      <c r="C341" s="268" t="s">
        <v>1621</v>
      </c>
      <c r="D341" s="269">
        <v>1</v>
      </c>
      <c r="E341" s="273" t="s">
        <v>9</v>
      </c>
      <c r="F341" s="297"/>
      <c r="G341" s="272">
        <f t="shared" si="58"/>
        <v>0</v>
      </c>
      <c r="H341" s="591"/>
      <c r="I341" s="275"/>
    </row>
    <row r="342" spans="2:9" s="243" customFormat="1">
      <c r="B342" s="596"/>
      <c r="C342" s="599"/>
      <c r="D342" s="269"/>
      <c r="E342" s="597"/>
      <c r="F342" s="297"/>
      <c r="G342" s="297"/>
      <c r="H342" s="591">
        <f>SUM(G319:G341)</f>
        <v>0</v>
      </c>
      <c r="I342" s="275"/>
    </row>
    <row r="343" spans="2:9" s="243" customFormat="1">
      <c r="B343" s="596"/>
      <c r="C343" s="599"/>
      <c r="D343" s="269"/>
      <c r="E343" s="597"/>
      <c r="F343" s="297"/>
      <c r="G343" s="297"/>
      <c r="H343" s="591"/>
      <c r="I343" s="275"/>
    </row>
    <row r="344" spans="2:9" s="243" customFormat="1">
      <c r="B344" s="596"/>
      <c r="C344" s="602" t="s">
        <v>1628</v>
      </c>
      <c r="D344" s="269"/>
      <c r="E344" s="597"/>
      <c r="F344" s="297"/>
      <c r="G344" s="297"/>
      <c r="H344" s="591"/>
      <c r="I344" s="275"/>
    </row>
    <row r="345" spans="2:9" s="243" customFormat="1">
      <c r="B345" s="596"/>
      <c r="C345" s="602"/>
      <c r="D345" s="269"/>
      <c r="E345" s="597"/>
      <c r="F345" s="297"/>
      <c r="G345" s="297"/>
      <c r="H345" s="591"/>
      <c r="I345" s="275"/>
    </row>
    <row r="346" spans="2:9" s="243" customFormat="1">
      <c r="B346" s="592">
        <v>1</v>
      </c>
      <c r="C346" s="603" t="s">
        <v>1558</v>
      </c>
      <c r="D346" s="269"/>
      <c r="E346" s="604"/>
      <c r="F346" s="297"/>
      <c r="G346" s="297"/>
      <c r="H346" s="591"/>
      <c r="I346" s="275"/>
    </row>
    <row r="347" spans="2:9" s="243" customFormat="1">
      <c r="B347" s="596">
        <f>+B346+0.01</f>
        <v>1.01</v>
      </c>
      <c r="C347" s="598" t="s">
        <v>1559</v>
      </c>
      <c r="D347" s="269">
        <f>2*1.3+2*1.1</f>
        <v>4.8000000000000007</v>
      </c>
      <c r="E347" s="273" t="s">
        <v>750</v>
      </c>
      <c r="F347" s="269"/>
      <c r="G347" s="272">
        <f t="shared" ref="G347:G368" si="61">ROUND(F347*D347,2)</f>
        <v>0</v>
      </c>
      <c r="H347" s="591"/>
      <c r="I347" s="275"/>
    </row>
    <row r="348" spans="2:9" s="243" customFormat="1">
      <c r="B348" s="596">
        <f>+B347+0.01</f>
        <v>1.02</v>
      </c>
      <c r="C348" s="598" t="s">
        <v>1560</v>
      </c>
      <c r="D348" s="269">
        <f>4+1.6+4</f>
        <v>9.6</v>
      </c>
      <c r="E348" s="273" t="s">
        <v>750</v>
      </c>
      <c r="F348" s="297"/>
      <c r="G348" s="272">
        <f t="shared" si="61"/>
        <v>0</v>
      </c>
      <c r="H348" s="591"/>
      <c r="I348" s="275"/>
    </row>
    <row r="349" spans="2:9" s="243" customFormat="1">
      <c r="B349" s="592">
        <v>2</v>
      </c>
      <c r="C349" s="605" t="s">
        <v>1565</v>
      </c>
      <c r="D349" s="269"/>
      <c r="E349" s="604"/>
      <c r="F349" s="297"/>
      <c r="G349" s="272"/>
      <c r="H349" s="591"/>
      <c r="I349" s="275"/>
    </row>
    <row r="350" spans="2:9" s="243" customFormat="1">
      <c r="B350" s="596">
        <f>+B349+0.01</f>
        <v>2.0099999999999998</v>
      </c>
      <c r="C350" s="598" t="s">
        <v>1566</v>
      </c>
      <c r="D350" s="269">
        <f>6*4.35</f>
        <v>26.099999999999998</v>
      </c>
      <c r="E350" s="273" t="s">
        <v>750</v>
      </c>
      <c r="F350" s="297"/>
      <c r="G350" s="272">
        <f t="shared" si="61"/>
        <v>0</v>
      </c>
      <c r="H350" s="591"/>
      <c r="I350" s="275"/>
    </row>
    <row r="351" spans="2:9" s="243" customFormat="1">
      <c r="B351" s="592">
        <v>3</v>
      </c>
      <c r="C351" s="603" t="s">
        <v>1561</v>
      </c>
      <c r="D351" s="269"/>
      <c r="E351" s="604"/>
      <c r="F351" s="297"/>
      <c r="G351" s="272"/>
      <c r="H351" s="591"/>
      <c r="I351" s="275"/>
    </row>
    <row r="352" spans="2:9" s="243" customFormat="1">
      <c r="B352" s="596">
        <f>+B351+0.01</f>
        <v>3.01</v>
      </c>
      <c r="C352" s="601" t="s">
        <v>1562</v>
      </c>
      <c r="D352" s="269">
        <v>8</v>
      </c>
      <c r="E352" s="273" t="s">
        <v>9</v>
      </c>
      <c r="F352" s="269"/>
      <c r="G352" s="272">
        <f t="shared" si="61"/>
        <v>0</v>
      </c>
      <c r="H352" s="591"/>
      <c r="I352" s="275"/>
    </row>
    <row r="353" spans="2:9" s="243" customFormat="1">
      <c r="B353" s="596">
        <f t="shared" ref="B353" si="62">+B352+0.01</f>
        <v>3.0199999999999996</v>
      </c>
      <c r="C353" s="601" t="s">
        <v>1564</v>
      </c>
      <c r="D353" s="269">
        <v>4</v>
      </c>
      <c r="E353" s="273" t="s">
        <v>9</v>
      </c>
      <c r="F353" s="269"/>
      <c r="G353" s="272">
        <f t="shared" si="61"/>
        <v>0</v>
      </c>
      <c r="H353" s="591"/>
      <c r="I353" s="275"/>
    </row>
    <row r="354" spans="2:9" s="243" customFormat="1">
      <c r="B354" s="592">
        <v>4</v>
      </c>
      <c r="C354" s="606" t="s">
        <v>1567</v>
      </c>
      <c r="D354" s="276"/>
      <c r="E354" s="276"/>
      <c r="F354" s="297"/>
      <c r="G354" s="272"/>
      <c r="H354" s="591"/>
      <c r="I354" s="275"/>
    </row>
    <row r="355" spans="2:9" s="243" customFormat="1">
      <c r="B355" s="596">
        <f>+B354+0.01</f>
        <v>4.01</v>
      </c>
      <c r="C355" s="598" t="s">
        <v>1568</v>
      </c>
      <c r="D355" s="269">
        <v>7</v>
      </c>
      <c r="E355" s="273" t="s">
        <v>9</v>
      </c>
      <c r="F355" s="297"/>
      <c r="G355" s="272">
        <f t="shared" si="61"/>
        <v>0</v>
      </c>
      <c r="H355" s="591"/>
      <c r="I355" s="275"/>
    </row>
    <row r="356" spans="2:9" s="243" customFormat="1">
      <c r="B356" s="596">
        <f t="shared" ref="B356:B358" si="63">+B355+0.01</f>
        <v>4.0199999999999996</v>
      </c>
      <c r="C356" s="598" t="s">
        <v>1580</v>
      </c>
      <c r="D356" s="269">
        <v>4</v>
      </c>
      <c r="E356" s="273" t="s">
        <v>9</v>
      </c>
      <c r="F356" s="297"/>
      <c r="G356" s="272">
        <f t="shared" si="61"/>
        <v>0</v>
      </c>
      <c r="H356" s="591"/>
      <c r="I356" s="275"/>
    </row>
    <row r="357" spans="2:9" s="243" customFormat="1">
      <c r="B357" s="596">
        <f t="shared" si="63"/>
        <v>4.0299999999999994</v>
      </c>
      <c r="C357" s="598" t="s">
        <v>1618</v>
      </c>
      <c r="D357" s="269">
        <v>5</v>
      </c>
      <c r="E357" s="273" t="s">
        <v>9</v>
      </c>
      <c r="F357" s="297"/>
      <c r="G357" s="272">
        <f t="shared" si="61"/>
        <v>0</v>
      </c>
      <c r="H357" s="591"/>
      <c r="I357" s="275"/>
    </row>
    <row r="358" spans="2:9" s="243" customFormat="1">
      <c r="B358" s="596">
        <f t="shared" si="63"/>
        <v>4.0399999999999991</v>
      </c>
      <c r="C358" s="603" t="s">
        <v>1582</v>
      </c>
      <c r="D358" s="269"/>
      <c r="E358" s="604"/>
      <c r="F358" s="297"/>
      <c r="G358" s="272"/>
      <c r="H358" s="591"/>
      <c r="I358" s="275"/>
    </row>
    <row r="359" spans="2:9" s="243" customFormat="1">
      <c r="B359" s="592">
        <v>5</v>
      </c>
      <c r="C359" s="601" t="s">
        <v>1583</v>
      </c>
      <c r="D359" s="269">
        <v>8</v>
      </c>
      <c r="E359" s="273" t="s">
        <v>9</v>
      </c>
      <c r="F359" s="297"/>
      <c r="G359" s="272">
        <f t="shared" si="61"/>
        <v>0</v>
      </c>
      <c r="H359" s="591"/>
      <c r="I359" s="275"/>
    </row>
    <row r="360" spans="2:9" s="243" customFormat="1">
      <c r="B360" s="596">
        <f>+B359+0.01</f>
        <v>5.01</v>
      </c>
      <c r="C360" s="601" t="s">
        <v>1629</v>
      </c>
      <c r="D360" s="269">
        <v>4</v>
      </c>
      <c r="E360" s="273" t="s">
        <v>9</v>
      </c>
      <c r="F360" s="297"/>
      <c r="G360" s="272">
        <f t="shared" si="61"/>
        <v>0</v>
      </c>
      <c r="H360" s="591"/>
      <c r="I360" s="275"/>
    </row>
    <row r="361" spans="2:9" s="243" customFormat="1">
      <c r="B361" s="596">
        <f t="shared" ref="B361:B368" si="64">+B360+0.01</f>
        <v>5.0199999999999996</v>
      </c>
      <c r="C361" s="268" t="s">
        <v>1584</v>
      </c>
      <c r="D361" s="269">
        <v>5</v>
      </c>
      <c r="E361" s="273" t="s">
        <v>750</v>
      </c>
      <c r="F361" s="297"/>
      <c r="G361" s="272">
        <f t="shared" si="61"/>
        <v>0</v>
      </c>
      <c r="H361" s="591"/>
      <c r="I361" s="275"/>
    </row>
    <row r="362" spans="2:9" s="243" customFormat="1">
      <c r="B362" s="596">
        <f t="shared" si="64"/>
        <v>5.0299999999999994</v>
      </c>
      <c r="C362" s="268" t="s">
        <v>1574</v>
      </c>
      <c r="D362" s="269">
        <f>12+4*0.4</f>
        <v>13.6</v>
      </c>
      <c r="E362" s="273" t="s">
        <v>750</v>
      </c>
      <c r="F362" s="297"/>
      <c r="G362" s="272">
        <f t="shared" si="61"/>
        <v>0</v>
      </c>
      <c r="H362" s="591"/>
      <c r="I362" s="275"/>
    </row>
    <row r="363" spans="2:9" s="243" customFormat="1">
      <c r="B363" s="596">
        <f t="shared" si="64"/>
        <v>5.0399999999999991</v>
      </c>
      <c r="C363" s="268" t="s">
        <v>1575</v>
      </c>
      <c r="D363" s="269">
        <f>6+8*0.6</f>
        <v>10.8</v>
      </c>
      <c r="E363" s="273" t="s">
        <v>750</v>
      </c>
      <c r="F363" s="297"/>
      <c r="G363" s="272">
        <f t="shared" si="61"/>
        <v>0</v>
      </c>
      <c r="H363" s="591"/>
      <c r="I363" s="275"/>
    </row>
    <row r="364" spans="2:9" s="243" customFormat="1">
      <c r="B364" s="596">
        <f t="shared" si="64"/>
        <v>5.0499999999999989</v>
      </c>
      <c r="C364" s="268" t="s">
        <v>1612</v>
      </c>
      <c r="D364" s="269">
        <v>5</v>
      </c>
      <c r="E364" s="273" t="s">
        <v>9</v>
      </c>
      <c r="F364" s="297"/>
      <c r="G364" s="272">
        <f t="shared" si="61"/>
        <v>0</v>
      </c>
      <c r="H364" s="591"/>
      <c r="I364" s="275"/>
    </row>
    <row r="365" spans="2:9" s="243" customFormat="1">
      <c r="B365" s="596">
        <f t="shared" si="64"/>
        <v>5.0599999999999987</v>
      </c>
      <c r="C365" s="268" t="s">
        <v>1595</v>
      </c>
      <c r="D365" s="269">
        <v>2</v>
      </c>
      <c r="E365" s="273" t="s">
        <v>9</v>
      </c>
      <c r="F365" s="297"/>
      <c r="G365" s="272">
        <f t="shared" si="61"/>
        <v>0</v>
      </c>
      <c r="H365" s="591"/>
      <c r="I365" s="275"/>
    </row>
    <row r="366" spans="2:9" s="243" customFormat="1">
      <c r="B366" s="596">
        <f t="shared" si="64"/>
        <v>5.0699999999999985</v>
      </c>
      <c r="C366" s="268" t="s">
        <v>1616</v>
      </c>
      <c r="D366" s="269">
        <v>1</v>
      </c>
      <c r="E366" s="273" t="s">
        <v>9</v>
      </c>
      <c r="F366" s="297"/>
      <c r="G366" s="272">
        <f t="shared" si="61"/>
        <v>0</v>
      </c>
      <c r="H366" s="591"/>
      <c r="I366" s="275"/>
    </row>
    <row r="367" spans="2:9" s="243" customFormat="1">
      <c r="B367" s="596">
        <f t="shared" si="64"/>
        <v>5.0799999999999983</v>
      </c>
      <c r="C367" s="268" t="s">
        <v>1630</v>
      </c>
      <c r="D367" s="269">
        <v>1</v>
      </c>
      <c r="E367" s="273" t="s">
        <v>9</v>
      </c>
      <c r="F367" s="297"/>
      <c r="G367" s="272">
        <f t="shared" si="61"/>
        <v>0</v>
      </c>
      <c r="H367" s="591"/>
      <c r="I367" s="275"/>
    </row>
    <row r="368" spans="2:9" s="243" customFormat="1">
      <c r="B368" s="596">
        <f t="shared" si="64"/>
        <v>5.0899999999999981</v>
      </c>
      <c r="C368" s="268" t="s">
        <v>1631</v>
      </c>
      <c r="D368" s="269">
        <v>2</v>
      </c>
      <c r="E368" s="273" t="s">
        <v>9</v>
      </c>
      <c r="F368" s="297"/>
      <c r="G368" s="272">
        <f t="shared" si="61"/>
        <v>0</v>
      </c>
      <c r="H368" s="591"/>
      <c r="I368" s="275"/>
    </row>
    <row r="369" spans="2:9" s="243" customFormat="1">
      <c r="B369" s="596"/>
      <c r="C369" s="602"/>
      <c r="D369" s="269"/>
      <c r="E369" s="597"/>
      <c r="F369" s="297"/>
      <c r="G369" s="297"/>
      <c r="H369" s="591">
        <f>SUM(G347:G368)</f>
        <v>0</v>
      </c>
      <c r="I369" s="275"/>
    </row>
    <row r="370" spans="2:9" s="243" customFormat="1">
      <c r="B370" s="595"/>
      <c r="C370" s="602" t="s">
        <v>1632</v>
      </c>
      <c r="D370" s="269"/>
      <c r="E370" s="597"/>
      <c r="F370" s="297"/>
      <c r="G370" s="297"/>
      <c r="H370" s="591"/>
      <c r="I370" s="275"/>
    </row>
    <row r="371" spans="2:9" s="243" customFormat="1">
      <c r="B371" s="595"/>
      <c r="C371" s="602"/>
      <c r="D371" s="269"/>
      <c r="E371" s="597"/>
      <c r="F371" s="297"/>
      <c r="G371" s="297"/>
      <c r="H371" s="591"/>
      <c r="I371" s="275"/>
    </row>
    <row r="372" spans="2:9" s="243" customFormat="1">
      <c r="B372" s="592">
        <v>1</v>
      </c>
      <c r="C372" s="603" t="s">
        <v>1558</v>
      </c>
      <c r="D372" s="269"/>
      <c r="E372" s="604"/>
      <c r="F372" s="297"/>
      <c r="G372" s="297"/>
      <c r="H372" s="591"/>
      <c r="I372" s="275"/>
    </row>
    <row r="373" spans="2:9" s="243" customFormat="1">
      <c r="B373" s="596">
        <f>+B372+0.01</f>
        <v>1.01</v>
      </c>
      <c r="C373" s="598" t="s">
        <v>1559</v>
      </c>
      <c r="D373" s="269">
        <f>1.5+2.5*2</f>
        <v>6.5</v>
      </c>
      <c r="E373" s="273" t="s">
        <v>750</v>
      </c>
      <c r="F373" s="269"/>
      <c r="G373" s="272">
        <f t="shared" ref="G373:G436" si="65">ROUND(F373*D373,2)</f>
        <v>0</v>
      </c>
      <c r="H373" s="591"/>
      <c r="I373" s="275"/>
    </row>
    <row r="374" spans="2:9" s="243" customFormat="1">
      <c r="B374" s="596">
        <f>+B373+0.01</f>
        <v>1.02</v>
      </c>
      <c r="C374" s="598" t="s">
        <v>1560</v>
      </c>
      <c r="D374" s="269">
        <f>4.3+2.15*2</f>
        <v>8.6</v>
      </c>
      <c r="E374" s="273" t="s">
        <v>750</v>
      </c>
      <c r="F374" s="297"/>
      <c r="G374" s="272">
        <f t="shared" si="65"/>
        <v>0</v>
      </c>
      <c r="H374" s="591"/>
      <c r="I374" s="275"/>
    </row>
    <row r="375" spans="2:9" s="243" customFormat="1">
      <c r="B375" s="592">
        <v>2</v>
      </c>
      <c r="C375" s="603" t="s">
        <v>1633</v>
      </c>
      <c r="D375" s="269"/>
      <c r="E375" s="604"/>
      <c r="F375" s="297"/>
      <c r="G375" s="272"/>
      <c r="H375" s="591"/>
      <c r="I375" s="275"/>
    </row>
    <row r="376" spans="2:9" s="243" customFormat="1">
      <c r="B376" s="596">
        <f>+B375+0.01</f>
        <v>2.0099999999999998</v>
      </c>
      <c r="C376" s="601" t="s">
        <v>1562</v>
      </c>
      <c r="D376" s="269">
        <v>4</v>
      </c>
      <c r="E376" s="273" t="s">
        <v>9</v>
      </c>
      <c r="F376" s="269"/>
      <c r="G376" s="272">
        <f t="shared" si="65"/>
        <v>0</v>
      </c>
      <c r="H376" s="591"/>
      <c r="I376" s="275"/>
    </row>
    <row r="377" spans="2:9" s="243" customFormat="1">
      <c r="B377" s="596">
        <f>+B376+0.01</f>
        <v>2.0199999999999996</v>
      </c>
      <c r="C377" s="601" t="s">
        <v>1564</v>
      </c>
      <c r="D377" s="269">
        <v>3</v>
      </c>
      <c r="E377" s="273" t="s">
        <v>9</v>
      </c>
      <c r="F377" s="269"/>
      <c r="G377" s="272">
        <f t="shared" si="65"/>
        <v>0</v>
      </c>
      <c r="H377" s="591"/>
      <c r="I377" s="275"/>
    </row>
    <row r="378" spans="2:9" s="243" customFormat="1">
      <c r="B378" s="592">
        <v>3</v>
      </c>
      <c r="C378" s="606" t="s">
        <v>1567</v>
      </c>
      <c r="D378" s="276"/>
      <c r="E378" s="276"/>
      <c r="F378" s="297"/>
      <c r="G378" s="272"/>
      <c r="H378" s="591"/>
      <c r="I378" s="275"/>
    </row>
    <row r="379" spans="2:9" s="243" customFormat="1">
      <c r="B379" s="596">
        <f>+B378+0.01</f>
        <v>3.01</v>
      </c>
      <c r="C379" s="598" t="s">
        <v>1568</v>
      </c>
      <c r="D379" s="269">
        <v>6</v>
      </c>
      <c r="E379" s="273" t="s">
        <v>9</v>
      </c>
      <c r="F379" s="297"/>
      <c r="G379" s="272">
        <f t="shared" si="65"/>
        <v>0</v>
      </c>
      <c r="H379" s="591"/>
      <c r="I379" s="275"/>
    </row>
    <row r="380" spans="2:9" s="243" customFormat="1">
      <c r="B380" s="596">
        <f t="shared" ref="B380" si="66">+B379+0.01</f>
        <v>3.0199999999999996</v>
      </c>
      <c r="C380" s="598" t="s">
        <v>1590</v>
      </c>
      <c r="D380" s="269">
        <v>3</v>
      </c>
      <c r="E380" s="273" t="s">
        <v>9</v>
      </c>
      <c r="F380" s="297"/>
      <c r="G380" s="272">
        <f t="shared" si="65"/>
        <v>0</v>
      </c>
      <c r="H380" s="591"/>
      <c r="I380" s="275"/>
    </row>
    <row r="381" spans="2:9" s="243" customFormat="1">
      <c r="B381" s="596">
        <f>+B380+0.01</f>
        <v>3.0299999999999994</v>
      </c>
      <c r="C381" s="598" t="s">
        <v>1618</v>
      </c>
      <c r="D381" s="269">
        <v>3</v>
      </c>
      <c r="E381" s="273" t="s">
        <v>9</v>
      </c>
      <c r="F381" s="297"/>
      <c r="G381" s="272">
        <f t="shared" si="65"/>
        <v>0</v>
      </c>
      <c r="H381" s="591"/>
      <c r="I381" s="275"/>
    </row>
    <row r="382" spans="2:9" s="243" customFormat="1">
      <c r="B382" s="592">
        <v>4</v>
      </c>
      <c r="C382" s="603" t="s">
        <v>1582</v>
      </c>
      <c r="D382" s="269"/>
      <c r="E382" s="604"/>
      <c r="F382" s="297"/>
      <c r="G382" s="272"/>
      <c r="H382" s="591"/>
      <c r="I382" s="275"/>
    </row>
    <row r="383" spans="2:9" s="243" customFormat="1">
      <c r="B383" s="596">
        <f>+B382+0.01</f>
        <v>4.01</v>
      </c>
      <c r="C383" s="601" t="s">
        <v>1583</v>
      </c>
      <c r="D383" s="269">
        <v>4</v>
      </c>
      <c r="E383" s="273" t="s">
        <v>9</v>
      </c>
      <c r="F383" s="297"/>
      <c r="G383" s="272">
        <f t="shared" si="65"/>
        <v>0</v>
      </c>
      <c r="H383" s="591"/>
      <c r="I383" s="275"/>
    </row>
    <row r="384" spans="2:9" s="243" customFormat="1">
      <c r="B384" s="596">
        <f t="shared" ref="B384:B390" si="67">+B383+0.01</f>
        <v>4.0199999999999996</v>
      </c>
      <c r="C384" s="601" t="s">
        <v>1629</v>
      </c>
      <c r="D384" s="269">
        <v>3</v>
      </c>
      <c r="E384" s="273" t="s">
        <v>9</v>
      </c>
      <c r="F384" s="297"/>
      <c r="G384" s="272">
        <f t="shared" si="65"/>
        <v>0</v>
      </c>
      <c r="H384" s="591"/>
      <c r="I384" s="275"/>
    </row>
    <row r="385" spans="2:9" s="243" customFormat="1">
      <c r="B385" s="596">
        <f t="shared" si="67"/>
        <v>4.0299999999999994</v>
      </c>
      <c r="C385" s="268" t="s">
        <v>1573</v>
      </c>
      <c r="D385" s="269">
        <v>4</v>
      </c>
      <c r="E385" s="273" t="s">
        <v>750</v>
      </c>
      <c r="F385" s="297"/>
      <c r="G385" s="272">
        <f t="shared" si="65"/>
        <v>0</v>
      </c>
      <c r="H385" s="591"/>
      <c r="I385" s="275"/>
    </row>
    <row r="386" spans="2:9" s="243" customFormat="1">
      <c r="B386" s="596">
        <f t="shared" si="67"/>
        <v>4.0399999999999991</v>
      </c>
      <c r="C386" s="268" t="s">
        <v>1574</v>
      </c>
      <c r="D386" s="269">
        <v>4</v>
      </c>
      <c r="E386" s="273" t="s">
        <v>750</v>
      </c>
      <c r="F386" s="297"/>
      <c r="G386" s="272">
        <f t="shared" si="65"/>
        <v>0</v>
      </c>
      <c r="H386" s="591"/>
      <c r="I386" s="275"/>
    </row>
    <row r="387" spans="2:9" s="243" customFormat="1">
      <c r="B387" s="596">
        <f t="shared" si="67"/>
        <v>4.0499999999999989</v>
      </c>
      <c r="C387" s="268" t="s">
        <v>1575</v>
      </c>
      <c r="D387" s="269">
        <f>4*0.6</f>
        <v>2.4</v>
      </c>
      <c r="E387" s="273" t="s">
        <v>750</v>
      </c>
      <c r="F387" s="297"/>
      <c r="G387" s="272">
        <f t="shared" si="65"/>
        <v>0</v>
      </c>
      <c r="H387" s="591"/>
      <c r="I387" s="275"/>
    </row>
    <row r="388" spans="2:9" s="243" customFormat="1">
      <c r="B388" s="596">
        <f t="shared" si="67"/>
        <v>4.0599999999999987</v>
      </c>
      <c r="C388" s="268" t="s">
        <v>1596</v>
      </c>
      <c r="D388" s="269">
        <v>3</v>
      </c>
      <c r="E388" s="273" t="s">
        <v>9</v>
      </c>
      <c r="F388" s="297"/>
      <c r="G388" s="272">
        <f t="shared" si="65"/>
        <v>0</v>
      </c>
      <c r="H388" s="591"/>
      <c r="I388" s="275"/>
    </row>
    <row r="389" spans="2:9" s="243" customFormat="1">
      <c r="B389" s="596">
        <f t="shared" si="67"/>
        <v>4.0699999999999985</v>
      </c>
      <c r="C389" s="268" t="s">
        <v>1634</v>
      </c>
      <c r="D389" s="269">
        <v>1</v>
      </c>
      <c r="E389" s="273" t="s">
        <v>9</v>
      </c>
      <c r="F389" s="297"/>
      <c r="G389" s="272">
        <f t="shared" si="65"/>
        <v>0</v>
      </c>
      <c r="H389" s="591"/>
      <c r="I389" s="275"/>
    </row>
    <row r="390" spans="2:9" s="243" customFormat="1">
      <c r="B390" s="596">
        <f t="shared" si="67"/>
        <v>4.0799999999999983</v>
      </c>
      <c r="C390" s="268" t="s">
        <v>1621</v>
      </c>
      <c r="D390" s="269">
        <v>2</v>
      </c>
      <c r="E390" s="273" t="s">
        <v>9</v>
      </c>
      <c r="F390" s="297"/>
      <c r="G390" s="272">
        <f t="shared" si="65"/>
        <v>0</v>
      </c>
      <c r="H390" s="591"/>
      <c r="I390" s="275"/>
    </row>
    <row r="391" spans="2:9" s="243" customFormat="1" ht="19.5" thickBot="1">
      <c r="B391" s="595"/>
      <c r="C391" s="602"/>
      <c r="D391" s="269"/>
      <c r="E391" s="597"/>
      <c r="F391" s="297"/>
      <c r="G391" s="272"/>
      <c r="H391" s="591">
        <f>SUM(G373:G390)</f>
        <v>0</v>
      </c>
      <c r="I391" s="275"/>
    </row>
    <row r="392" spans="2:9" s="243" customFormat="1" ht="19.5" thickBot="1">
      <c r="B392" s="595"/>
      <c r="C392" s="612" t="s">
        <v>1635</v>
      </c>
      <c r="D392" s="269"/>
      <c r="E392" s="597"/>
      <c r="F392" s="297"/>
      <c r="G392" s="272"/>
      <c r="H392" s="591"/>
      <c r="I392" s="275"/>
    </row>
    <row r="393" spans="2:9" s="243" customFormat="1">
      <c r="B393" s="595"/>
      <c r="C393" s="602"/>
      <c r="D393" s="269"/>
      <c r="E393" s="597"/>
      <c r="F393" s="297"/>
      <c r="G393" s="272"/>
      <c r="H393" s="591"/>
      <c r="I393" s="275"/>
    </row>
    <row r="394" spans="2:9" s="243" customFormat="1">
      <c r="B394" s="592">
        <v>1</v>
      </c>
      <c r="C394" s="277" t="s">
        <v>1636</v>
      </c>
      <c r="D394" s="269"/>
      <c r="E394" s="273"/>
      <c r="F394" s="297"/>
      <c r="G394" s="272"/>
      <c r="H394" s="591"/>
      <c r="I394" s="275"/>
    </row>
    <row r="395" spans="2:9" s="243" customFormat="1">
      <c r="B395" s="596">
        <f>+B394+0.01</f>
        <v>1.01</v>
      </c>
      <c r="C395" s="268" t="s">
        <v>1584</v>
      </c>
      <c r="D395" s="269">
        <v>54.04</v>
      </c>
      <c r="E395" s="273" t="s">
        <v>750</v>
      </c>
      <c r="F395" s="297"/>
      <c r="G395" s="272">
        <f t="shared" si="65"/>
        <v>0</v>
      </c>
      <c r="H395" s="591"/>
      <c r="I395" s="275"/>
    </row>
    <row r="396" spans="2:9" s="243" customFormat="1">
      <c r="B396" s="596">
        <f>+B395+0.01</f>
        <v>1.02</v>
      </c>
      <c r="C396" s="268" t="s">
        <v>1573</v>
      </c>
      <c r="D396" s="613">
        <v>5.13</v>
      </c>
      <c r="E396" s="273" t="s">
        <v>750</v>
      </c>
      <c r="F396" s="297"/>
      <c r="G396" s="272">
        <f t="shared" si="65"/>
        <v>0</v>
      </c>
      <c r="H396" s="591"/>
      <c r="I396" s="275"/>
    </row>
    <row r="397" spans="2:9" s="243" customFormat="1">
      <c r="B397" s="596">
        <f t="shared" ref="B397:B398" si="68">+B396+0.01</f>
        <v>1.03</v>
      </c>
      <c r="C397" s="268" t="s">
        <v>1574</v>
      </c>
      <c r="D397" s="613">
        <v>88.65</v>
      </c>
      <c r="E397" s="273" t="s">
        <v>750</v>
      </c>
      <c r="F397" s="297"/>
      <c r="G397" s="272">
        <f t="shared" si="65"/>
        <v>0</v>
      </c>
      <c r="H397" s="591"/>
      <c r="I397" s="275"/>
    </row>
    <row r="398" spans="2:9" s="243" customFormat="1">
      <c r="B398" s="596">
        <f t="shared" si="68"/>
        <v>1.04</v>
      </c>
      <c r="C398" s="268" t="s">
        <v>1575</v>
      </c>
      <c r="D398" s="613">
        <v>14.39</v>
      </c>
      <c r="E398" s="273" t="s">
        <v>750</v>
      </c>
      <c r="F398" s="297"/>
      <c r="G398" s="272">
        <f t="shared" si="65"/>
        <v>0</v>
      </c>
      <c r="H398" s="591"/>
      <c r="I398" s="275"/>
    </row>
    <row r="399" spans="2:9" s="243" customFormat="1">
      <c r="B399" s="592">
        <v>2</v>
      </c>
      <c r="C399" s="603" t="s">
        <v>1637</v>
      </c>
      <c r="D399" s="613"/>
      <c r="E399" s="299"/>
      <c r="F399" s="297"/>
      <c r="G399" s="272"/>
      <c r="H399" s="591"/>
      <c r="I399" s="275"/>
    </row>
    <row r="400" spans="2:9" s="243" customFormat="1">
      <c r="B400" s="596">
        <f>+B399+0.01</f>
        <v>2.0099999999999998</v>
      </c>
      <c r="C400" s="268" t="s">
        <v>1573</v>
      </c>
      <c r="D400" s="613">
        <v>5.13</v>
      </c>
      <c r="E400" s="273" t="s">
        <v>750</v>
      </c>
      <c r="F400" s="297"/>
      <c r="G400" s="272">
        <f t="shared" si="65"/>
        <v>0</v>
      </c>
      <c r="H400" s="591"/>
      <c r="I400" s="275"/>
    </row>
    <row r="401" spans="2:9" s="243" customFormat="1">
      <c r="B401" s="596">
        <f>+B400+0.01</f>
        <v>2.0199999999999996</v>
      </c>
      <c r="C401" s="268" t="s">
        <v>1574</v>
      </c>
      <c r="D401" s="613">
        <v>88.65</v>
      </c>
      <c r="E401" s="273" t="s">
        <v>750</v>
      </c>
      <c r="F401" s="297"/>
      <c r="G401" s="272">
        <f t="shared" si="65"/>
        <v>0</v>
      </c>
      <c r="H401" s="591"/>
      <c r="I401" s="275"/>
    </row>
    <row r="402" spans="2:9" s="243" customFormat="1">
      <c r="B402" s="592">
        <v>3</v>
      </c>
      <c r="C402" s="277" t="s">
        <v>1638</v>
      </c>
      <c r="D402" s="269"/>
      <c r="E402" s="273"/>
      <c r="F402" s="297"/>
      <c r="G402" s="272"/>
      <c r="H402" s="591"/>
      <c r="I402" s="275"/>
    </row>
    <row r="403" spans="2:9" s="243" customFormat="1">
      <c r="B403" s="596">
        <f>+B402+0.01</f>
        <v>3.01</v>
      </c>
      <c r="C403" s="268" t="s">
        <v>1639</v>
      </c>
      <c r="D403" s="269">
        <v>2</v>
      </c>
      <c r="E403" s="273" t="s">
        <v>9</v>
      </c>
      <c r="F403" s="297"/>
      <c r="G403" s="272">
        <f t="shared" si="65"/>
        <v>0</v>
      </c>
      <c r="H403" s="591"/>
      <c r="I403" s="275"/>
    </row>
    <row r="404" spans="2:9" s="243" customFormat="1">
      <c r="B404" s="596">
        <f t="shared" ref="B404" si="69">+B403+0.01</f>
        <v>3.0199999999999996</v>
      </c>
      <c r="C404" s="268" t="s">
        <v>1640</v>
      </c>
      <c r="D404" s="269">
        <v>18</v>
      </c>
      <c r="E404" s="273" t="s">
        <v>9</v>
      </c>
      <c r="F404" s="297"/>
      <c r="G404" s="272">
        <f t="shared" si="65"/>
        <v>0</v>
      </c>
      <c r="H404" s="591"/>
      <c r="I404" s="275"/>
    </row>
    <row r="405" spans="2:9" s="243" customFormat="1" ht="19.5" thickBot="1">
      <c r="B405" s="595"/>
      <c r="C405" s="614"/>
      <c r="D405" s="269"/>
      <c r="E405" s="597"/>
      <c r="F405" s="297"/>
      <c r="G405" s="272"/>
      <c r="H405" s="591">
        <f>SUM(G395:G404)</f>
        <v>0</v>
      </c>
      <c r="I405" s="275"/>
    </row>
    <row r="406" spans="2:9" s="243" customFormat="1" ht="19.5" thickBot="1">
      <c r="B406" s="615"/>
      <c r="C406" s="612" t="s">
        <v>337</v>
      </c>
      <c r="D406" s="616"/>
      <c r="E406" s="597"/>
      <c r="F406" s="297"/>
      <c r="G406" s="272"/>
      <c r="H406" s="591"/>
      <c r="I406" s="275"/>
    </row>
    <row r="407" spans="2:9" s="243" customFormat="1">
      <c r="B407" s="595"/>
      <c r="C407" s="617"/>
      <c r="D407" s="269"/>
      <c r="E407" s="597"/>
      <c r="F407" s="297"/>
      <c r="G407" s="272"/>
      <c r="H407" s="591"/>
      <c r="I407" s="275"/>
    </row>
    <row r="408" spans="2:9" s="243" customFormat="1" ht="37.5">
      <c r="B408" s="592">
        <v>1</v>
      </c>
      <c r="C408" s="603" t="s">
        <v>1641</v>
      </c>
      <c r="D408" s="269"/>
      <c r="E408" s="604"/>
      <c r="F408" s="297"/>
      <c r="G408" s="272"/>
      <c r="H408" s="591"/>
      <c r="I408" s="275"/>
    </row>
    <row r="409" spans="2:9" s="243" customFormat="1">
      <c r="B409" s="596">
        <f>+B408+0.01</f>
        <v>1.01</v>
      </c>
      <c r="C409" s="601" t="s">
        <v>1642</v>
      </c>
      <c r="D409" s="269">
        <v>5.56</v>
      </c>
      <c r="E409" s="273" t="s">
        <v>750</v>
      </c>
      <c r="F409" s="297"/>
      <c r="G409" s="272">
        <f t="shared" si="65"/>
        <v>0</v>
      </c>
      <c r="H409" s="591"/>
      <c r="I409" s="275"/>
    </row>
    <row r="410" spans="2:9" s="243" customFormat="1">
      <c r="B410" s="596">
        <f>+B409+0.01</f>
        <v>1.02</v>
      </c>
      <c r="C410" s="601" t="s">
        <v>1643</v>
      </c>
      <c r="D410" s="269">
        <v>7</v>
      </c>
      <c r="E410" s="273" t="s">
        <v>750</v>
      </c>
      <c r="F410" s="297"/>
      <c r="G410" s="272">
        <f t="shared" si="65"/>
        <v>0</v>
      </c>
      <c r="H410" s="591"/>
      <c r="I410" s="275"/>
    </row>
    <row r="411" spans="2:9" s="243" customFormat="1">
      <c r="B411" s="596">
        <f t="shared" ref="B411" si="70">+B410+0.01</f>
        <v>1.03</v>
      </c>
      <c r="C411" s="601" t="s">
        <v>1644</v>
      </c>
      <c r="D411" s="269">
        <v>4</v>
      </c>
      <c r="E411" s="273" t="s">
        <v>9</v>
      </c>
      <c r="F411" s="297"/>
      <c r="G411" s="272">
        <f t="shared" si="65"/>
        <v>0</v>
      </c>
      <c r="H411" s="591"/>
      <c r="I411" s="275"/>
    </row>
    <row r="412" spans="2:9" s="243" customFormat="1">
      <c r="B412" s="592">
        <v>2</v>
      </c>
      <c r="C412" s="603" t="s">
        <v>1645</v>
      </c>
      <c r="D412" s="269"/>
      <c r="E412" s="604"/>
      <c r="F412" s="297"/>
      <c r="G412" s="272"/>
      <c r="H412" s="591"/>
      <c r="I412" s="275"/>
    </row>
    <row r="413" spans="2:9" s="243" customFormat="1" ht="37.5">
      <c r="B413" s="596">
        <f>+B412+0.01</f>
        <v>2.0099999999999998</v>
      </c>
      <c r="C413" s="618" t="s">
        <v>1646</v>
      </c>
      <c r="D413" s="269">
        <v>9</v>
      </c>
      <c r="E413" s="273" t="s">
        <v>9</v>
      </c>
      <c r="F413" s="297"/>
      <c r="G413" s="272">
        <f t="shared" si="65"/>
        <v>0</v>
      </c>
      <c r="H413" s="591"/>
      <c r="I413" s="275"/>
    </row>
    <row r="414" spans="2:9" s="243" customFormat="1" ht="37.5">
      <c r="B414" s="596">
        <f>+B413+0.01</f>
        <v>2.0199999999999996</v>
      </c>
      <c r="C414" s="618" t="s">
        <v>1647</v>
      </c>
      <c r="D414" s="269">
        <v>3</v>
      </c>
      <c r="E414" s="273" t="s">
        <v>9</v>
      </c>
      <c r="F414" s="297"/>
      <c r="G414" s="272">
        <f t="shared" si="65"/>
        <v>0</v>
      </c>
      <c r="H414" s="591"/>
      <c r="I414" s="275"/>
    </row>
    <row r="415" spans="2:9" s="243" customFormat="1">
      <c r="B415" s="592">
        <v>3</v>
      </c>
      <c r="C415" s="619" t="s">
        <v>1144</v>
      </c>
      <c r="D415" s="269"/>
      <c r="E415" s="620"/>
      <c r="F415" s="297"/>
      <c r="G415" s="272">
        <f t="shared" si="65"/>
        <v>0</v>
      </c>
      <c r="H415" s="591"/>
      <c r="I415" s="275"/>
    </row>
    <row r="416" spans="2:9" s="243" customFormat="1">
      <c r="B416" s="596">
        <f>+B415+0.01</f>
        <v>3.01</v>
      </c>
      <c r="C416" s="601" t="s">
        <v>1648</v>
      </c>
      <c r="D416" s="269">
        <v>2111.35</v>
      </c>
      <c r="E416" s="273" t="s">
        <v>750</v>
      </c>
      <c r="F416" s="297"/>
      <c r="G416" s="272">
        <f t="shared" si="65"/>
        <v>0</v>
      </c>
      <c r="H416" s="591"/>
      <c r="I416" s="275"/>
    </row>
    <row r="417" spans="2:9" s="243" customFormat="1">
      <c r="B417" s="596">
        <f t="shared" ref="B417:B418" si="71">+B416+0.01</f>
        <v>3.0199999999999996</v>
      </c>
      <c r="C417" s="601" t="s">
        <v>1649</v>
      </c>
      <c r="D417" s="269">
        <v>1872.35</v>
      </c>
      <c r="E417" s="273" t="s">
        <v>750</v>
      </c>
      <c r="F417" s="297"/>
      <c r="G417" s="272">
        <f t="shared" si="65"/>
        <v>0</v>
      </c>
      <c r="H417" s="591"/>
      <c r="I417" s="275"/>
    </row>
    <row r="418" spans="2:9" s="243" customFormat="1">
      <c r="B418" s="596">
        <f t="shared" si="71"/>
        <v>3.0299999999999994</v>
      </c>
      <c r="C418" s="601" t="s">
        <v>1650</v>
      </c>
      <c r="D418" s="269">
        <f>84+17+43</f>
        <v>144</v>
      </c>
      <c r="E418" s="273" t="s">
        <v>9</v>
      </c>
      <c r="F418" s="297"/>
      <c r="G418" s="272">
        <f t="shared" si="65"/>
        <v>0</v>
      </c>
      <c r="H418" s="591"/>
      <c r="I418" s="275"/>
    </row>
    <row r="419" spans="2:9" s="243" customFormat="1" ht="19.5" thickBot="1">
      <c r="B419" s="595"/>
      <c r="C419" s="617"/>
      <c r="D419" s="269"/>
      <c r="E419" s="597"/>
      <c r="F419" s="297"/>
      <c r="G419" s="272"/>
      <c r="H419" s="591">
        <f>SUM(G409:G418)</f>
        <v>0</v>
      </c>
      <c r="I419" s="275"/>
    </row>
    <row r="420" spans="2:9" s="243" customFormat="1" ht="19.5" thickBot="1">
      <c r="B420" s="595"/>
      <c r="C420" s="621" t="s">
        <v>1651</v>
      </c>
      <c r="D420" s="269"/>
      <c r="E420" s="597"/>
      <c r="F420" s="297"/>
      <c r="G420" s="272"/>
      <c r="H420" s="591"/>
      <c r="I420" s="275"/>
    </row>
    <row r="421" spans="2:9" s="243" customFormat="1">
      <c r="B421" s="595"/>
      <c r="C421" s="617"/>
      <c r="D421" s="269"/>
      <c r="E421" s="597"/>
      <c r="F421" s="297"/>
      <c r="G421" s="272"/>
      <c r="H421" s="591"/>
      <c r="I421" s="275"/>
    </row>
    <row r="422" spans="2:9" s="243" customFormat="1">
      <c r="B422" s="592">
        <v>1</v>
      </c>
      <c r="C422" s="277" t="s">
        <v>1652</v>
      </c>
      <c r="D422" s="269"/>
      <c r="E422" s="273" t="s">
        <v>759</v>
      </c>
      <c r="F422" s="297"/>
      <c r="G422" s="272"/>
      <c r="H422" s="591"/>
      <c r="I422" s="275"/>
    </row>
    <row r="423" spans="2:9" s="243" customFormat="1" ht="37.5">
      <c r="B423" s="596">
        <f>+B422+0.01</f>
        <v>1.01</v>
      </c>
      <c r="C423" s="268" t="s">
        <v>1653</v>
      </c>
      <c r="D423" s="269">
        <v>13</v>
      </c>
      <c r="E423" s="273" t="s">
        <v>9</v>
      </c>
      <c r="F423" s="297"/>
      <c r="G423" s="272">
        <f t="shared" si="65"/>
        <v>0</v>
      </c>
      <c r="H423" s="591"/>
      <c r="I423" s="275"/>
    </row>
    <row r="424" spans="2:9" s="243" customFormat="1" ht="37.5">
      <c r="B424" s="596">
        <f t="shared" ref="B424:B432" si="72">+B423+0.01</f>
        <v>1.02</v>
      </c>
      <c r="C424" s="268" t="s">
        <v>1654</v>
      </c>
      <c r="D424" s="269">
        <v>47</v>
      </c>
      <c r="E424" s="273" t="s">
        <v>9</v>
      </c>
      <c r="F424" s="297"/>
      <c r="G424" s="272">
        <f t="shared" si="65"/>
        <v>0</v>
      </c>
      <c r="H424" s="591"/>
      <c r="I424" s="275"/>
    </row>
    <row r="425" spans="2:9" s="243" customFormat="1" ht="37.5">
      <c r="B425" s="596">
        <f t="shared" si="72"/>
        <v>1.03</v>
      </c>
      <c r="C425" s="268" t="s">
        <v>1655</v>
      </c>
      <c r="D425" s="269">
        <v>2</v>
      </c>
      <c r="E425" s="273" t="s">
        <v>9</v>
      </c>
      <c r="F425" s="297"/>
      <c r="G425" s="272">
        <f t="shared" si="65"/>
        <v>0</v>
      </c>
      <c r="H425" s="591"/>
      <c r="I425" s="275"/>
    </row>
    <row r="426" spans="2:9" s="243" customFormat="1" ht="37.5">
      <c r="B426" s="596">
        <f t="shared" si="72"/>
        <v>1.04</v>
      </c>
      <c r="C426" s="268" t="s">
        <v>1656</v>
      </c>
      <c r="D426" s="269">
        <f>100+4</f>
        <v>104</v>
      </c>
      <c r="E426" s="273" t="s">
        <v>9</v>
      </c>
      <c r="F426" s="297"/>
      <c r="G426" s="272">
        <f t="shared" si="65"/>
        <v>0</v>
      </c>
      <c r="H426" s="591"/>
      <c r="I426" s="275"/>
    </row>
    <row r="427" spans="2:9" s="243" customFormat="1" ht="37.5">
      <c r="B427" s="596">
        <f t="shared" si="72"/>
        <v>1.05</v>
      </c>
      <c r="C427" s="268" t="s">
        <v>1657</v>
      </c>
      <c r="D427" s="269">
        <v>6</v>
      </c>
      <c r="E427" s="273" t="s">
        <v>9</v>
      </c>
      <c r="F427" s="297"/>
      <c r="G427" s="272">
        <f t="shared" si="65"/>
        <v>0</v>
      </c>
      <c r="H427" s="591"/>
      <c r="I427" s="275"/>
    </row>
    <row r="428" spans="2:9" s="243" customFormat="1" ht="37.5">
      <c r="B428" s="596">
        <f t="shared" si="72"/>
        <v>1.06</v>
      </c>
      <c r="C428" s="268" t="s">
        <v>1658</v>
      </c>
      <c r="D428" s="269">
        <v>3</v>
      </c>
      <c r="E428" s="273" t="s">
        <v>9</v>
      </c>
      <c r="F428" s="297"/>
      <c r="G428" s="272">
        <f t="shared" si="65"/>
        <v>0</v>
      </c>
      <c r="H428" s="591"/>
      <c r="I428" s="275"/>
    </row>
    <row r="429" spans="2:9" s="243" customFormat="1" ht="37.5">
      <c r="B429" s="596">
        <f t="shared" si="72"/>
        <v>1.07</v>
      </c>
      <c r="C429" s="268" t="s">
        <v>1659</v>
      </c>
      <c r="D429" s="269">
        <v>8</v>
      </c>
      <c r="E429" s="273" t="s">
        <v>9</v>
      </c>
      <c r="F429" s="297"/>
      <c r="G429" s="272">
        <f t="shared" si="65"/>
        <v>0</v>
      </c>
      <c r="H429" s="591"/>
      <c r="I429" s="275"/>
    </row>
    <row r="430" spans="2:9" s="243" customFormat="1">
      <c r="B430" s="596">
        <f t="shared" si="72"/>
        <v>1.08</v>
      </c>
      <c r="C430" s="268" t="s">
        <v>1660</v>
      </c>
      <c r="D430" s="269">
        <v>1</v>
      </c>
      <c r="E430" s="273" t="s">
        <v>9</v>
      </c>
      <c r="F430" s="297"/>
      <c r="G430" s="272">
        <f t="shared" si="65"/>
        <v>0</v>
      </c>
      <c r="H430" s="591"/>
      <c r="I430" s="275"/>
    </row>
    <row r="431" spans="2:9" s="243" customFormat="1" ht="37.5">
      <c r="B431" s="596">
        <f t="shared" si="72"/>
        <v>1.0900000000000001</v>
      </c>
      <c r="C431" s="268" t="s">
        <v>1661</v>
      </c>
      <c r="D431" s="269">
        <v>18</v>
      </c>
      <c r="E431" s="273" t="s">
        <v>9</v>
      </c>
      <c r="F431" s="297"/>
      <c r="G431" s="272">
        <f t="shared" si="65"/>
        <v>0</v>
      </c>
      <c r="H431" s="591"/>
      <c r="I431" s="275"/>
    </row>
    <row r="432" spans="2:9" s="243" customFormat="1">
      <c r="B432" s="596">
        <f t="shared" si="72"/>
        <v>1.1000000000000001</v>
      </c>
      <c r="C432" s="268" t="s">
        <v>1662</v>
      </c>
      <c r="D432" s="269">
        <v>3</v>
      </c>
      <c r="E432" s="273" t="s">
        <v>9</v>
      </c>
      <c r="F432" s="297"/>
      <c r="G432" s="272">
        <f t="shared" si="65"/>
        <v>0</v>
      </c>
      <c r="H432" s="591"/>
      <c r="I432" s="275"/>
    </row>
    <row r="433" spans="2:9" s="243" customFormat="1">
      <c r="B433" s="595"/>
      <c r="C433" s="268"/>
      <c r="D433" s="269"/>
      <c r="E433" s="273"/>
      <c r="F433" s="297"/>
      <c r="G433" s="272"/>
      <c r="H433" s="591">
        <f>SUM(G423:G432)</f>
        <v>0</v>
      </c>
      <c r="I433" s="275"/>
    </row>
    <row r="434" spans="2:9" s="243" customFormat="1">
      <c r="B434" s="592">
        <v>2</v>
      </c>
      <c r="C434" s="603" t="s">
        <v>1663</v>
      </c>
      <c r="D434" s="269"/>
      <c r="E434" s="604"/>
      <c r="F434" s="297"/>
      <c r="G434" s="272"/>
      <c r="H434" s="591"/>
      <c r="I434" s="275"/>
    </row>
    <row r="435" spans="2:9" s="243" customFormat="1">
      <c r="B435" s="596">
        <f>+B434+0.01</f>
        <v>2.0099999999999998</v>
      </c>
      <c r="C435" s="601" t="s">
        <v>1664</v>
      </c>
      <c r="D435" s="269">
        <v>60</v>
      </c>
      <c r="E435" s="273" t="s">
        <v>9</v>
      </c>
      <c r="F435" s="297"/>
      <c r="G435" s="272">
        <f t="shared" si="65"/>
        <v>0</v>
      </c>
      <c r="H435" s="591"/>
      <c r="I435" s="275"/>
    </row>
    <row r="436" spans="2:9" s="243" customFormat="1">
      <c r="B436" s="596">
        <f t="shared" ref="B436:B441" si="73">+B435+0.01</f>
        <v>2.0199999999999996</v>
      </c>
      <c r="C436" s="601" t="s">
        <v>1665</v>
      </c>
      <c r="D436" s="269">
        <v>106</v>
      </c>
      <c r="E436" s="273" t="s">
        <v>9</v>
      </c>
      <c r="F436" s="297"/>
      <c r="G436" s="272">
        <f t="shared" si="65"/>
        <v>0</v>
      </c>
      <c r="H436" s="591"/>
      <c r="I436" s="275"/>
    </row>
    <row r="437" spans="2:9" s="243" customFormat="1">
      <c r="B437" s="596">
        <f t="shared" si="73"/>
        <v>2.0299999999999994</v>
      </c>
      <c r="C437" s="601" t="s">
        <v>1666</v>
      </c>
      <c r="D437" s="269">
        <v>6</v>
      </c>
      <c r="E437" s="273" t="s">
        <v>9</v>
      </c>
      <c r="F437" s="297"/>
      <c r="G437" s="272">
        <f t="shared" ref="G437:G451" si="74">ROUND(F437*D437,2)</f>
        <v>0</v>
      </c>
      <c r="H437" s="591"/>
      <c r="I437" s="275"/>
    </row>
    <row r="438" spans="2:9" s="243" customFormat="1">
      <c r="B438" s="596">
        <f t="shared" si="73"/>
        <v>2.0399999999999991</v>
      </c>
      <c r="C438" s="601" t="s">
        <v>1667</v>
      </c>
      <c r="D438" s="269">
        <v>18</v>
      </c>
      <c r="E438" s="273" t="s">
        <v>9</v>
      </c>
      <c r="F438" s="297"/>
      <c r="G438" s="272">
        <f t="shared" si="74"/>
        <v>0</v>
      </c>
      <c r="H438" s="591"/>
      <c r="I438" s="275"/>
    </row>
    <row r="439" spans="2:9" s="243" customFormat="1" ht="37.5">
      <c r="B439" s="596">
        <f t="shared" si="73"/>
        <v>2.0499999999999989</v>
      </c>
      <c r="C439" s="281" t="s">
        <v>1668</v>
      </c>
      <c r="D439" s="511">
        <v>6</v>
      </c>
      <c r="E439" s="273" t="s">
        <v>9</v>
      </c>
      <c r="F439" s="297"/>
      <c r="G439" s="297">
        <f t="shared" si="74"/>
        <v>0</v>
      </c>
      <c r="H439" s="591"/>
      <c r="I439" s="275"/>
    </row>
    <row r="440" spans="2:9" s="243" customFormat="1" ht="37.5">
      <c r="B440" s="596">
        <f t="shared" si="73"/>
        <v>2.0599999999999987</v>
      </c>
      <c r="C440" s="281" t="s">
        <v>1669</v>
      </c>
      <c r="D440" s="511">
        <v>6</v>
      </c>
      <c r="E440" s="273" t="s">
        <v>9</v>
      </c>
      <c r="F440" s="297"/>
      <c r="G440" s="297">
        <f t="shared" si="74"/>
        <v>0</v>
      </c>
      <c r="H440" s="591"/>
      <c r="I440" s="275"/>
    </row>
    <row r="441" spans="2:9" s="243" customFormat="1" ht="37.5">
      <c r="B441" s="596">
        <f t="shared" si="73"/>
        <v>2.0699999999999985</v>
      </c>
      <c r="C441" s="281" t="s">
        <v>1670</v>
      </c>
      <c r="D441" s="511">
        <v>6</v>
      </c>
      <c r="E441" s="273" t="s">
        <v>9</v>
      </c>
      <c r="F441" s="297"/>
      <c r="G441" s="297">
        <f t="shared" si="74"/>
        <v>0</v>
      </c>
      <c r="H441" s="591"/>
      <c r="I441" s="275"/>
    </row>
    <row r="442" spans="2:9" s="243" customFormat="1" ht="19.5" thickBot="1">
      <c r="B442" s="595"/>
      <c r="C442" s="622"/>
      <c r="D442" s="269"/>
      <c r="E442" s="597"/>
      <c r="F442" s="297"/>
      <c r="G442" s="272"/>
      <c r="H442" s="591">
        <f>SUM(G435:G441)</f>
        <v>0</v>
      </c>
      <c r="I442" s="275"/>
    </row>
    <row r="443" spans="2:9" s="243" customFormat="1" ht="19.5" thickBot="1">
      <c r="B443" s="615"/>
      <c r="C443" s="334" t="s">
        <v>1671</v>
      </c>
      <c r="D443" s="623"/>
      <c r="E443" s="371"/>
      <c r="F443" s="297"/>
      <c r="G443" s="272"/>
      <c r="H443" s="591"/>
      <c r="I443" s="275"/>
    </row>
    <row r="444" spans="2:9" s="243" customFormat="1">
      <c r="B444" s="595"/>
      <c r="C444" s="366"/>
      <c r="D444" s="370"/>
      <c r="E444" s="371"/>
      <c r="F444" s="297"/>
      <c r="G444" s="272"/>
      <c r="H444" s="591"/>
      <c r="I444" s="275"/>
    </row>
    <row r="445" spans="2:9" s="243" customFormat="1">
      <c r="B445" s="592">
        <v>1</v>
      </c>
      <c r="C445" s="624" t="s">
        <v>1672</v>
      </c>
      <c r="D445" s="625"/>
      <c r="E445" s="626"/>
      <c r="F445" s="297"/>
      <c r="G445" s="272"/>
      <c r="H445" s="591"/>
      <c r="I445" s="275"/>
    </row>
    <row r="446" spans="2:9" s="243" customFormat="1" ht="37.5">
      <c r="B446" s="596">
        <f>+B445+0.01</f>
        <v>1.01</v>
      </c>
      <c r="C446" s="627" t="s">
        <v>1673</v>
      </c>
      <c r="D446" s="625">
        <v>2</v>
      </c>
      <c r="E446" s="273" t="s">
        <v>9</v>
      </c>
      <c r="F446" s="625"/>
      <c r="G446" s="272">
        <f t="shared" si="74"/>
        <v>0</v>
      </c>
      <c r="H446" s="591"/>
      <c r="I446" s="275"/>
    </row>
    <row r="447" spans="2:9" s="243" customFormat="1" ht="37.5">
      <c r="B447" s="596">
        <f t="shared" ref="B447:B449" si="75">+B446+0.01</f>
        <v>1.02</v>
      </c>
      <c r="C447" s="627" t="s">
        <v>1674</v>
      </c>
      <c r="D447" s="625">
        <v>1</v>
      </c>
      <c r="E447" s="273" t="s">
        <v>9</v>
      </c>
      <c r="F447" s="625"/>
      <c r="G447" s="272">
        <f t="shared" si="74"/>
        <v>0</v>
      </c>
      <c r="H447" s="591"/>
      <c r="I447" s="275"/>
    </row>
    <row r="448" spans="2:9" s="243" customFormat="1">
      <c r="B448" s="596">
        <f t="shared" si="75"/>
        <v>1.03</v>
      </c>
      <c r="C448" s="627" t="s">
        <v>1675</v>
      </c>
      <c r="D448" s="625">
        <v>1</v>
      </c>
      <c r="E448" s="626" t="s">
        <v>15</v>
      </c>
      <c r="F448" s="625"/>
      <c r="G448" s="272">
        <f t="shared" si="74"/>
        <v>0</v>
      </c>
      <c r="H448" s="591"/>
      <c r="I448" s="275"/>
    </row>
    <row r="449" spans="2:9" s="243" customFormat="1">
      <c r="B449" s="596">
        <f t="shared" si="75"/>
        <v>1.04</v>
      </c>
      <c r="C449" s="627" t="s">
        <v>1676</v>
      </c>
      <c r="D449" s="625">
        <v>1</v>
      </c>
      <c r="E449" s="626" t="s">
        <v>15</v>
      </c>
      <c r="F449" s="625"/>
      <c r="G449" s="272">
        <f t="shared" si="74"/>
        <v>0</v>
      </c>
      <c r="H449" s="591"/>
      <c r="I449" s="275"/>
    </row>
    <row r="450" spans="2:9" s="243" customFormat="1">
      <c r="B450" s="592">
        <v>2</v>
      </c>
      <c r="C450" s="277" t="s">
        <v>1677</v>
      </c>
      <c r="D450" s="269"/>
      <c r="E450" s="273" t="s">
        <v>759</v>
      </c>
      <c r="F450" s="297"/>
      <c r="G450" s="272"/>
      <c r="H450" s="591"/>
      <c r="I450" s="275"/>
    </row>
    <row r="451" spans="2:9" s="243" customFormat="1" ht="56.25">
      <c r="B451" s="596">
        <f>+B450+0.01</f>
        <v>2.0099999999999998</v>
      </c>
      <c r="C451" s="268" t="s">
        <v>1678</v>
      </c>
      <c r="D451" s="269">
        <v>12</v>
      </c>
      <c r="E451" s="273" t="s">
        <v>9</v>
      </c>
      <c r="F451" s="269"/>
      <c r="G451" s="272">
        <f t="shared" si="74"/>
        <v>0</v>
      </c>
      <c r="H451" s="591"/>
      <c r="I451" s="275"/>
    </row>
    <row r="452" spans="2:9" s="243" customFormat="1" ht="19.5" thickBot="1">
      <c r="B452" s="595"/>
      <c r="C452" s="617"/>
      <c r="D452" s="269"/>
      <c r="E452" s="597"/>
      <c r="F452" s="297"/>
      <c r="G452" s="297"/>
      <c r="H452" s="591">
        <f>SUM(G445:G451)</f>
        <v>0</v>
      </c>
      <c r="I452" s="275"/>
    </row>
    <row r="453" spans="2:9" s="243" customFormat="1" ht="19.5" thickBot="1">
      <c r="B453" s="595"/>
      <c r="C453" s="334" t="s">
        <v>1679</v>
      </c>
      <c r="D453" s="269"/>
      <c r="E453" s="597"/>
      <c r="F453" s="297"/>
      <c r="G453" s="297"/>
      <c r="H453" s="591"/>
      <c r="I453" s="275"/>
    </row>
    <row r="454" spans="2:9" s="243" customFormat="1">
      <c r="B454" s="595"/>
      <c r="C454" s="628"/>
      <c r="D454" s="269"/>
      <c r="E454" s="597"/>
      <c r="F454" s="297"/>
      <c r="G454" s="297"/>
      <c r="H454" s="591"/>
      <c r="I454" s="553"/>
    </row>
    <row r="455" spans="2:9" s="243" customFormat="1" ht="37.5">
      <c r="B455" s="365">
        <v>1</v>
      </c>
      <c r="C455" s="290" t="s">
        <v>1680</v>
      </c>
      <c r="D455" s="373"/>
      <c r="E455" s="336"/>
      <c r="F455" s="269"/>
      <c r="G455" s="272"/>
      <c r="H455" s="274"/>
      <c r="I455" s="553"/>
    </row>
    <row r="456" spans="2:9" s="243" customFormat="1">
      <c r="B456" s="596">
        <f t="shared" ref="B456:B463" si="76">+B455+0.01</f>
        <v>1.01</v>
      </c>
      <c r="C456" s="281" t="s">
        <v>1681</v>
      </c>
      <c r="D456" s="370">
        <v>4</v>
      </c>
      <c r="E456" s="371" t="s">
        <v>9</v>
      </c>
      <c r="F456" s="269"/>
      <c r="G456" s="272">
        <f t="shared" ref="G456:G521" si="77">ROUND(F456*D456,2)</f>
        <v>0</v>
      </c>
      <c r="H456" s="274"/>
      <c r="I456" s="553"/>
    </row>
    <row r="457" spans="2:9" s="243" customFormat="1">
      <c r="B457" s="596">
        <f t="shared" si="76"/>
        <v>1.02</v>
      </c>
      <c r="C457" s="281" t="s">
        <v>1682</v>
      </c>
      <c r="D457" s="370">
        <v>4</v>
      </c>
      <c r="E457" s="371" t="s">
        <v>9</v>
      </c>
      <c r="F457" s="269"/>
      <c r="G457" s="272">
        <f t="shared" si="77"/>
        <v>0</v>
      </c>
      <c r="H457" s="274"/>
      <c r="I457" s="553"/>
    </row>
    <row r="458" spans="2:9" s="243" customFormat="1">
      <c r="B458" s="596">
        <f t="shared" si="76"/>
        <v>1.03</v>
      </c>
      <c r="C458" s="281" t="s">
        <v>1683</v>
      </c>
      <c r="D458" s="370">
        <v>4</v>
      </c>
      <c r="E458" s="371" t="s">
        <v>9</v>
      </c>
      <c r="F458" s="269"/>
      <c r="G458" s="272">
        <f t="shared" si="77"/>
        <v>0</v>
      </c>
      <c r="H458" s="274"/>
      <c r="I458" s="553"/>
    </row>
    <row r="459" spans="2:9" s="243" customFormat="1">
      <c r="B459" s="596">
        <f t="shared" si="76"/>
        <v>1.04</v>
      </c>
      <c r="C459" s="281" t="s">
        <v>1684</v>
      </c>
      <c r="D459" s="370">
        <v>4</v>
      </c>
      <c r="E459" s="371" t="s">
        <v>9</v>
      </c>
      <c r="F459" s="269"/>
      <c r="G459" s="272">
        <f t="shared" si="77"/>
        <v>0</v>
      </c>
      <c r="H459" s="274"/>
      <c r="I459" s="553"/>
    </row>
    <row r="460" spans="2:9" s="243" customFormat="1">
      <c r="B460" s="596">
        <f t="shared" si="76"/>
        <v>1.05</v>
      </c>
      <c r="C460" s="281" t="s">
        <v>1685</v>
      </c>
      <c r="D460" s="370">
        <v>4</v>
      </c>
      <c r="E460" s="371" t="s">
        <v>9</v>
      </c>
      <c r="F460" s="269"/>
      <c r="G460" s="272">
        <f t="shared" si="77"/>
        <v>0</v>
      </c>
      <c r="H460" s="274"/>
      <c r="I460" s="553"/>
    </row>
    <row r="461" spans="2:9" s="243" customFormat="1">
      <c r="B461" s="596">
        <f t="shared" si="76"/>
        <v>1.06</v>
      </c>
      <c r="C461" s="281" t="s">
        <v>1686</v>
      </c>
      <c r="D461" s="370">
        <v>4</v>
      </c>
      <c r="E461" s="371" t="s">
        <v>9</v>
      </c>
      <c r="F461" s="269"/>
      <c r="G461" s="272">
        <f t="shared" si="77"/>
        <v>0</v>
      </c>
      <c r="H461" s="274"/>
      <c r="I461" s="553"/>
    </row>
    <row r="462" spans="2:9" s="243" customFormat="1">
      <c r="B462" s="596">
        <f t="shared" si="76"/>
        <v>1.07</v>
      </c>
      <c r="C462" s="281" t="s">
        <v>1687</v>
      </c>
      <c r="D462" s="370">
        <v>4</v>
      </c>
      <c r="E462" s="371" t="s">
        <v>9</v>
      </c>
      <c r="F462" s="269"/>
      <c r="G462" s="272">
        <f t="shared" si="77"/>
        <v>0</v>
      </c>
      <c r="H462" s="274"/>
      <c r="I462" s="553"/>
    </row>
    <row r="463" spans="2:9" s="243" customFormat="1">
      <c r="B463" s="596">
        <f t="shared" si="76"/>
        <v>1.08</v>
      </c>
      <c r="C463" s="281" t="s">
        <v>19</v>
      </c>
      <c r="D463" s="370">
        <v>1</v>
      </c>
      <c r="E463" s="371" t="s">
        <v>15</v>
      </c>
      <c r="F463" s="269"/>
      <c r="G463" s="272">
        <f t="shared" si="77"/>
        <v>0</v>
      </c>
      <c r="H463" s="274"/>
      <c r="I463" s="553"/>
    </row>
    <row r="464" spans="2:9" s="243" customFormat="1">
      <c r="B464" s="404"/>
      <c r="C464" s="281"/>
      <c r="D464" s="370"/>
      <c r="E464" s="371"/>
      <c r="F464" s="269"/>
      <c r="G464" s="272"/>
      <c r="H464" s="274">
        <f>SUM(G456:G463)</f>
        <v>0</v>
      </c>
      <c r="I464" s="553"/>
    </row>
    <row r="465" spans="2:9" s="243" customFormat="1" ht="56.25">
      <c r="B465" s="365">
        <v>2</v>
      </c>
      <c r="C465" s="290" t="s">
        <v>1688</v>
      </c>
      <c r="D465" s="373"/>
      <c r="E465" s="336"/>
      <c r="F465" s="269"/>
      <c r="G465" s="272"/>
      <c r="H465" s="274"/>
      <c r="I465" s="553"/>
    </row>
    <row r="466" spans="2:9" s="243" customFormat="1">
      <c r="B466" s="596">
        <f t="shared" ref="B466:B472" si="78">+B465+0.01</f>
        <v>2.0099999999999998</v>
      </c>
      <c r="C466" s="281" t="s">
        <v>1689</v>
      </c>
      <c r="D466" s="370">
        <v>3</v>
      </c>
      <c r="E466" s="371" t="s">
        <v>750</v>
      </c>
      <c r="F466" s="269"/>
      <c r="G466" s="272">
        <f t="shared" si="77"/>
        <v>0</v>
      </c>
      <c r="H466" s="274"/>
      <c r="I466" s="553"/>
    </row>
    <row r="467" spans="2:9" s="243" customFormat="1">
      <c r="B467" s="596">
        <f t="shared" si="78"/>
        <v>2.0199999999999996</v>
      </c>
      <c r="C467" s="281" t="s">
        <v>1690</v>
      </c>
      <c r="D467" s="339">
        <v>1</v>
      </c>
      <c r="E467" s="371" t="s">
        <v>9</v>
      </c>
      <c r="F467" s="297"/>
      <c r="G467" s="272">
        <f>+ROUND(F467*D467,2)</f>
        <v>0</v>
      </c>
      <c r="H467" s="274"/>
      <c r="I467" s="553"/>
    </row>
    <row r="468" spans="2:9" s="243" customFormat="1">
      <c r="B468" s="596">
        <f t="shared" si="78"/>
        <v>2.0299999999999994</v>
      </c>
      <c r="C468" s="338" t="s">
        <v>1691</v>
      </c>
      <c r="D468" s="629">
        <v>9</v>
      </c>
      <c r="E468" s="630" t="s">
        <v>750</v>
      </c>
      <c r="F468" s="631"/>
      <c r="G468" s="272">
        <f>+ROUND(F468*D468,2)</f>
        <v>0</v>
      </c>
      <c r="H468" s="274"/>
      <c r="I468" s="553"/>
    </row>
    <row r="469" spans="2:9" s="243" customFormat="1">
      <c r="B469" s="596">
        <f t="shared" si="78"/>
        <v>2.0399999999999991</v>
      </c>
      <c r="C469" s="372" t="s">
        <v>1692</v>
      </c>
      <c r="D469" s="339">
        <v>2</v>
      </c>
      <c r="E469" s="371" t="s">
        <v>9</v>
      </c>
      <c r="F469" s="297"/>
      <c r="G469" s="272">
        <f>+ROUND(F469*D469,2)</f>
        <v>0</v>
      </c>
      <c r="H469" s="274"/>
      <c r="I469" s="553"/>
    </row>
    <row r="470" spans="2:9" s="243" customFormat="1">
      <c r="B470" s="596">
        <f t="shared" si="78"/>
        <v>2.0499999999999989</v>
      </c>
      <c r="C470" s="372" t="s">
        <v>1693</v>
      </c>
      <c r="D470" s="354">
        <v>2</v>
      </c>
      <c r="E470" s="355" t="s">
        <v>9</v>
      </c>
      <c r="F470" s="297"/>
      <c r="G470" s="272">
        <f>+ROUND(F470*D470,2)</f>
        <v>0</v>
      </c>
      <c r="H470" s="274"/>
      <c r="I470" s="553"/>
    </row>
    <row r="471" spans="2:9" s="243" customFormat="1">
      <c r="B471" s="596">
        <f t="shared" si="78"/>
        <v>2.0599999999999987</v>
      </c>
      <c r="C471" s="372" t="s">
        <v>1694</v>
      </c>
      <c r="D471" s="354">
        <v>1</v>
      </c>
      <c r="E471" s="355" t="s">
        <v>9</v>
      </c>
      <c r="F471" s="297"/>
      <c r="G471" s="272">
        <f>+ROUND(F471*D471,2)</f>
        <v>0</v>
      </c>
      <c r="H471" s="274"/>
      <c r="I471" s="553"/>
    </row>
    <row r="472" spans="2:9" s="243" customFormat="1">
      <c r="B472" s="596">
        <f t="shared" si="78"/>
        <v>2.0699999999999985</v>
      </c>
      <c r="C472" s="281" t="s">
        <v>19</v>
      </c>
      <c r="D472" s="370">
        <v>1</v>
      </c>
      <c r="E472" s="371" t="s">
        <v>15</v>
      </c>
      <c r="F472" s="269"/>
      <c r="G472" s="272">
        <f t="shared" si="77"/>
        <v>0</v>
      </c>
      <c r="H472" s="274"/>
      <c r="I472" s="553"/>
    </row>
    <row r="473" spans="2:9" s="243" customFormat="1">
      <c r="B473" s="365"/>
      <c r="C473" s="290"/>
      <c r="D473" s="336"/>
      <c r="E473" s="336"/>
      <c r="F473" s="269"/>
      <c r="G473" s="272"/>
      <c r="H473" s="274">
        <f>SUM(G466:G472)</f>
        <v>0</v>
      </c>
      <c r="I473" s="553"/>
    </row>
    <row r="474" spans="2:9" s="243" customFormat="1">
      <c r="B474" s="365">
        <v>3</v>
      </c>
      <c r="C474" s="290" t="s">
        <v>1695</v>
      </c>
      <c r="D474" s="336"/>
      <c r="E474" s="336"/>
      <c r="F474" s="269"/>
      <c r="G474" s="272"/>
      <c r="H474" s="274"/>
      <c r="I474" s="553"/>
    </row>
    <row r="475" spans="2:9" s="243" customFormat="1">
      <c r="B475" s="596">
        <f t="shared" ref="B475:B488" si="79">+B474+0.01</f>
        <v>3.01</v>
      </c>
      <c r="C475" s="281" t="s">
        <v>1696</v>
      </c>
      <c r="D475" s="370">
        <v>30</v>
      </c>
      <c r="E475" s="371" t="s">
        <v>750</v>
      </c>
      <c r="F475" s="269"/>
      <c r="G475" s="272">
        <f t="shared" si="77"/>
        <v>0</v>
      </c>
      <c r="H475" s="274"/>
      <c r="I475" s="553"/>
    </row>
    <row r="476" spans="2:9" s="243" customFormat="1">
      <c r="B476" s="596">
        <f t="shared" si="79"/>
        <v>3.0199999999999996</v>
      </c>
      <c r="C476" s="281" t="s">
        <v>1697</v>
      </c>
      <c r="D476" s="370">
        <v>1</v>
      </c>
      <c r="E476" s="371" t="s">
        <v>9</v>
      </c>
      <c r="F476" s="269"/>
      <c r="G476" s="272">
        <f t="shared" si="77"/>
        <v>0</v>
      </c>
      <c r="H476" s="274"/>
      <c r="I476" s="553"/>
    </row>
    <row r="477" spans="2:9" s="243" customFormat="1">
      <c r="B477" s="596">
        <f t="shared" si="79"/>
        <v>3.0299999999999994</v>
      </c>
      <c r="C477" s="281" t="s">
        <v>1698</v>
      </c>
      <c r="D477" s="370">
        <v>1</v>
      </c>
      <c r="E477" s="371" t="s">
        <v>9</v>
      </c>
      <c r="F477" s="269"/>
      <c r="G477" s="272">
        <f t="shared" si="77"/>
        <v>0</v>
      </c>
      <c r="H477" s="274"/>
      <c r="I477" s="553"/>
    </row>
    <row r="478" spans="2:9" s="243" customFormat="1">
      <c r="B478" s="596">
        <f t="shared" si="79"/>
        <v>3.0399999999999991</v>
      </c>
      <c r="C478" s="281" t="s">
        <v>1699</v>
      </c>
      <c r="D478" s="370">
        <v>8.5</v>
      </c>
      <c r="E478" s="371" t="s">
        <v>750</v>
      </c>
      <c r="F478" s="269"/>
      <c r="G478" s="272">
        <f t="shared" si="77"/>
        <v>0</v>
      </c>
      <c r="H478" s="274"/>
      <c r="I478" s="553"/>
    </row>
    <row r="479" spans="2:9" s="243" customFormat="1">
      <c r="B479" s="596">
        <f t="shared" si="79"/>
        <v>3.0499999999999989</v>
      </c>
      <c r="C479" s="281" t="s">
        <v>1700</v>
      </c>
      <c r="D479" s="370">
        <v>1</v>
      </c>
      <c r="E479" s="371" t="s">
        <v>9</v>
      </c>
      <c r="F479" s="269"/>
      <c r="G479" s="272">
        <f t="shared" si="77"/>
        <v>0</v>
      </c>
      <c r="H479" s="274"/>
      <c r="I479" s="553"/>
    </row>
    <row r="480" spans="2:9" s="243" customFormat="1">
      <c r="B480" s="596">
        <f t="shared" si="79"/>
        <v>3.0599999999999987</v>
      </c>
      <c r="C480" s="281" t="s">
        <v>1701</v>
      </c>
      <c r="D480" s="370">
        <v>6.5</v>
      </c>
      <c r="E480" s="371" t="s">
        <v>750</v>
      </c>
      <c r="F480" s="269"/>
      <c r="G480" s="272">
        <f t="shared" si="77"/>
        <v>0</v>
      </c>
      <c r="H480" s="274"/>
      <c r="I480" s="553"/>
    </row>
    <row r="481" spans="2:9" s="243" customFormat="1" ht="37.5">
      <c r="B481" s="596">
        <f t="shared" si="79"/>
        <v>3.0699999999999985</v>
      </c>
      <c r="C481" s="281" t="s">
        <v>1702</v>
      </c>
      <c r="D481" s="370">
        <v>1</v>
      </c>
      <c r="E481" s="371" t="s">
        <v>9</v>
      </c>
      <c r="F481" s="269"/>
      <c r="G481" s="272">
        <f t="shared" si="77"/>
        <v>0</v>
      </c>
      <c r="H481" s="274"/>
      <c r="I481" s="553"/>
    </row>
    <row r="482" spans="2:9" s="243" customFormat="1">
      <c r="B482" s="596">
        <f t="shared" si="79"/>
        <v>3.0799999999999983</v>
      </c>
      <c r="C482" s="281" t="s">
        <v>1703</v>
      </c>
      <c r="D482" s="370">
        <v>1</v>
      </c>
      <c r="E482" s="371" t="s">
        <v>9</v>
      </c>
      <c r="F482" s="269"/>
      <c r="G482" s="272">
        <f t="shared" si="77"/>
        <v>0</v>
      </c>
      <c r="H482" s="274"/>
      <c r="I482" s="553"/>
    </row>
    <row r="483" spans="2:9" s="243" customFormat="1">
      <c r="B483" s="596">
        <f t="shared" si="79"/>
        <v>3.0899999999999981</v>
      </c>
      <c r="C483" s="281" t="s">
        <v>1704</v>
      </c>
      <c r="D483" s="370">
        <v>1</v>
      </c>
      <c r="E483" s="371" t="s">
        <v>9</v>
      </c>
      <c r="F483" s="269"/>
      <c r="G483" s="272">
        <f t="shared" si="77"/>
        <v>0</v>
      </c>
      <c r="H483" s="274"/>
      <c r="I483" s="553"/>
    </row>
    <row r="484" spans="2:9" s="243" customFormat="1">
      <c r="B484" s="596">
        <f t="shared" si="79"/>
        <v>3.0999999999999979</v>
      </c>
      <c r="C484" s="281" t="s">
        <v>1705</v>
      </c>
      <c r="D484" s="370">
        <v>1</v>
      </c>
      <c r="E484" s="371" t="s">
        <v>9</v>
      </c>
      <c r="F484" s="269"/>
      <c r="G484" s="272">
        <f t="shared" si="77"/>
        <v>0</v>
      </c>
      <c r="H484" s="274"/>
      <c r="I484" s="553"/>
    </row>
    <row r="485" spans="2:9" s="243" customFormat="1">
      <c r="B485" s="596">
        <f t="shared" si="79"/>
        <v>3.1099999999999977</v>
      </c>
      <c r="C485" s="281" t="s">
        <v>1706</v>
      </c>
      <c r="D485" s="370">
        <v>1</v>
      </c>
      <c r="E485" s="371" t="s">
        <v>9</v>
      </c>
      <c r="F485" s="269"/>
      <c r="G485" s="272">
        <f t="shared" si="77"/>
        <v>0</v>
      </c>
      <c r="H485" s="274"/>
      <c r="I485" s="553"/>
    </row>
    <row r="486" spans="2:9" s="243" customFormat="1">
      <c r="B486" s="596">
        <f t="shared" si="79"/>
        <v>3.1199999999999974</v>
      </c>
      <c r="C486" s="281" t="s">
        <v>1707</v>
      </c>
      <c r="D486" s="370">
        <v>1</v>
      </c>
      <c r="E486" s="371" t="s">
        <v>9</v>
      </c>
      <c r="F486" s="269"/>
      <c r="G486" s="272">
        <f t="shared" si="77"/>
        <v>0</v>
      </c>
      <c r="H486" s="274"/>
      <c r="I486" s="553"/>
    </row>
    <row r="487" spans="2:9" s="243" customFormat="1">
      <c r="B487" s="596">
        <f t="shared" si="79"/>
        <v>3.1299999999999972</v>
      </c>
      <c r="C487" s="281" t="s">
        <v>1708</v>
      </c>
      <c r="D487" s="370">
        <v>1</v>
      </c>
      <c r="E487" s="371" t="s">
        <v>9</v>
      </c>
      <c r="F487" s="269"/>
      <c r="G487" s="272">
        <f t="shared" si="77"/>
        <v>0</v>
      </c>
      <c r="H487" s="274"/>
      <c r="I487" s="553"/>
    </row>
    <row r="488" spans="2:9" s="243" customFormat="1">
      <c r="B488" s="596">
        <f t="shared" si="79"/>
        <v>3.139999999999997</v>
      </c>
      <c r="C488" s="281" t="s">
        <v>19</v>
      </c>
      <c r="D488" s="370">
        <v>1</v>
      </c>
      <c r="E488" s="371" t="s">
        <v>15</v>
      </c>
      <c r="F488" s="269"/>
      <c r="G488" s="272">
        <f t="shared" si="77"/>
        <v>0</v>
      </c>
      <c r="H488" s="274"/>
      <c r="I488" s="553"/>
    </row>
    <row r="489" spans="2:9" s="243" customFormat="1">
      <c r="B489" s="365"/>
      <c r="C489" s="290"/>
      <c r="D489" s="336"/>
      <c r="E489" s="336"/>
      <c r="F489" s="269"/>
      <c r="G489" s="272"/>
      <c r="H489" s="274">
        <f>SUM(G475:G488)</f>
        <v>0</v>
      </c>
      <c r="I489" s="553"/>
    </row>
    <row r="490" spans="2:9" s="243" customFormat="1">
      <c r="B490" s="365">
        <v>4</v>
      </c>
      <c r="C490" s="290" t="s">
        <v>1709</v>
      </c>
      <c r="D490" s="336"/>
      <c r="E490" s="336"/>
      <c r="F490" s="269"/>
      <c r="G490" s="272"/>
      <c r="H490" s="274"/>
      <c r="I490" s="553"/>
    </row>
    <row r="491" spans="2:9" s="243" customFormat="1">
      <c r="B491" s="596">
        <f t="shared" ref="B491:B521" si="80">+B490+0.01</f>
        <v>4.01</v>
      </c>
      <c r="C491" s="281" t="s">
        <v>1710</v>
      </c>
      <c r="D491" s="371">
        <v>30</v>
      </c>
      <c r="E491" s="371" t="s">
        <v>750</v>
      </c>
      <c r="F491" s="269"/>
      <c r="G491" s="272">
        <f t="shared" si="77"/>
        <v>0</v>
      </c>
      <c r="H491" s="274"/>
      <c r="I491" s="553"/>
    </row>
    <row r="492" spans="2:9" s="243" customFormat="1">
      <c r="B492" s="596">
        <f t="shared" si="80"/>
        <v>4.0199999999999996</v>
      </c>
      <c r="C492" s="281" t="s">
        <v>1711</v>
      </c>
      <c r="D492" s="371">
        <v>2</v>
      </c>
      <c r="E492" s="371" t="s">
        <v>9</v>
      </c>
      <c r="F492" s="269"/>
      <c r="G492" s="272">
        <f t="shared" si="77"/>
        <v>0</v>
      </c>
      <c r="H492" s="274"/>
      <c r="I492" s="553"/>
    </row>
    <row r="493" spans="2:9" s="243" customFormat="1">
      <c r="B493" s="596">
        <f t="shared" si="80"/>
        <v>4.0299999999999994</v>
      </c>
      <c r="C493" s="281" t="s">
        <v>1712</v>
      </c>
      <c r="D493" s="371">
        <v>2</v>
      </c>
      <c r="E493" s="371" t="s">
        <v>9</v>
      </c>
      <c r="F493" s="269"/>
      <c r="G493" s="272">
        <f t="shared" si="77"/>
        <v>0</v>
      </c>
      <c r="H493" s="274"/>
      <c r="I493" s="553"/>
    </row>
    <row r="494" spans="2:9" s="243" customFormat="1">
      <c r="B494" s="596">
        <f t="shared" si="80"/>
        <v>4.0399999999999991</v>
      </c>
      <c r="C494" s="281" t="s">
        <v>1713</v>
      </c>
      <c r="D494" s="371">
        <v>2</v>
      </c>
      <c r="E494" s="371" t="s">
        <v>9</v>
      </c>
      <c r="F494" s="269"/>
      <c r="G494" s="272">
        <f t="shared" si="77"/>
        <v>0</v>
      </c>
      <c r="H494" s="274"/>
      <c r="I494" s="553"/>
    </row>
    <row r="495" spans="2:9" s="243" customFormat="1">
      <c r="B495" s="596">
        <f t="shared" si="80"/>
        <v>4.0499999999999989</v>
      </c>
      <c r="C495" s="281" t="s">
        <v>1714</v>
      </c>
      <c r="D495" s="371">
        <v>2</v>
      </c>
      <c r="E495" s="371" t="s">
        <v>9</v>
      </c>
      <c r="F495" s="269"/>
      <c r="G495" s="272">
        <f t="shared" si="77"/>
        <v>0</v>
      </c>
      <c r="H495" s="274"/>
      <c r="I495" s="553"/>
    </row>
    <row r="496" spans="2:9" s="243" customFormat="1">
      <c r="B496" s="596">
        <f t="shared" si="80"/>
        <v>4.0599999999999987</v>
      </c>
      <c r="C496" s="281" t="s">
        <v>1715</v>
      </c>
      <c r="D496" s="371">
        <v>2</v>
      </c>
      <c r="E496" s="371" t="s">
        <v>9</v>
      </c>
      <c r="F496" s="269"/>
      <c r="G496" s="272">
        <f t="shared" si="77"/>
        <v>0</v>
      </c>
      <c r="H496" s="274"/>
      <c r="I496" s="553"/>
    </row>
    <row r="497" spans="2:9" s="243" customFormat="1">
      <c r="B497" s="596">
        <f t="shared" si="80"/>
        <v>4.0699999999999985</v>
      </c>
      <c r="C497" s="281" t="s">
        <v>1716</v>
      </c>
      <c r="D497" s="371">
        <v>2</v>
      </c>
      <c r="E497" s="371" t="s">
        <v>9</v>
      </c>
      <c r="F497" s="269"/>
      <c r="G497" s="272">
        <f t="shared" si="77"/>
        <v>0</v>
      </c>
      <c r="H497" s="274"/>
      <c r="I497" s="553"/>
    </row>
    <row r="498" spans="2:9" s="243" customFormat="1">
      <c r="B498" s="596">
        <f t="shared" si="80"/>
        <v>4.0799999999999983</v>
      </c>
      <c r="C498" s="281" t="s">
        <v>1717</v>
      </c>
      <c r="D498" s="371">
        <v>2</v>
      </c>
      <c r="E498" s="371" t="s">
        <v>9</v>
      </c>
      <c r="F498" s="269"/>
      <c r="G498" s="272">
        <f t="shared" si="77"/>
        <v>0</v>
      </c>
      <c r="H498" s="274"/>
      <c r="I498" s="553"/>
    </row>
    <row r="499" spans="2:9" s="243" customFormat="1" ht="252.75" customHeight="1">
      <c r="B499" s="596">
        <f t="shared" si="80"/>
        <v>4.0899999999999981</v>
      </c>
      <c r="C499" s="281" t="s">
        <v>1718</v>
      </c>
      <c r="D499" s="371">
        <v>2</v>
      </c>
      <c r="E499" s="371" t="s">
        <v>9</v>
      </c>
      <c r="F499" s="269"/>
      <c r="G499" s="272">
        <f t="shared" si="77"/>
        <v>0</v>
      </c>
      <c r="H499" s="274"/>
      <c r="I499" s="553"/>
    </row>
    <row r="500" spans="2:9" s="243" customFormat="1">
      <c r="B500" s="596">
        <f t="shared" si="80"/>
        <v>4.0999999999999979</v>
      </c>
      <c r="C500" s="281" t="s">
        <v>1719</v>
      </c>
      <c r="D500" s="371">
        <v>2</v>
      </c>
      <c r="E500" s="371" t="s">
        <v>9</v>
      </c>
      <c r="F500" s="269"/>
      <c r="G500" s="272">
        <f t="shared" si="77"/>
        <v>0</v>
      </c>
      <c r="H500" s="274"/>
      <c r="I500" s="553"/>
    </row>
    <row r="501" spans="2:9" s="243" customFormat="1">
      <c r="B501" s="596">
        <f t="shared" si="80"/>
        <v>4.1099999999999977</v>
      </c>
      <c r="C501" s="281" t="s">
        <v>1720</v>
      </c>
      <c r="D501" s="371">
        <v>2</v>
      </c>
      <c r="E501" s="371" t="s">
        <v>9</v>
      </c>
      <c r="F501" s="269"/>
      <c r="G501" s="272">
        <f t="shared" si="77"/>
        <v>0</v>
      </c>
      <c r="H501" s="274"/>
      <c r="I501" s="553"/>
    </row>
    <row r="502" spans="2:9" s="243" customFormat="1">
      <c r="B502" s="596">
        <f t="shared" si="80"/>
        <v>4.1199999999999974</v>
      </c>
      <c r="C502" s="281" t="s">
        <v>1721</v>
      </c>
      <c r="D502" s="371">
        <v>2</v>
      </c>
      <c r="E502" s="371" t="s">
        <v>9</v>
      </c>
      <c r="F502" s="269"/>
      <c r="G502" s="272">
        <f t="shared" si="77"/>
        <v>0</v>
      </c>
      <c r="H502" s="274"/>
      <c r="I502" s="553"/>
    </row>
    <row r="503" spans="2:9" s="243" customFormat="1">
      <c r="B503" s="596">
        <f t="shared" si="80"/>
        <v>4.1299999999999972</v>
      </c>
      <c r="C503" s="281" t="s">
        <v>1722</v>
      </c>
      <c r="D503" s="371">
        <v>2</v>
      </c>
      <c r="E503" s="371" t="s">
        <v>9</v>
      </c>
      <c r="F503" s="269"/>
      <c r="G503" s="272">
        <f t="shared" si="77"/>
        <v>0</v>
      </c>
      <c r="H503" s="274"/>
      <c r="I503" s="553"/>
    </row>
    <row r="504" spans="2:9" s="243" customFormat="1">
      <c r="B504" s="596">
        <f t="shared" si="80"/>
        <v>4.139999999999997</v>
      </c>
      <c r="C504" s="281" t="s">
        <v>1723</v>
      </c>
      <c r="D504" s="371">
        <v>2</v>
      </c>
      <c r="E504" s="371" t="s">
        <v>9</v>
      </c>
      <c r="F504" s="269"/>
      <c r="G504" s="272">
        <f t="shared" si="77"/>
        <v>0</v>
      </c>
      <c r="H504" s="274"/>
      <c r="I504" s="553"/>
    </row>
    <row r="505" spans="2:9" s="243" customFormat="1">
      <c r="B505" s="596">
        <f t="shared" si="80"/>
        <v>4.1499999999999968</v>
      </c>
      <c r="C505" s="281" t="s">
        <v>1724</v>
      </c>
      <c r="D505" s="371">
        <v>2</v>
      </c>
      <c r="E505" s="371" t="s">
        <v>9</v>
      </c>
      <c r="F505" s="269"/>
      <c r="G505" s="272">
        <f t="shared" si="77"/>
        <v>0</v>
      </c>
      <c r="H505" s="274"/>
      <c r="I505" s="553"/>
    </row>
    <row r="506" spans="2:9" s="243" customFormat="1">
      <c r="B506" s="596">
        <f t="shared" si="80"/>
        <v>4.1599999999999966</v>
      </c>
      <c r="C506" s="281" t="s">
        <v>1725</v>
      </c>
      <c r="D506" s="371">
        <v>2</v>
      </c>
      <c r="E506" s="371" t="s">
        <v>9</v>
      </c>
      <c r="F506" s="269"/>
      <c r="G506" s="272">
        <f t="shared" si="77"/>
        <v>0</v>
      </c>
      <c r="H506" s="274"/>
      <c r="I506" s="553"/>
    </row>
    <row r="507" spans="2:9" s="243" customFormat="1">
      <c r="B507" s="596">
        <f t="shared" si="80"/>
        <v>4.1699999999999964</v>
      </c>
      <c r="C507" s="281" t="s">
        <v>1726</v>
      </c>
      <c r="D507" s="371">
        <v>2</v>
      </c>
      <c r="E507" s="371" t="s">
        <v>9</v>
      </c>
      <c r="F507" s="269"/>
      <c r="G507" s="272">
        <f t="shared" si="77"/>
        <v>0</v>
      </c>
      <c r="H507" s="274"/>
      <c r="I507" s="553"/>
    </row>
    <row r="508" spans="2:9" s="243" customFormat="1">
      <c r="B508" s="596">
        <f t="shared" si="80"/>
        <v>4.1799999999999962</v>
      </c>
      <c r="C508" s="281" t="s">
        <v>1727</v>
      </c>
      <c r="D508" s="371">
        <v>2</v>
      </c>
      <c r="E508" s="371" t="s">
        <v>9</v>
      </c>
      <c r="F508" s="269"/>
      <c r="G508" s="272">
        <f t="shared" si="77"/>
        <v>0</v>
      </c>
      <c r="H508" s="274"/>
      <c r="I508" s="553"/>
    </row>
    <row r="509" spans="2:9" s="243" customFormat="1">
      <c r="B509" s="596">
        <f t="shared" si="80"/>
        <v>4.1899999999999959</v>
      </c>
      <c r="C509" s="281" t="s">
        <v>1728</v>
      </c>
      <c r="D509" s="371">
        <v>2</v>
      </c>
      <c r="E509" s="371" t="s">
        <v>9</v>
      </c>
      <c r="F509" s="269"/>
      <c r="G509" s="272">
        <f t="shared" si="77"/>
        <v>0</v>
      </c>
      <c r="H509" s="274"/>
      <c r="I509" s="553"/>
    </row>
    <row r="510" spans="2:9" s="243" customFormat="1">
      <c r="B510" s="596">
        <f t="shared" si="80"/>
        <v>4.1999999999999957</v>
      </c>
      <c r="C510" s="281" t="s">
        <v>1729</v>
      </c>
      <c r="D510" s="371">
        <v>2</v>
      </c>
      <c r="E510" s="371" t="s">
        <v>9</v>
      </c>
      <c r="F510" s="269"/>
      <c r="G510" s="272">
        <f t="shared" si="77"/>
        <v>0</v>
      </c>
      <c r="H510" s="274"/>
      <c r="I510" s="553"/>
    </row>
    <row r="511" spans="2:9" s="243" customFormat="1">
      <c r="B511" s="596">
        <f t="shared" si="80"/>
        <v>4.2099999999999955</v>
      </c>
      <c r="C511" s="281" t="s">
        <v>1730</v>
      </c>
      <c r="D511" s="371">
        <v>2</v>
      </c>
      <c r="E511" s="371" t="s">
        <v>9</v>
      </c>
      <c r="F511" s="269"/>
      <c r="G511" s="272">
        <f t="shared" si="77"/>
        <v>0</v>
      </c>
      <c r="H511" s="274"/>
      <c r="I511" s="553"/>
    </row>
    <row r="512" spans="2:9" s="243" customFormat="1">
      <c r="B512" s="596">
        <f t="shared" si="80"/>
        <v>4.2199999999999953</v>
      </c>
      <c r="C512" s="281" t="s">
        <v>1731</v>
      </c>
      <c r="D512" s="371">
        <v>1</v>
      </c>
      <c r="E512" s="371" t="s">
        <v>9</v>
      </c>
      <c r="F512" s="269"/>
      <c r="G512" s="272">
        <f t="shared" si="77"/>
        <v>0</v>
      </c>
      <c r="H512" s="274"/>
      <c r="I512" s="553"/>
    </row>
    <row r="513" spans="2:9" s="243" customFormat="1">
      <c r="B513" s="596">
        <f t="shared" si="80"/>
        <v>4.2299999999999951</v>
      </c>
      <c r="C513" s="281" t="s">
        <v>1732</v>
      </c>
      <c r="D513" s="371">
        <v>2</v>
      </c>
      <c r="E513" s="371" t="s">
        <v>9</v>
      </c>
      <c r="F513" s="269"/>
      <c r="G513" s="272">
        <f t="shared" si="77"/>
        <v>0</v>
      </c>
      <c r="H513" s="274"/>
      <c r="I513" s="553"/>
    </row>
    <row r="514" spans="2:9" s="243" customFormat="1">
      <c r="B514" s="596">
        <f t="shared" si="80"/>
        <v>4.2399999999999949</v>
      </c>
      <c r="C514" s="281" t="s">
        <v>1733</v>
      </c>
      <c r="D514" s="371">
        <v>2</v>
      </c>
      <c r="E514" s="371" t="s">
        <v>9</v>
      </c>
      <c r="F514" s="269"/>
      <c r="G514" s="272">
        <f t="shared" si="77"/>
        <v>0</v>
      </c>
      <c r="H514" s="274"/>
      <c r="I514" s="553"/>
    </row>
    <row r="515" spans="2:9" s="243" customFormat="1">
      <c r="B515" s="596">
        <f t="shared" si="80"/>
        <v>4.2499999999999947</v>
      </c>
      <c r="C515" s="281" t="s">
        <v>1734</v>
      </c>
      <c r="D515" s="371">
        <v>2</v>
      </c>
      <c r="E515" s="371" t="s">
        <v>9</v>
      </c>
      <c r="F515" s="269"/>
      <c r="G515" s="272">
        <f t="shared" si="77"/>
        <v>0</v>
      </c>
      <c r="H515" s="274"/>
      <c r="I515" s="553"/>
    </row>
    <row r="516" spans="2:9" s="243" customFormat="1">
      <c r="B516" s="596">
        <f t="shared" si="80"/>
        <v>4.2599999999999945</v>
      </c>
      <c r="C516" s="281" t="s">
        <v>1735</v>
      </c>
      <c r="D516" s="371">
        <v>1</v>
      </c>
      <c r="E516" s="371" t="s">
        <v>9</v>
      </c>
      <c r="F516" s="269"/>
      <c r="G516" s="272">
        <f t="shared" si="77"/>
        <v>0</v>
      </c>
      <c r="H516" s="274"/>
      <c r="I516" s="553"/>
    </row>
    <row r="517" spans="2:9" s="243" customFormat="1">
      <c r="B517" s="596">
        <f t="shared" si="80"/>
        <v>4.2699999999999942</v>
      </c>
      <c r="C517" s="281" t="s">
        <v>1736</v>
      </c>
      <c r="D517" s="371">
        <v>1</v>
      </c>
      <c r="E517" s="371" t="s">
        <v>9</v>
      </c>
      <c r="F517" s="269"/>
      <c r="G517" s="272">
        <f t="shared" si="77"/>
        <v>0</v>
      </c>
      <c r="H517" s="274"/>
      <c r="I517" s="553"/>
    </row>
    <row r="518" spans="2:9" s="243" customFormat="1">
      <c r="B518" s="596">
        <f t="shared" si="80"/>
        <v>4.279999999999994</v>
      </c>
      <c r="C518" s="281" t="s">
        <v>1737</v>
      </c>
      <c r="D518" s="371">
        <v>1</v>
      </c>
      <c r="E518" s="371" t="s">
        <v>9</v>
      </c>
      <c r="F518" s="269"/>
      <c r="G518" s="272">
        <f t="shared" si="77"/>
        <v>0</v>
      </c>
      <c r="H518" s="274"/>
      <c r="I518" s="553"/>
    </row>
    <row r="519" spans="2:9" s="243" customFormat="1">
      <c r="B519" s="596">
        <f t="shared" si="80"/>
        <v>4.2899999999999938</v>
      </c>
      <c r="C519" s="281" t="s">
        <v>1738</v>
      </c>
      <c r="D519" s="371">
        <v>1</v>
      </c>
      <c r="E519" s="371" t="s">
        <v>9</v>
      </c>
      <c r="F519" s="269"/>
      <c r="G519" s="272">
        <f t="shared" si="77"/>
        <v>0</v>
      </c>
      <c r="H519" s="274"/>
      <c r="I519" s="553"/>
    </row>
    <row r="520" spans="2:9" s="243" customFormat="1">
      <c r="B520" s="596">
        <f t="shared" si="80"/>
        <v>4.2999999999999936</v>
      </c>
      <c r="C520" s="281" t="s">
        <v>1739</v>
      </c>
      <c r="D520" s="371">
        <v>1</v>
      </c>
      <c r="E520" s="371" t="s">
        <v>9</v>
      </c>
      <c r="F520" s="269"/>
      <c r="G520" s="272">
        <f t="shared" si="77"/>
        <v>0</v>
      </c>
      <c r="H520" s="274"/>
      <c r="I520" s="553"/>
    </row>
    <row r="521" spans="2:9" s="243" customFormat="1">
      <c r="B521" s="596">
        <f t="shared" si="80"/>
        <v>4.3099999999999934</v>
      </c>
      <c r="C521" s="281" t="s">
        <v>19</v>
      </c>
      <c r="D521" s="371">
        <v>1</v>
      </c>
      <c r="E521" s="371" t="s">
        <v>15</v>
      </c>
      <c r="F521" s="269"/>
      <c r="G521" s="272">
        <f t="shared" si="77"/>
        <v>0</v>
      </c>
      <c r="H521" s="632"/>
      <c r="I521" s="553"/>
    </row>
    <row r="522" spans="2:9" s="243" customFormat="1">
      <c r="B522" s="633"/>
      <c r="C522" s="290"/>
      <c r="D522" s="336"/>
      <c r="E522" s="336"/>
      <c r="F522" s="269"/>
      <c r="G522" s="272"/>
      <c r="H522" s="448">
        <f>SUM(G491:G521)</f>
        <v>0</v>
      </c>
      <c r="I522" s="553"/>
    </row>
    <row r="523" spans="2:9" s="243" customFormat="1" ht="19.5" thickBot="1">
      <c r="B523" s="467"/>
      <c r="C523" s="316"/>
      <c r="D523" s="269"/>
      <c r="E523" s="273"/>
      <c r="F523" s="269"/>
      <c r="G523" s="280"/>
      <c r="H523" s="448"/>
      <c r="I523" s="553"/>
    </row>
    <row r="524" spans="2:9" s="243" customFormat="1" ht="57" thickBot="1">
      <c r="B524" s="634"/>
      <c r="C524" s="334" t="s">
        <v>1269</v>
      </c>
      <c r="D524" s="616"/>
      <c r="E524" s="273"/>
      <c r="F524" s="269"/>
      <c r="G524" s="280"/>
      <c r="H524" s="448"/>
      <c r="I524" s="553"/>
    </row>
    <row r="525" spans="2:9" s="243" customFormat="1">
      <c r="B525" s="467"/>
      <c r="C525" s="460"/>
      <c r="D525" s="269"/>
      <c r="E525" s="273"/>
      <c r="F525" s="269"/>
      <c r="G525" s="280"/>
      <c r="H525" s="448"/>
      <c r="I525" s="553"/>
    </row>
    <row r="526" spans="2:9" s="243" customFormat="1">
      <c r="B526" s="365">
        <v>1</v>
      </c>
      <c r="C526" s="290" t="s">
        <v>1288</v>
      </c>
      <c r="D526" s="371"/>
      <c r="E526" s="340"/>
      <c r="F526" s="269"/>
      <c r="G526" s="272"/>
      <c r="H526" s="448"/>
      <c r="I526" s="553"/>
    </row>
    <row r="527" spans="2:9" s="243" customFormat="1">
      <c r="B527" s="596">
        <f t="shared" ref="B527:B531" si="81">+B526+0.01</f>
        <v>1.01</v>
      </c>
      <c r="C527" s="281" t="s">
        <v>1740</v>
      </c>
      <c r="D527" s="371">
        <v>85</v>
      </c>
      <c r="E527" s="340" t="s">
        <v>750</v>
      </c>
      <c r="F527" s="269"/>
      <c r="G527" s="272">
        <f t="shared" ref="G527:G531" si="82">ROUND(F527*D527,2)</f>
        <v>0</v>
      </c>
      <c r="H527" s="448"/>
      <c r="I527" s="553"/>
    </row>
    <row r="528" spans="2:9" s="243" customFormat="1">
      <c r="B528" s="596">
        <f t="shared" si="81"/>
        <v>1.02</v>
      </c>
      <c r="C528" s="281" t="s">
        <v>1741</v>
      </c>
      <c r="D528" s="371">
        <v>60</v>
      </c>
      <c r="E528" s="340" t="s">
        <v>750</v>
      </c>
      <c r="F528" s="269"/>
      <c r="G528" s="272">
        <f t="shared" si="82"/>
        <v>0</v>
      </c>
      <c r="H528" s="448"/>
      <c r="I528" s="553"/>
    </row>
    <row r="529" spans="2:9" s="243" customFormat="1">
      <c r="B529" s="596">
        <f t="shared" si="81"/>
        <v>1.03</v>
      </c>
      <c r="C529" s="281" t="s">
        <v>1742</v>
      </c>
      <c r="D529" s="371">
        <v>24.32</v>
      </c>
      <c r="E529" s="340" t="s">
        <v>750</v>
      </c>
      <c r="F529" s="269"/>
      <c r="G529" s="272">
        <f t="shared" si="82"/>
        <v>0</v>
      </c>
      <c r="H529" s="448"/>
      <c r="I529" s="553"/>
    </row>
    <row r="530" spans="2:9" s="243" customFormat="1">
      <c r="B530" s="596">
        <f t="shared" si="81"/>
        <v>1.04</v>
      </c>
      <c r="C530" s="281" t="s">
        <v>1743</v>
      </c>
      <c r="D530" s="371">
        <v>16</v>
      </c>
      <c r="E530" s="340" t="s">
        <v>9</v>
      </c>
      <c r="F530" s="269"/>
      <c r="G530" s="272">
        <f t="shared" si="82"/>
        <v>0</v>
      </c>
      <c r="H530" s="448"/>
      <c r="I530" s="553"/>
    </row>
    <row r="531" spans="2:9" s="243" customFormat="1">
      <c r="B531" s="596">
        <f t="shared" si="81"/>
        <v>1.05</v>
      </c>
      <c r="C531" s="281" t="s">
        <v>1744</v>
      </c>
      <c r="D531" s="371">
        <v>4</v>
      </c>
      <c r="E531" s="340" t="s">
        <v>9</v>
      </c>
      <c r="F531" s="269"/>
      <c r="G531" s="272">
        <f t="shared" si="82"/>
        <v>0</v>
      </c>
      <c r="H531" s="448"/>
      <c r="I531" s="553"/>
    </row>
    <row r="532" spans="2:9" s="243" customFormat="1">
      <c r="B532" s="467"/>
      <c r="C532" s="268"/>
      <c r="D532" s="269"/>
      <c r="E532" s="273"/>
      <c r="F532" s="269"/>
      <c r="G532" s="280"/>
      <c r="H532" s="448"/>
      <c r="I532" s="553"/>
    </row>
    <row r="533" spans="2:9" s="243" customFormat="1">
      <c r="B533" s="365">
        <v>2</v>
      </c>
      <c r="C533" s="290" t="s">
        <v>1745</v>
      </c>
      <c r="D533" s="371"/>
      <c r="E533" s="340"/>
      <c r="F533" s="269"/>
      <c r="G533" s="272"/>
      <c r="H533" s="448"/>
      <c r="I533" s="553"/>
    </row>
    <row r="534" spans="2:9" s="243" customFormat="1">
      <c r="B534" s="596">
        <f t="shared" ref="B534:B538" si="83">+B533+0.01</f>
        <v>2.0099999999999998</v>
      </c>
      <c r="C534" s="281" t="s">
        <v>1746</v>
      </c>
      <c r="D534" s="371">
        <v>14.5</v>
      </c>
      <c r="E534" s="340" t="s">
        <v>750</v>
      </c>
      <c r="F534" s="269"/>
      <c r="G534" s="272">
        <f t="shared" ref="G534:G538" si="84">ROUND(F534*D534,2)</f>
        <v>0</v>
      </c>
      <c r="H534" s="448"/>
      <c r="I534" s="553"/>
    </row>
    <row r="535" spans="2:9" s="243" customFormat="1">
      <c r="B535" s="596">
        <f t="shared" si="83"/>
        <v>2.0199999999999996</v>
      </c>
      <c r="C535" s="281" t="s">
        <v>1747</v>
      </c>
      <c r="D535" s="371">
        <v>5</v>
      </c>
      <c r="E535" s="340" t="s">
        <v>9</v>
      </c>
      <c r="F535" s="269"/>
      <c r="G535" s="272">
        <f t="shared" si="84"/>
        <v>0</v>
      </c>
      <c r="H535" s="448"/>
      <c r="I535" s="553"/>
    </row>
    <row r="536" spans="2:9" s="243" customFormat="1">
      <c r="B536" s="596">
        <f t="shared" si="83"/>
        <v>2.0299999999999994</v>
      </c>
      <c r="C536" s="281" t="s">
        <v>1748</v>
      </c>
      <c r="D536" s="371">
        <v>5</v>
      </c>
      <c r="E536" s="340" t="s">
        <v>9</v>
      </c>
      <c r="F536" s="269"/>
      <c r="G536" s="272">
        <f t="shared" si="84"/>
        <v>0</v>
      </c>
      <c r="H536" s="448"/>
      <c r="I536" s="553"/>
    </row>
    <row r="537" spans="2:9" s="243" customFormat="1">
      <c r="B537" s="596">
        <f t="shared" si="83"/>
        <v>2.0399999999999991</v>
      </c>
      <c r="C537" s="281" t="s">
        <v>1749</v>
      </c>
      <c r="D537" s="371">
        <v>2</v>
      </c>
      <c r="E537" s="340" t="s">
        <v>9</v>
      </c>
      <c r="F537" s="269"/>
      <c r="G537" s="272">
        <f t="shared" si="84"/>
        <v>0</v>
      </c>
      <c r="H537" s="448"/>
      <c r="I537" s="553"/>
    </row>
    <row r="538" spans="2:9" s="243" customFormat="1">
      <c r="B538" s="596">
        <f t="shared" si="83"/>
        <v>2.0499999999999989</v>
      </c>
      <c r="C538" s="281" t="s">
        <v>1750</v>
      </c>
      <c r="D538" s="371">
        <v>6</v>
      </c>
      <c r="E538" s="340" t="s">
        <v>9</v>
      </c>
      <c r="F538" s="269"/>
      <c r="G538" s="272">
        <f t="shared" si="84"/>
        <v>0</v>
      </c>
      <c r="H538" s="448"/>
      <c r="I538" s="553"/>
    </row>
    <row r="539" spans="2:9" s="243" customFormat="1" ht="19.5" thickBot="1">
      <c r="B539" s="467"/>
      <c r="C539" s="268"/>
      <c r="D539" s="269"/>
      <c r="E539" s="273"/>
      <c r="F539" s="269"/>
      <c r="G539" s="280"/>
      <c r="H539" s="448">
        <f>SUM(G527:G538)</f>
        <v>0</v>
      </c>
      <c r="I539" s="553"/>
    </row>
    <row r="540" spans="2:9" s="243" customFormat="1" ht="19.5" thickBot="1">
      <c r="B540" s="467"/>
      <c r="C540" s="457" t="s">
        <v>1751</v>
      </c>
      <c r="D540" s="269"/>
      <c r="E540" s="273"/>
      <c r="F540" s="269"/>
      <c r="G540" s="280"/>
      <c r="H540" s="448"/>
      <c r="I540" s="553"/>
    </row>
    <row r="541" spans="2:9" s="243" customFormat="1">
      <c r="B541" s="467"/>
      <c r="C541" s="268"/>
      <c r="D541" s="269"/>
      <c r="E541" s="273"/>
      <c r="F541" s="269"/>
      <c r="G541" s="280"/>
      <c r="H541" s="448"/>
      <c r="I541" s="553"/>
    </row>
    <row r="542" spans="2:9" s="243" customFormat="1">
      <c r="B542" s="365">
        <v>1</v>
      </c>
      <c r="C542" s="277" t="s">
        <v>1752</v>
      </c>
      <c r="D542" s="269"/>
      <c r="E542" s="273" t="s">
        <v>759</v>
      </c>
      <c r="F542" s="269"/>
      <c r="G542" s="272"/>
      <c r="H542" s="448"/>
      <c r="I542" s="553"/>
    </row>
    <row r="543" spans="2:9" s="243" customFormat="1">
      <c r="B543" s="467">
        <f>+B542+0.01</f>
        <v>1.01</v>
      </c>
      <c r="C543" s="268" t="s">
        <v>1753</v>
      </c>
      <c r="D543" s="269">
        <v>414</v>
      </c>
      <c r="E543" s="273" t="s">
        <v>750</v>
      </c>
      <c r="F543" s="269"/>
      <c r="G543" s="272">
        <f t="shared" ref="G543:G551" si="85">ROUND(F543*D543,2)</f>
        <v>0</v>
      </c>
      <c r="H543" s="448"/>
      <c r="I543" s="553"/>
    </row>
    <row r="544" spans="2:9" s="243" customFormat="1">
      <c r="B544" s="467">
        <f t="shared" ref="B544:B551" si="86">+B543+0.01</f>
        <v>1.02</v>
      </c>
      <c r="C544" s="268" t="s">
        <v>1754</v>
      </c>
      <c r="D544" s="269">
        <v>45</v>
      </c>
      <c r="E544" s="273" t="s">
        <v>9</v>
      </c>
      <c r="F544" s="269"/>
      <c r="G544" s="272">
        <f t="shared" si="85"/>
        <v>0</v>
      </c>
      <c r="H544" s="448"/>
      <c r="I544" s="553"/>
    </row>
    <row r="545" spans="2:9" s="243" customFormat="1">
      <c r="B545" s="467">
        <f t="shared" si="86"/>
        <v>1.03</v>
      </c>
      <c r="C545" s="268" t="s">
        <v>1755</v>
      </c>
      <c r="D545" s="269">
        <v>1</v>
      </c>
      <c r="E545" s="273" t="s">
        <v>9</v>
      </c>
      <c r="F545" s="269"/>
      <c r="G545" s="272">
        <f t="shared" si="85"/>
        <v>0</v>
      </c>
      <c r="H545" s="448"/>
      <c r="I545" s="553"/>
    </row>
    <row r="546" spans="2:9" s="243" customFormat="1">
      <c r="B546" s="467">
        <f t="shared" si="86"/>
        <v>1.04</v>
      </c>
      <c r="C546" s="268" t="s">
        <v>1756</v>
      </c>
      <c r="D546" s="269">
        <v>10</v>
      </c>
      <c r="E546" s="273" t="s">
        <v>9</v>
      </c>
      <c r="F546" s="269"/>
      <c r="G546" s="272"/>
      <c r="H546" s="448"/>
      <c r="I546" s="553"/>
    </row>
    <row r="547" spans="2:9" s="243" customFormat="1">
      <c r="B547" s="467">
        <f t="shared" si="86"/>
        <v>1.05</v>
      </c>
      <c r="C547" s="268" t="s">
        <v>1757</v>
      </c>
      <c r="D547" s="269">
        <v>9</v>
      </c>
      <c r="E547" s="273" t="s">
        <v>9</v>
      </c>
      <c r="F547" s="269"/>
      <c r="G547" s="272">
        <f t="shared" si="85"/>
        <v>0</v>
      </c>
      <c r="H547" s="448"/>
      <c r="I547" s="553"/>
    </row>
    <row r="548" spans="2:9" s="243" customFormat="1">
      <c r="B548" s="467">
        <f t="shared" si="86"/>
        <v>1.06</v>
      </c>
      <c r="C548" s="268" t="s">
        <v>1758</v>
      </c>
      <c r="D548" s="269">
        <v>2</v>
      </c>
      <c r="E548" s="273" t="s">
        <v>9</v>
      </c>
      <c r="F548" s="269"/>
      <c r="G548" s="272">
        <f t="shared" si="85"/>
        <v>0</v>
      </c>
      <c r="H548" s="448"/>
      <c r="I548" s="553"/>
    </row>
    <row r="549" spans="2:9" s="243" customFormat="1">
      <c r="B549" s="467">
        <f t="shared" si="86"/>
        <v>1.07</v>
      </c>
      <c r="C549" s="301" t="s">
        <v>1759</v>
      </c>
      <c r="D549" s="297">
        <f>+D543*1.35</f>
        <v>558.90000000000009</v>
      </c>
      <c r="E549" s="273" t="s">
        <v>767</v>
      </c>
      <c r="F549" s="297"/>
      <c r="G549" s="297">
        <f t="shared" si="85"/>
        <v>0</v>
      </c>
      <c r="H549" s="448"/>
      <c r="I549" s="553"/>
    </row>
    <row r="550" spans="2:9" s="243" customFormat="1" ht="37.5">
      <c r="B550" s="467">
        <f t="shared" si="86"/>
        <v>1.08</v>
      </c>
      <c r="C550" s="301" t="s">
        <v>1760</v>
      </c>
      <c r="D550" s="297">
        <v>3</v>
      </c>
      <c r="E550" s="635" t="s">
        <v>9</v>
      </c>
      <c r="F550" s="495"/>
      <c r="G550" s="297">
        <f t="shared" si="85"/>
        <v>0</v>
      </c>
      <c r="H550" s="448"/>
      <c r="I550" s="553"/>
    </row>
    <row r="551" spans="2:9" s="243" customFormat="1">
      <c r="B551" s="467">
        <f t="shared" si="86"/>
        <v>1.0900000000000001</v>
      </c>
      <c r="C551" s="301" t="s">
        <v>1761</v>
      </c>
      <c r="D551" s="297">
        <f>22*18</f>
        <v>396</v>
      </c>
      <c r="E551" s="273" t="s">
        <v>767</v>
      </c>
      <c r="F551" s="297"/>
      <c r="G551" s="297">
        <f t="shared" si="85"/>
        <v>0</v>
      </c>
      <c r="H551" s="448"/>
      <c r="I551" s="553"/>
    </row>
    <row r="552" spans="2:9" s="243" customFormat="1">
      <c r="B552" s="467"/>
      <c r="C552" s="268"/>
      <c r="D552" s="264"/>
      <c r="E552" s="636"/>
      <c r="F552" s="264"/>
      <c r="G552" s="598"/>
      <c r="H552" s="448">
        <f>SUM(G543:G551)</f>
        <v>0</v>
      </c>
      <c r="I552" s="553"/>
    </row>
    <row r="553" spans="2:9" s="243" customFormat="1" ht="19.5" thickBot="1">
      <c r="B553" s="637"/>
      <c r="C553" s="638"/>
      <c r="D553" s="585"/>
      <c r="E553" s="639"/>
      <c r="F553" s="640"/>
      <c r="G553" s="585"/>
      <c r="H553" s="641"/>
      <c r="I553" s="553"/>
    </row>
    <row r="554" spans="2:9" s="243" customFormat="1" ht="19.5" thickBot="1">
      <c r="B554" s="560"/>
      <c r="C554" s="571" t="s">
        <v>3</v>
      </c>
      <c r="D554" s="572"/>
      <c r="E554" s="563"/>
      <c r="F554" s="564"/>
      <c r="G554" s="564"/>
      <c r="H554" s="642">
        <f>SUM(H16:H553)</f>
        <v>0</v>
      </c>
    </row>
    <row r="555" spans="2:9" s="243" customFormat="1">
      <c r="B555" s="643"/>
      <c r="C555" s="644"/>
      <c r="D555" s="645"/>
      <c r="E555" s="646"/>
      <c r="F555" s="647"/>
      <c r="G555" s="648"/>
      <c r="H555" s="649"/>
    </row>
    <row r="556" spans="2:9" s="243" customFormat="1">
      <c r="B556" s="544"/>
      <c r="C556" s="8" t="s">
        <v>34</v>
      </c>
      <c r="D556" s="9"/>
      <c r="E556" s="545"/>
      <c r="F556" s="546"/>
      <c r="G556" s="547"/>
      <c r="H556" s="548"/>
    </row>
    <row r="557" spans="2:9" s="243" customFormat="1">
      <c r="B557" s="549"/>
      <c r="C557" s="10" t="s">
        <v>0</v>
      </c>
      <c r="D557" s="650">
        <v>0.1</v>
      </c>
      <c r="E557" s="545"/>
      <c r="F557" s="546"/>
      <c r="G557" s="546">
        <f t="shared" ref="G557:G564" si="87">$H$554*D557</f>
        <v>0</v>
      </c>
      <c r="H557" s="548"/>
    </row>
    <row r="558" spans="2:9" s="243" customFormat="1">
      <c r="B558" s="549"/>
      <c r="C558" s="11" t="s">
        <v>35</v>
      </c>
      <c r="D558" s="650">
        <v>0.02</v>
      </c>
      <c r="E558" s="545"/>
      <c r="F558" s="546"/>
      <c r="G558" s="546">
        <f t="shared" si="87"/>
        <v>0</v>
      </c>
      <c r="H558" s="548"/>
    </row>
    <row r="559" spans="2:9" s="243" customFormat="1">
      <c r="B559" s="549"/>
      <c r="C559" s="10" t="s">
        <v>5</v>
      </c>
      <c r="D559" s="650">
        <v>0.04</v>
      </c>
      <c r="E559" s="545"/>
      <c r="F559" s="546"/>
      <c r="G559" s="546">
        <f t="shared" si="87"/>
        <v>0</v>
      </c>
      <c r="H559" s="548"/>
    </row>
    <row r="560" spans="2:9" s="243" customFormat="1">
      <c r="B560" s="549"/>
      <c r="C560" s="11" t="s">
        <v>36</v>
      </c>
      <c r="D560" s="650">
        <v>0.01</v>
      </c>
      <c r="E560" s="545"/>
      <c r="F560" s="546"/>
      <c r="G560" s="546">
        <f t="shared" si="87"/>
        <v>0</v>
      </c>
      <c r="H560" s="548"/>
    </row>
    <row r="561" spans="2:8">
      <c r="B561" s="549"/>
      <c r="C561" s="11" t="s">
        <v>6</v>
      </c>
      <c r="D561" s="650">
        <v>2.5000000000000001E-2</v>
      </c>
      <c r="E561" s="551"/>
      <c r="F561" s="546"/>
      <c r="G561" s="546">
        <f t="shared" si="87"/>
        <v>0</v>
      </c>
      <c r="H561" s="548" t="s">
        <v>1178</v>
      </c>
    </row>
    <row r="562" spans="2:8">
      <c r="B562" s="549"/>
      <c r="C562" s="10" t="s">
        <v>37</v>
      </c>
      <c r="D562" s="650">
        <v>0.05</v>
      </c>
      <c r="E562" s="545"/>
      <c r="F562" s="546"/>
      <c r="G562" s="546">
        <f t="shared" si="87"/>
        <v>0</v>
      </c>
      <c r="H562" s="546" t="s">
        <v>1178</v>
      </c>
    </row>
    <row r="563" spans="2:8">
      <c r="B563" s="549"/>
      <c r="C563" s="11" t="s">
        <v>31</v>
      </c>
      <c r="D563" s="650">
        <v>2.5000000000000001E-2</v>
      </c>
      <c r="E563" s="545"/>
      <c r="F563" s="546"/>
      <c r="G563" s="546">
        <f t="shared" si="87"/>
        <v>0</v>
      </c>
      <c r="H563" s="548"/>
    </row>
    <row r="564" spans="2:8">
      <c r="B564" s="549"/>
      <c r="C564" s="10" t="s">
        <v>38</v>
      </c>
      <c r="D564" s="650">
        <v>0.03</v>
      </c>
      <c r="E564" s="545"/>
      <c r="F564" s="546"/>
      <c r="G564" s="546">
        <f t="shared" si="87"/>
        <v>0</v>
      </c>
      <c r="H564" s="548"/>
    </row>
    <row r="565" spans="2:8">
      <c r="B565" s="549"/>
      <c r="C565" s="10" t="s">
        <v>39</v>
      </c>
      <c r="D565" s="650">
        <v>0.18</v>
      </c>
      <c r="E565" s="545"/>
      <c r="F565" s="546"/>
      <c r="G565" s="546">
        <f>+D565*G557</f>
        <v>0</v>
      </c>
      <c r="H565" s="548"/>
    </row>
    <row r="566" spans="2:8">
      <c r="B566" s="549"/>
      <c r="C566" s="552"/>
      <c r="D566" s="553"/>
      <c r="E566" s="554"/>
      <c r="F566" s="553"/>
      <c r="G566" s="555"/>
      <c r="H566" s="556">
        <f>SUM(G556:G565)</f>
        <v>0</v>
      </c>
    </row>
    <row r="567" spans="2:8" ht="19.5" thickBot="1">
      <c r="B567" s="557"/>
      <c r="C567" s="558"/>
      <c r="D567" s="559"/>
      <c r="E567" s="545"/>
      <c r="F567" s="546"/>
      <c r="G567" s="556"/>
      <c r="H567" s="548"/>
    </row>
    <row r="568" spans="2:8" ht="19.5" thickBot="1">
      <c r="B568" s="560"/>
      <c r="C568" s="561" t="s">
        <v>3</v>
      </c>
      <c r="D568" s="562"/>
      <c r="E568" s="563"/>
      <c r="F568" s="564"/>
      <c r="G568" s="564"/>
      <c r="H568" s="565">
        <f>+H566+H554</f>
        <v>0</v>
      </c>
    </row>
    <row r="569" spans="2:8">
      <c r="B569" s="566"/>
      <c r="C569" s="10"/>
      <c r="D569" s="9"/>
      <c r="E569" s="545"/>
      <c r="F569" s="546"/>
      <c r="G569" s="546"/>
      <c r="H569" s="548"/>
    </row>
    <row r="570" spans="2:8">
      <c r="B570" s="566"/>
      <c r="C570" s="558" t="s">
        <v>7</v>
      </c>
      <c r="D570" s="567">
        <v>0.05</v>
      </c>
      <c r="E570" s="568"/>
      <c r="F570" s="556"/>
      <c r="G570" s="556">
        <f>$H$554*D570</f>
        <v>0</v>
      </c>
      <c r="H570" s="548"/>
    </row>
    <row r="571" spans="2:8" ht="19.5" thickBot="1">
      <c r="B571" s="566"/>
      <c r="C571" s="10"/>
      <c r="D571" s="9"/>
      <c r="E571" s="545"/>
      <c r="F571" s="546"/>
      <c r="G571" s="546"/>
      <c r="H571" s="548"/>
    </row>
    <row r="572" spans="2:8" ht="19.5" thickBot="1">
      <c r="B572" s="570"/>
      <c r="C572" s="571" t="s">
        <v>40</v>
      </c>
      <c r="D572" s="572"/>
      <c r="E572" s="563"/>
      <c r="F572" s="564"/>
      <c r="G572" s="564"/>
      <c r="H572" s="565">
        <f>+H568+G570</f>
        <v>0</v>
      </c>
    </row>
    <row r="573" spans="2:8">
      <c r="B573" s="557"/>
      <c r="C573" s="8"/>
      <c r="D573" s="9"/>
      <c r="E573" s="545"/>
      <c r="F573" s="573"/>
      <c r="G573" s="573"/>
      <c r="H573" s="574"/>
    </row>
    <row r="574" spans="2:8">
      <c r="C574" s="569"/>
    </row>
  </sheetData>
  <mergeCells count="3">
    <mergeCell ref="B1:H1"/>
    <mergeCell ref="B2:H2"/>
    <mergeCell ref="B3:H3"/>
  </mergeCells>
  <printOptions horizontalCentered="1"/>
  <pageMargins left="0.19685039370078741" right="0.19685039370078741" top="0.35433070866141736" bottom="0.43307086614173229" header="0.35433070866141736" footer="0"/>
  <pageSetup paperSize="123" scale="61" orientation="portrait" r:id="rId1"/>
  <headerFooter alignWithMargins="0">
    <oddFooter>&amp;C&amp;10&amp;F&amp;R&amp;P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H127"/>
  <sheetViews>
    <sheetView showZeros="0" tabSelected="1" view="pageBreakPreview" zoomScale="85" zoomScaleSheetLayoutView="85" workbookViewId="0">
      <selection activeCell="G17" sqref="G17"/>
    </sheetView>
  </sheetViews>
  <sheetFormatPr baseColWidth="10" defaultColWidth="14.42578125" defaultRowHeight="18.75"/>
  <cols>
    <col min="1" max="1" width="7.28515625" style="15" customWidth="1"/>
    <col min="2" max="2" width="11" style="108" customWidth="1"/>
    <col min="3" max="3" width="78.7109375" style="109" customWidth="1"/>
    <col min="4" max="4" width="18.42578125" style="19" customWidth="1"/>
    <col min="5" max="5" width="14.140625" style="19" customWidth="1"/>
    <col min="6" max="6" width="20.7109375" style="19" customWidth="1"/>
    <col min="7" max="7" width="21" style="19" customWidth="1"/>
    <col min="8" max="8" width="22.140625" style="25" customWidth="1"/>
    <col min="9" max="16384" width="14.42578125" style="15"/>
  </cols>
  <sheetData>
    <row r="1" spans="2:8">
      <c r="B1" s="726" t="s">
        <v>11</v>
      </c>
      <c r="C1" s="729"/>
      <c r="D1" s="729"/>
      <c r="E1" s="729"/>
      <c r="F1" s="729"/>
      <c r="G1" s="729"/>
      <c r="H1" s="729"/>
    </row>
    <row r="2" spans="2:8" ht="48" customHeight="1">
      <c r="B2" s="730" t="s">
        <v>742</v>
      </c>
      <c r="C2" s="730"/>
      <c r="D2" s="730"/>
      <c r="E2" s="730"/>
      <c r="F2" s="730"/>
      <c r="G2" s="730"/>
      <c r="H2" s="730"/>
    </row>
    <row r="3" spans="2:8">
      <c r="B3" s="726" t="s">
        <v>698</v>
      </c>
      <c r="C3" s="729"/>
      <c r="D3" s="729"/>
      <c r="E3" s="729"/>
      <c r="F3" s="729"/>
      <c r="G3" s="729"/>
      <c r="H3" s="729"/>
    </row>
    <row r="4" spans="2:8">
      <c r="B4" s="731" t="s">
        <v>32</v>
      </c>
      <c r="C4" s="732"/>
      <c r="D4" s="732"/>
      <c r="E4" s="16"/>
      <c r="F4" s="17" t="s">
        <v>42</v>
      </c>
      <c r="G4" s="18"/>
      <c r="H4" s="19"/>
    </row>
    <row r="5" spans="2:8">
      <c r="B5" s="20" t="s">
        <v>745</v>
      </c>
      <c r="C5" s="20"/>
      <c r="D5" s="21"/>
      <c r="F5" s="17" t="s">
        <v>746</v>
      </c>
      <c r="G5" s="21"/>
      <c r="H5" s="19"/>
    </row>
    <row r="6" spans="2:8" ht="19.5" thickBot="1">
      <c r="B6" s="22"/>
      <c r="C6" s="23"/>
      <c r="D6" s="24"/>
      <c r="E6" s="24"/>
      <c r="F6" s="18"/>
      <c r="G6" s="18"/>
    </row>
    <row r="7" spans="2:8" ht="38.25" thickBot="1">
      <c r="B7" s="26" t="s">
        <v>1</v>
      </c>
      <c r="C7" s="27" t="s">
        <v>2</v>
      </c>
      <c r="D7" s="28" t="s">
        <v>4</v>
      </c>
      <c r="E7" s="28" t="s">
        <v>29</v>
      </c>
      <c r="F7" s="27" t="s">
        <v>10</v>
      </c>
      <c r="G7" s="28" t="s">
        <v>3</v>
      </c>
      <c r="H7" s="29" t="s">
        <v>8</v>
      </c>
    </row>
    <row r="8" spans="2:8">
      <c r="B8" s="30"/>
      <c r="C8" s="31"/>
      <c r="D8" s="32"/>
      <c r="E8" s="33"/>
      <c r="F8" s="34"/>
      <c r="G8" s="34"/>
      <c r="H8" s="35"/>
    </row>
    <row r="9" spans="2:8">
      <c r="B9" s="36"/>
      <c r="C9" s="37" t="s">
        <v>43</v>
      </c>
      <c r="D9" s="38"/>
      <c r="E9" s="39"/>
      <c r="F9" s="40"/>
      <c r="G9" s="40"/>
      <c r="H9" s="41"/>
    </row>
    <row r="10" spans="2:8">
      <c r="B10" s="36"/>
      <c r="C10" s="37"/>
      <c r="D10" s="38"/>
      <c r="E10" s="39"/>
      <c r="F10" s="40"/>
      <c r="G10" s="40"/>
      <c r="H10" s="41"/>
    </row>
    <row r="11" spans="2:8">
      <c r="B11" s="42">
        <v>1</v>
      </c>
      <c r="C11" s="43" t="s">
        <v>44</v>
      </c>
      <c r="D11" s="40"/>
      <c r="E11" s="44"/>
      <c r="F11" s="45"/>
      <c r="G11" s="40"/>
      <c r="H11" s="41"/>
    </row>
    <row r="12" spans="2:8">
      <c r="B12" s="46">
        <f>+B11+0.01</f>
        <v>1.01</v>
      </c>
      <c r="C12" s="47" t="s">
        <v>675</v>
      </c>
      <c r="D12" s="48">
        <v>2</v>
      </c>
      <c r="E12" s="49" t="s">
        <v>9</v>
      </c>
      <c r="F12" s="50"/>
      <c r="G12" s="51">
        <f t="shared" ref="G12:G26" si="0">ROUND(F12*D12,2)</f>
        <v>0</v>
      </c>
      <c r="H12" s="41"/>
    </row>
    <row r="13" spans="2:8">
      <c r="B13" s="46">
        <f t="shared" ref="B13:B25" si="1">+B12+0.01</f>
        <v>1.02</v>
      </c>
      <c r="C13" s="52" t="s">
        <v>45</v>
      </c>
      <c r="D13" s="48">
        <v>1</v>
      </c>
      <c r="E13" s="44" t="s">
        <v>9</v>
      </c>
      <c r="F13" s="53"/>
      <c r="G13" s="51">
        <f t="shared" si="0"/>
        <v>0</v>
      </c>
      <c r="H13" s="54"/>
    </row>
    <row r="14" spans="2:8">
      <c r="B14" s="46">
        <f t="shared" si="1"/>
        <v>1.03</v>
      </c>
      <c r="C14" s="52" t="s">
        <v>46</v>
      </c>
      <c r="D14" s="48">
        <v>5</v>
      </c>
      <c r="E14" s="44" t="s">
        <v>9</v>
      </c>
      <c r="F14" s="55"/>
      <c r="G14" s="51">
        <f t="shared" si="0"/>
        <v>0</v>
      </c>
      <c r="H14" s="54"/>
    </row>
    <row r="15" spans="2:8">
      <c r="B15" s="46">
        <f t="shared" si="1"/>
        <v>1.04</v>
      </c>
      <c r="C15" s="52" t="s">
        <v>47</v>
      </c>
      <c r="D15" s="48">
        <v>11</v>
      </c>
      <c r="E15" s="44" t="s">
        <v>9</v>
      </c>
      <c r="F15" s="55"/>
      <c r="G15" s="51">
        <f t="shared" si="0"/>
        <v>0</v>
      </c>
      <c r="H15" s="54"/>
    </row>
    <row r="16" spans="2:8">
      <c r="B16" s="46">
        <f t="shared" si="1"/>
        <v>1.05</v>
      </c>
      <c r="C16" s="52" t="s">
        <v>48</v>
      </c>
      <c r="D16" s="48">
        <v>2</v>
      </c>
      <c r="E16" s="44" t="s">
        <v>9</v>
      </c>
      <c r="F16" s="53"/>
      <c r="G16" s="51">
        <f t="shared" si="0"/>
        <v>0</v>
      </c>
      <c r="H16" s="54"/>
    </row>
    <row r="17" spans="2:8">
      <c r="B17" s="46">
        <f t="shared" si="1"/>
        <v>1.06</v>
      </c>
      <c r="C17" s="52" t="s">
        <v>696</v>
      </c>
      <c r="D17" s="48">
        <v>1</v>
      </c>
      <c r="E17" s="44" t="s">
        <v>9</v>
      </c>
      <c r="F17" s="53"/>
      <c r="G17" s="51">
        <f t="shared" si="0"/>
        <v>0</v>
      </c>
      <c r="H17" s="54"/>
    </row>
    <row r="18" spans="2:8">
      <c r="B18" s="46">
        <f t="shared" si="1"/>
        <v>1.07</v>
      </c>
      <c r="C18" s="52" t="s">
        <v>695</v>
      </c>
      <c r="D18" s="48">
        <v>1</v>
      </c>
      <c r="E18" s="44" t="s">
        <v>9</v>
      </c>
      <c r="F18" s="55"/>
      <c r="G18" s="51">
        <f t="shared" si="0"/>
        <v>0</v>
      </c>
      <c r="H18" s="54"/>
    </row>
    <row r="19" spans="2:8">
      <c r="B19" s="46">
        <f t="shared" si="1"/>
        <v>1.08</v>
      </c>
      <c r="C19" s="52" t="s">
        <v>49</v>
      </c>
      <c r="D19" s="48">
        <v>1</v>
      </c>
      <c r="E19" s="44" t="s">
        <v>9</v>
      </c>
      <c r="F19" s="53"/>
      <c r="G19" s="51">
        <f t="shared" si="0"/>
        <v>0</v>
      </c>
      <c r="H19" s="54"/>
    </row>
    <row r="20" spans="2:8">
      <c r="B20" s="46">
        <f t="shared" si="1"/>
        <v>1.0900000000000001</v>
      </c>
      <c r="C20" s="52" t="s">
        <v>50</v>
      </c>
      <c r="D20" s="48">
        <v>1</v>
      </c>
      <c r="E20" s="44" t="s">
        <v>9</v>
      </c>
      <c r="F20" s="53"/>
      <c r="G20" s="51">
        <f t="shared" si="0"/>
        <v>0</v>
      </c>
      <c r="H20" s="54"/>
    </row>
    <row r="21" spans="2:8">
      <c r="B21" s="46">
        <f t="shared" si="1"/>
        <v>1.1000000000000001</v>
      </c>
      <c r="C21" s="52" t="s">
        <v>542</v>
      </c>
      <c r="D21" s="48">
        <v>1</v>
      </c>
      <c r="E21" s="44" t="s">
        <v>9</v>
      </c>
      <c r="F21" s="53"/>
      <c r="G21" s="51">
        <f t="shared" si="0"/>
        <v>0</v>
      </c>
      <c r="H21" s="54"/>
    </row>
    <row r="22" spans="2:8">
      <c r="B22" s="46">
        <f t="shared" si="1"/>
        <v>1.1100000000000001</v>
      </c>
      <c r="C22" s="52" t="s">
        <v>543</v>
      </c>
      <c r="D22" s="48">
        <v>16</v>
      </c>
      <c r="E22" s="44" t="s">
        <v>9</v>
      </c>
      <c r="F22" s="53"/>
      <c r="G22" s="51">
        <f t="shared" si="0"/>
        <v>0</v>
      </c>
      <c r="H22" s="54"/>
    </row>
    <row r="23" spans="2:8">
      <c r="B23" s="46">
        <f t="shared" si="1"/>
        <v>1.1200000000000001</v>
      </c>
      <c r="C23" s="52" t="s">
        <v>51</v>
      </c>
      <c r="D23" s="48">
        <v>6</v>
      </c>
      <c r="E23" s="44" t="s">
        <v>9</v>
      </c>
      <c r="F23" s="55"/>
      <c r="G23" s="51">
        <f t="shared" si="0"/>
        <v>0</v>
      </c>
      <c r="H23" s="54"/>
    </row>
    <row r="24" spans="2:8">
      <c r="B24" s="46">
        <f t="shared" si="1"/>
        <v>1.1300000000000001</v>
      </c>
      <c r="C24" s="52" t="s">
        <v>545</v>
      </c>
      <c r="D24" s="48">
        <v>1</v>
      </c>
      <c r="E24" s="44" t="s">
        <v>15</v>
      </c>
      <c r="F24" s="53"/>
      <c r="G24" s="51">
        <f t="shared" si="0"/>
        <v>0</v>
      </c>
      <c r="H24" s="54"/>
    </row>
    <row r="25" spans="2:8">
      <c r="B25" s="46">
        <f t="shared" si="1"/>
        <v>1.1400000000000001</v>
      </c>
      <c r="C25" s="56" t="s">
        <v>546</v>
      </c>
      <c r="D25" s="48">
        <v>1</v>
      </c>
      <c r="E25" s="57" t="s">
        <v>15</v>
      </c>
      <c r="F25" s="53"/>
      <c r="G25" s="51">
        <f t="shared" si="0"/>
        <v>0</v>
      </c>
      <c r="H25" s="54"/>
    </row>
    <row r="26" spans="2:8">
      <c r="B26" s="46"/>
      <c r="C26" s="52"/>
      <c r="D26" s="48"/>
      <c r="E26" s="44"/>
      <c r="F26" s="53"/>
      <c r="G26" s="51">
        <f t="shared" si="0"/>
        <v>0</v>
      </c>
      <c r="H26" s="54">
        <f>SUM(G12:G25)</f>
        <v>0</v>
      </c>
    </row>
    <row r="27" spans="2:8">
      <c r="B27" s="42">
        <f>B11+1</f>
        <v>2</v>
      </c>
      <c r="C27" s="43" t="s">
        <v>52</v>
      </c>
      <c r="D27" s="48"/>
      <c r="E27" s="44"/>
      <c r="F27" s="45"/>
      <c r="G27" s="40"/>
      <c r="H27" s="41"/>
    </row>
    <row r="28" spans="2:8">
      <c r="B28" s="46">
        <f t="shared" ref="B28:B60" si="2">+B27+0.01</f>
        <v>2.0099999999999998</v>
      </c>
      <c r="C28" s="52" t="s">
        <v>53</v>
      </c>
      <c r="D28" s="48">
        <v>17</v>
      </c>
      <c r="E28" s="44" t="s">
        <v>9</v>
      </c>
      <c r="F28" s="53"/>
      <c r="G28" s="51">
        <f t="shared" ref="G28:G47" si="3">ROUND(F28*D28,2)</f>
        <v>0</v>
      </c>
      <c r="H28" s="54"/>
    </row>
    <row r="29" spans="2:8">
      <c r="B29" s="46">
        <f t="shared" si="2"/>
        <v>2.0199999999999996</v>
      </c>
      <c r="C29" s="52" t="s">
        <v>54</v>
      </c>
      <c r="D29" s="48">
        <v>1</v>
      </c>
      <c r="E29" s="44" t="s">
        <v>9</v>
      </c>
      <c r="F29" s="53"/>
      <c r="G29" s="51">
        <f t="shared" si="3"/>
        <v>0</v>
      </c>
      <c r="H29" s="54"/>
    </row>
    <row r="30" spans="2:8">
      <c r="B30" s="46">
        <f t="shared" si="2"/>
        <v>2.0299999999999994</v>
      </c>
      <c r="C30" s="52" t="s">
        <v>55</v>
      </c>
      <c r="D30" s="48">
        <v>1</v>
      </c>
      <c r="E30" s="44" t="s">
        <v>9</v>
      </c>
      <c r="F30" s="53"/>
      <c r="G30" s="51">
        <f t="shared" si="3"/>
        <v>0</v>
      </c>
      <c r="H30" s="54"/>
    </row>
    <row r="31" spans="2:8">
      <c r="B31" s="46">
        <f t="shared" si="2"/>
        <v>2.0399999999999991</v>
      </c>
      <c r="C31" s="52" t="s">
        <v>56</v>
      </c>
      <c r="D31" s="48">
        <v>1</v>
      </c>
      <c r="E31" s="44" t="s">
        <v>9</v>
      </c>
      <c r="F31" s="53"/>
      <c r="G31" s="51">
        <f t="shared" si="3"/>
        <v>0</v>
      </c>
      <c r="H31" s="54"/>
    </row>
    <row r="32" spans="2:8">
      <c r="B32" s="46">
        <f t="shared" si="2"/>
        <v>2.0499999999999989</v>
      </c>
      <c r="C32" s="52" t="s">
        <v>57</v>
      </c>
      <c r="D32" s="48">
        <v>1</v>
      </c>
      <c r="E32" s="44" t="s">
        <v>9</v>
      </c>
      <c r="F32" s="53"/>
      <c r="G32" s="51">
        <f t="shared" si="3"/>
        <v>0</v>
      </c>
      <c r="H32" s="54"/>
    </row>
    <row r="33" spans="2:8">
      <c r="B33" s="46">
        <f t="shared" si="2"/>
        <v>2.0599999999999987</v>
      </c>
      <c r="C33" s="52" t="s">
        <v>58</v>
      </c>
      <c r="D33" s="48">
        <v>1</v>
      </c>
      <c r="E33" s="44" t="s">
        <v>9</v>
      </c>
      <c r="F33" s="53"/>
      <c r="G33" s="51">
        <f t="shared" si="3"/>
        <v>0</v>
      </c>
      <c r="H33" s="54"/>
    </row>
    <row r="34" spans="2:8">
      <c r="B34" s="46">
        <f t="shared" si="2"/>
        <v>2.0699999999999985</v>
      </c>
      <c r="C34" s="52" t="s">
        <v>1838</v>
      </c>
      <c r="D34" s="48">
        <v>1</v>
      </c>
      <c r="E34" s="44" t="s">
        <v>9</v>
      </c>
      <c r="F34" s="53"/>
      <c r="G34" s="51">
        <f t="shared" si="3"/>
        <v>0</v>
      </c>
      <c r="H34" s="54"/>
    </row>
    <row r="35" spans="2:8">
      <c r="B35" s="46">
        <f t="shared" si="2"/>
        <v>2.0799999999999983</v>
      </c>
      <c r="C35" s="52" t="s">
        <v>59</v>
      </c>
      <c r="D35" s="48">
        <v>1</v>
      </c>
      <c r="E35" s="44" t="s">
        <v>9</v>
      </c>
      <c r="F35" s="53"/>
      <c r="G35" s="51">
        <f t="shared" si="3"/>
        <v>0</v>
      </c>
      <c r="H35" s="54"/>
    </row>
    <row r="36" spans="2:8">
      <c r="B36" s="46">
        <f t="shared" si="2"/>
        <v>2.0899999999999981</v>
      </c>
      <c r="C36" s="52" t="s">
        <v>60</v>
      </c>
      <c r="D36" s="48">
        <v>1</v>
      </c>
      <c r="E36" s="44" t="s">
        <v>9</v>
      </c>
      <c r="F36" s="53"/>
      <c r="G36" s="51">
        <f t="shared" si="3"/>
        <v>0</v>
      </c>
      <c r="H36" s="54"/>
    </row>
    <row r="37" spans="2:8">
      <c r="B37" s="46">
        <f t="shared" si="2"/>
        <v>2.0999999999999979</v>
      </c>
      <c r="C37" s="52" t="s">
        <v>61</v>
      </c>
      <c r="D37" s="48">
        <v>1</v>
      </c>
      <c r="E37" s="44" t="s">
        <v>9</v>
      </c>
      <c r="F37" s="53"/>
      <c r="G37" s="51">
        <f t="shared" si="3"/>
        <v>0</v>
      </c>
      <c r="H37" s="54"/>
    </row>
    <row r="38" spans="2:8">
      <c r="B38" s="46">
        <f t="shared" si="2"/>
        <v>2.1099999999999977</v>
      </c>
      <c r="C38" s="52" t="s">
        <v>697</v>
      </c>
      <c r="D38" s="48">
        <v>1</v>
      </c>
      <c r="E38" s="44" t="s">
        <v>9</v>
      </c>
      <c r="F38" s="53"/>
      <c r="G38" s="51">
        <f t="shared" si="3"/>
        <v>0</v>
      </c>
      <c r="H38" s="54"/>
    </row>
    <row r="39" spans="2:8">
      <c r="B39" s="46">
        <f t="shared" si="2"/>
        <v>2.1199999999999974</v>
      </c>
      <c r="C39" s="52" t="s">
        <v>62</v>
      </c>
      <c r="D39" s="48">
        <v>1</v>
      </c>
      <c r="E39" s="44" t="s">
        <v>9</v>
      </c>
      <c r="F39" s="53"/>
      <c r="G39" s="51">
        <f t="shared" si="3"/>
        <v>0</v>
      </c>
      <c r="H39" s="54"/>
    </row>
    <row r="40" spans="2:8">
      <c r="B40" s="46">
        <f t="shared" si="2"/>
        <v>2.1299999999999972</v>
      </c>
      <c r="C40" s="52" t="s">
        <v>63</v>
      </c>
      <c r="D40" s="48">
        <v>2</v>
      </c>
      <c r="E40" s="44" t="s">
        <v>9</v>
      </c>
      <c r="F40" s="53"/>
      <c r="G40" s="51">
        <f t="shared" si="3"/>
        <v>0</v>
      </c>
      <c r="H40" s="54"/>
    </row>
    <row r="41" spans="2:8">
      <c r="B41" s="46">
        <f t="shared" si="2"/>
        <v>2.139999999999997</v>
      </c>
      <c r="C41" s="52" t="s">
        <v>64</v>
      </c>
      <c r="D41" s="48">
        <v>1350</v>
      </c>
      <c r="E41" s="44" t="s">
        <v>21</v>
      </c>
      <c r="F41" s="53"/>
      <c r="G41" s="51">
        <f t="shared" si="3"/>
        <v>0</v>
      </c>
      <c r="H41" s="54"/>
    </row>
    <row r="42" spans="2:8">
      <c r="B42" s="46">
        <f t="shared" si="2"/>
        <v>2.1499999999999968</v>
      </c>
      <c r="C42" s="52" t="s">
        <v>65</v>
      </c>
      <c r="D42" s="48">
        <v>2</v>
      </c>
      <c r="E42" s="44" t="s">
        <v>9</v>
      </c>
      <c r="F42" s="53"/>
      <c r="G42" s="51">
        <f t="shared" si="3"/>
        <v>0</v>
      </c>
      <c r="H42" s="54"/>
    </row>
    <row r="43" spans="2:8">
      <c r="B43" s="46">
        <f t="shared" si="2"/>
        <v>2.1599999999999966</v>
      </c>
      <c r="C43" s="52" t="s">
        <v>66</v>
      </c>
      <c r="D43" s="48">
        <v>1</v>
      </c>
      <c r="E43" s="44" t="s">
        <v>15</v>
      </c>
      <c r="F43" s="53"/>
      <c r="G43" s="51">
        <f t="shared" si="3"/>
        <v>0</v>
      </c>
      <c r="H43" s="54"/>
    </row>
    <row r="44" spans="2:8">
      <c r="B44" s="46">
        <f t="shared" si="2"/>
        <v>2.1699999999999964</v>
      </c>
      <c r="C44" s="52" t="s">
        <v>67</v>
      </c>
      <c r="D44" s="48">
        <v>1</v>
      </c>
      <c r="E44" s="44" t="s">
        <v>15</v>
      </c>
      <c r="F44" s="53"/>
      <c r="G44" s="51">
        <f t="shared" si="3"/>
        <v>0</v>
      </c>
      <c r="H44" s="54"/>
    </row>
    <row r="45" spans="2:8">
      <c r="B45" s="46">
        <f t="shared" si="2"/>
        <v>2.1799999999999962</v>
      </c>
      <c r="C45" s="52" t="s">
        <v>68</v>
      </c>
      <c r="D45" s="48">
        <v>1</v>
      </c>
      <c r="E45" s="44" t="s">
        <v>15</v>
      </c>
      <c r="F45" s="53"/>
      <c r="G45" s="51">
        <f t="shared" si="3"/>
        <v>0</v>
      </c>
      <c r="H45" s="54"/>
    </row>
    <row r="46" spans="2:8">
      <c r="B46" s="58">
        <f t="shared" si="2"/>
        <v>2.1899999999999959</v>
      </c>
      <c r="C46" s="52" t="s">
        <v>546</v>
      </c>
      <c r="D46" s="48">
        <v>1</v>
      </c>
      <c r="E46" s="57" t="s">
        <v>15</v>
      </c>
      <c r="F46" s="53"/>
      <c r="G46" s="51">
        <f t="shared" si="3"/>
        <v>0</v>
      </c>
      <c r="H46" s="54"/>
    </row>
    <row r="47" spans="2:8">
      <c r="B47" s="46"/>
      <c r="C47" s="52"/>
      <c r="D47" s="48"/>
      <c r="E47" s="59"/>
      <c r="F47" s="53"/>
      <c r="G47" s="51">
        <f t="shared" si="3"/>
        <v>0</v>
      </c>
      <c r="H47" s="54">
        <f>SUM(G28:G46)</f>
        <v>0</v>
      </c>
    </row>
    <row r="48" spans="2:8">
      <c r="B48" s="42">
        <f>B27+1</f>
        <v>3</v>
      </c>
      <c r="C48" s="43" t="s">
        <v>69</v>
      </c>
      <c r="D48" s="48"/>
      <c r="E48" s="44"/>
      <c r="F48" s="45"/>
      <c r="G48" s="40"/>
      <c r="H48" s="41"/>
    </row>
    <row r="49" spans="2:8">
      <c r="B49" s="46">
        <f t="shared" si="2"/>
        <v>3.01</v>
      </c>
      <c r="C49" s="52" t="s">
        <v>70</v>
      </c>
      <c r="D49" s="48">
        <v>1</v>
      </c>
      <c r="E49" s="44" t="s">
        <v>9</v>
      </c>
      <c r="F49" s="53"/>
      <c r="G49" s="51">
        <f t="shared" ref="G49:G63" si="4">ROUND(F49*D49,2)</f>
        <v>0</v>
      </c>
      <c r="H49" s="54"/>
    </row>
    <row r="50" spans="2:8">
      <c r="B50" s="46">
        <f t="shared" si="2"/>
        <v>3.0199999999999996</v>
      </c>
      <c r="C50" s="52" t="s">
        <v>71</v>
      </c>
      <c r="D50" s="48">
        <v>12</v>
      </c>
      <c r="E50" s="44" t="s">
        <v>9</v>
      </c>
      <c r="F50" s="53"/>
      <c r="G50" s="51">
        <f t="shared" si="4"/>
        <v>0</v>
      </c>
      <c r="H50" s="54"/>
    </row>
    <row r="51" spans="2:8">
      <c r="B51" s="46">
        <f t="shared" si="2"/>
        <v>3.0299999999999994</v>
      </c>
      <c r="C51" s="52" t="s">
        <v>72</v>
      </c>
      <c r="D51" s="48">
        <v>12</v>
      </c>
      <c r="E51" s="44" t="s">
        <v>9</v>
      </c>
      <c r="F51" s="53"/>
      <c r="G51" s="51">
        <f t="shared" si="4"/>
        <v>0</v>
      </c>
      <c r="H51" s="54"/>
    </row>
    <row r="52" spans="2:8">
      <c r="B52" s="46">
        <f t="shared" si="2"/>
        <v>3.0399999999999991</v>
      </c>
      <c r="C52" s="52" t="s">
        <v>73</v>
      </c>
      <c r="D52" s="48">
        <v>12</v>
      </c>
      <c r="E52" s="44" t="s">
        <v>9</v>
      </c>
      <c r="F52" s="53"/>
      <c r="G52" s="51">
        <f t="shared" si="4"/>
        <v>0</v>
      </c>
      <c r="H52" s="54"/>
    </row>
    <row r="53" spans="2:8">
      <c r="B53" s="46">
        <f t="shared" si="2"/>
        <v>3.0499999999999989</v>
      </c>
      <c r="C53" s="52" t="s">
        <v>74</v>
      </c>
      <c r="D53" s="48">
        <v>12</v>
      </c>
      <c r="E53" s="44" t="s">
        <v>9</v>
      </c>
      <c r="F53" s="53"/>
      <c r="G53" s="51">
        <f t="shared" si="4"/>
        <v>0</v>
      </c>
      <c r="H53" s="54"/>
    </row>
    <row r="54" spans="2:8">
      <c r="B54" s="46">
        <f t="shared" si="2"/>
        <v>3.0599999999999987</v>
      </c>
      <c r="C54" s="52" t="s">
        <v>75</v>
      </c>
      <c r="D54" s="48">
        <v>12</v>
      </c>
      <c r="E54" s="44" t="s">
        <v>9</v>
      </c>
      <c r="F54" s="53"/>
      <c r="G54" s="51">
        <f t="shared" si="4"/>
        <v>0</v>
      </c>
      <c r="H54" s="54"/>
    </row>
    <row r="55" spans="2:8">
      <c r="B55" s="46">
        <f t="shared" si="2"/>
        <v>3.0699999999999985</v>
      </c>
      <c r="C55" s="52" t="s">
        <v>76</v>
      </c>
      <c r="D55" s="48">
        <v>315</v>
      </c>
      <c r="E55" s="44" t="s">
        <v>9</v>
      </c>
      <c r="F55" s="53"/>
      <c r="G55" s="51">
        <f t="shared" si="4"/>
        <v>0</v>
      </c>
      <c r="H55" s="54"/>
    </row>
    <row r="56" spans="2:8">
      <c r="B56" s="46">
        <f t="shared" si="2"/>
        <v>3.0799999999999983</v>
      </c>
      <c r="C56" s="52" t="s">
        <v>77</v>
      </c>
      <c r="D56" s="48">
        <v>1</v>
      </c>
      <c r="E56" s="44" t="s">
        <v>9</v>
      </c>
      <c r="F56" s="53"/>
      <c r="G56" s="51">
        <f t="shared" si="4"/>
        <v>0</v>
      </c>
      <c r="H56" s="54"/>
    </row>
    <row r="57" spans="2:8">
      <c r="B57" s="46">
        <f t="shared" si="2"/>
        <v>3.0899999999999981</v>
      </c>
      <c r="C57" s="52" t="s">
        <v>78</v>
      </c>
      <c r="D57" s="48">
        <v>1</v>
      </c>
      <c r="E57" s="44" t="s">
        <v>9</v>
      </c>
      <c r="F57" s="53"/>
      <c r="G57" s="51">
        <f t="shared" si="4"/>
        <v>0</v>
      </c>
      <c r="H57" s="54"/>
    </row>
    <row r="58" spans="2:8">
      <c r="B58" s="46">
        <f t="shared" si="2"/>
        <v>3.0999999999999979</v>
      </c>
      <c r="C58" s="52" t="s">
        <v>79</v>
      </c>
      <c r="D58" s="48">
        <v>1</v>
      </c>
      <c r="E58" s="44" t="s">
        <v>9</v>
      </c>
      <c r="F58" s="53"/>
      <c r="G58" s="51">
        <f t="shared" si="4"/>
        <v>0</v>
      </c>
      <c r="H58" s="54"/>
    </row>
    <row r="59" spans="2:8">
      <c r="B59" s="46">
        <f t="shared" si="2"/>
        <v>3.1099999999999977</v>
      </c>
      <c r="C59" s="52" t="s">
        <v>80</v>
      </c>
      <c r="D59" s="48">
        <v>1</v>
      </c>
      <c r="E59" s="44" t="s">
        <v>9</v>
      </c>
      <c r="F59" s="53"/>
      <c r="G59" s="51">
        <f t="shared" si="4"/>
        <v>0</v>
      </c>
      <c r="H59" s="54"/>
    </row>
    <row r="60" spans="2:8">
      <c r="B60" s="46">
        <f t="shared" si="2"/>
        <v>3.1199999999999974</v>
      </c>
      <c r="C60" s="52" t="s">
        <v>81</v>
      </c>
      <c r="D60" s="48">
        <v>4</v>
      </c>
      <c r="E60" s="44" t="s">
        <v>9</v>
      </c>
      <c r="F60" s="53"/>
      <c r="G60" s="51">
        <f t="shared" si="4"/>
        <v>0</v>
      </c>
      <c r="H60" s="54"/>
    </row>
    <row r="61" spans="2:8">
      <c r="B61" s="46">
        <f>+B62+0.01</f>
        <v>3.139999999999997</v>
      </c>
      <c r="C61" s="52" t="s">
        <v>67</v>
      </c>
      <c r="D61" s="48">
        <v>1</v>
      </c>
      <c r="E61" s="44" t="s">
        <v>15</v>
      </c>
      <c r="F61" s="53"/>
      <c r="G61" s="51">
        <f t="shared" si="4"/>
        <v>0</v>
      </c>
      <c r="H61" s="54"/>
    </row>
    <row r="62" spans="2:8">
      <c r="B62" s="46">
        <f>+B60+0.01</f>
        <v>3.1299999999999972</v>
      </c>
      <c r="C62" s="52" t="s">
        <v>547</v>
      </c>
      <c r="D62" s="48">
        <v>1</v>
      </c>
      <c r="E62" s="44" t="s">
        <v>15</v>
      </c>
      <c r="F62" s="53"/>
      <c r="G62" s="51">
        <f t="shared" si="4"/>
        <v>0</v>
      </c>
      <c r="H62" s="54"/>
    </row>
    <row r="63" spans="2:8">
      <c r="B63" s="46"/>
      <c r="C63" s="52"/>
      <c r="D63" s="48"/>
      <c r="E63" s="44"/>
      <c r="F63" s="53"/>
      <c r="G63" s="51">
        <f t="shared" si="4"/>
        <v>0</v>
      </c>
      <c r="H63" s="54">
        <f>SUM(G49:G63)</f>
        <v>0</v>
      </c>
    </row>
    <row r="64" spans="2:8">
      <c r="B64" s="42">
        <f>B48+1</f>
        <v>4</v>
      </c>
      <c r="C64" s="43" t="s">
        <v>82</v>
      </c>
      <c r="D64" s="48"/>
      <c r="E64" s="60"/>
      <c r="F64" s="45"/>
      <c r="G64" s="40"/>
      <c r="H64" s="41"/>
    </row>
    <row r="65" spans="2:8">
      <c r="B65" s="46">
        <f>+B64+0.01</f>
        <v>4.01</v>
      </c>
      <c r="C65" s="47" t="s">
        <v>83</v>
      </c>
      <c r="D65" s="48">
        <v>6250</v>
      </c>
      <c r="E65" s="61" t="s">
        <v>21</v>
      </c>
      <c r="F65" s="55"/>
      <c r="G65" s="51">
        <f t="shared" ref="G65:G81" si="5">ROUND(F65*D65,2)</f>
        <v>0</v>
      </c>
      <c r="H65" s="54"/>
    </row>
    <row r="66" spans="2:8">
      <c r="B66" s="46">
        <f t="shared" ref="B66:B80" si="6">+B65+0.01</f>
        <v>4.0199999999999996</v>
      </c>
      <c r="C66" s="47" t="s">
        <v>84</v>
      </c>
      <c r="D66" s="48">
        <v>6</v>
      </c>
      <c r="E66" s="61" t="s">
        <v>9</v>
      </c>
      <c r="F66" s="53"/>
      <c r="G66" s="51">
        <f t="shared" si="5"/>
        <v>0</v>
      </c>
      <c r="H66" s="54"/>
    </row>
    <row r="67" spans="2:8">
      <c r="B67" s="46">
        <f t="shared" si="6"/>
        <v>4.0299999999999994</v>
      </c>
      <c r="C67" s="47" t="s">
        <v>85</v>
      </c>
      <c r="D67" s="48">
        <v>2</v>
      </c>
      <c r="E67" s="61" t="s">
        <v>9</v>
      </c>
      <c r="F67" s="53"/>
      <c r="G67" s="51">
        <f t="shared" si="5"/>
        <v>0</v>
      </c>
      <c r="H67" s="54"/>
    </row>
    <row r="68" spans="2:8">
      <c r="B68" s="46">
        <f t="shared" si="6"/>
        <v>4.0399999999999991</v>
      </c>
      <c r="C68" s="47" t="s">
        <v>86</v>
      </c>
      <c r="D68" s="48">
        <v>2</v>
      </c>
      <c r="E68" s="61" t="s">
        <v>9</v>
      </c>
      <c r="F68" s="53"/>
      <c r="G68" s="51">
        <f t="shared" si="5"/>
        <v>0</v>
      </c>
      <c r="H68" s="54"/>
    </row>
    <row r="69" spans="2:8">
      <c r="B69" s="46">
        <f t="shared" si="6"/>
        <v>4.0499999999999989</v>
      </c>
      <c r="C69" s="47" t="s">
        <v>87</v>
      </c>
      <c r="D69" s="48">
        <v>2</v>
      </c>
      <c r="E69" s="61" t="s">
        <v>9</v>
      </c>
      <c r="F69" s="53"/>
      <c r="G69" s="51">
        <f t="shared" si="5"/>
        <v>0</v>
      </c>
      <c r="H69" s="54"/>
    </row>
    <row r="70" spans="2:8">
      <c r="B70" s="46">
        <f t="shared" si="6"/>
        <v>4.0599999999999987</v>
      </c>
      <c r="C70" s="47" t="s">
        <v>88</v>
      </c>
      <c r="D70" s="48">
        <v>40</v>
      </c>
      <c r="E70" s="61" t="s">
        <v>9</v>
      </c>
      <c r="F70" s="53"/>
      <c r="G70" s="51">
        <f t="shared" si="5"/>
        <v>0</v>
      </c>
      <c r="H70" s="54"/>
    </row>
    <row r="71" spans="2:8">
      <c r="B71" s="46">
        <f t="shared" si="6"/>
        <v>4.0699999999999985</v>
      </c>
      <c r="C71" s="47" t="s">
        <v>89</v>
      </c>
      <c r="D71" s="48">
        <v>125</v>
      </c>
      <c r="E71" s="61" t="s">
        <v>9</v>
      </c>
      <c r="F71" s="55"/>
      <c r="G71" s="51">
        <f t="shared" si="5"/>
        <v>0</v>
      </c>
      <c r="H71" s="54"/>
    </row>
    <row r="72" spans="2:8">
      <c r="B72" s="46">
        <f t="shared" si="6"/>
        <v>4.0799999999999983</v>
      </c>
      <c r="C72" s="47" t="s">
        <v>90</v>
      </c>
      <c r="D72" s="48">
        <v>1</v>
      </c>
      <c r="E72" s="61" t="s">
        <v>15</v>
      </c>
      <c r="F72" s="53"/>
      <c r="G72" s="51">
        <f t="shared" si="5"/>
        <v>0</v>
      </c>
      <c r="H72" s="54"/>
    </row>
    <row r="73" spans="2:8">
      <c r="B73" s="46">
        <f t="shared" si="6"/>
        <v>4.0899999999999981</v>
      </c>
      <c r="C73" s="47" t="s">
        <v>91</v>
      </c>
      <c r="D73" s="48">
        <v>1</v>
      </c>
      <c r="E73" s="61" t="s">
        <v>15</v>
      </c>
      <c r="F73" s="55"/>
      <c r="G73" s="51">
        <f t="shared" si="5"/>
        <v>0</v>
      </c>
      <c r="H73" s="54"/>
    </row>
    <row r="74" spans="2:8">
      <c r="B74" s="46">
        <f t="shared" si="6"/>
        <v>4.0999999999999979</v>
      </c>
      <c r="C74" s="47" t="s">
        <v>92</v>
      </c>
      <c r="D74" s="48">
        <v>1</v>
      </c>
      <c r="E74" s="61" t="s">
        <v>15</v>
      </c>
      <c r="F74" s="55"/>
      <c r="G74" s="51">
        <f t="shared" si="5"/>
        <v>0</v>
      </c>
      <c r="H74" s="54"/>
    </row>
    <row r="75" spans="2:8">
      <c r="B75" s="46">
        <f t="shared" si="6"/>
        <v>4.1099999999999977</v>
      </c>
      <c r="C75" s="47" t="s">
        <v>93</v>
      </c>
      <c r="D75" s="48">
        <v>125</v>
      </c>
      <c r="E75" s="61" t="s">
        <v>9</v>
      </c>
      <c r="F75" s="55"/>
      <c r="G75" s="51">
        <f t="shared" si="5"/>
        <v>0</v>
      </c>
      <c r="H75" s="54"/>
    </row>
    <row r="76" spans="2:8">
      <c r="B76" s="46">
        <f t="shared" si="6"/>
        <v>4.1199999999999974</v>
      </c>
      <c r="C76" s="62" t="s">
        <v>94</v>
      </c>
      <c r="D76" s="48">
        <v>125</v>
      </c>
      <c r="E76" s="60" t="s">
        <v>9</v>
      </c>
      <c r="F76" s="53"/>
      <c r="G76" s="51">
        <f t="shared" si="5"/>
        <v>0</v>
      </c>
      <c r="H76" s="54"/>
    </row>
    <row r="77" spans="2:8" ht="37.5">
      <c r="B77" s="46">
        <f t="shared" si="6"/>
        <v>4.1299999999999972</v>
      </c>
      <c r="C77" s="63" t="s">
        <v>694</v>
      </c>
      <c r="D77" s="48">
        <v>1</v>
      </c>
      <c r="E77" s="64" t="s">
        <v>15</v>
      </c>
      <c r="F77" s="53"/>
      <c r="G77" s="51">
        <f t="shared" si="5"/>
        <v>0</v>
      </c>
      <c r="H77" s="54"/>
    </row>
    <row r="78" spans="2:8">
      <c r="B78" s="46">
        <f t="shared" si="6"/>
        <v>4.139999999999997</v>
      </c>
      <c r="C78" s="62" t="s">
        <v>548</v>
      </c>
      <c r="D78" s="48">
        <v>1</v>
      </c>
      <c r="E78" s="60" t="s">
        <v>15</v>
      </c>
      <c r="F78" s="53"/>
      <c r="G78" s="51">
        <f t="shared" si="5"/>
        <v>0</v>
      </c>
      <c r="H78" s="54"/>
    </row>
    <row r="79" spans="2:8">
      <c r="B79" s="46">
        <f t="shared" si="6"/>
        <v>4.1499999999999968</v>
      </c>
      <c r="C79" s="62" t="s">
        <v>33</v>
      </c>
      <c r="D79" s="48">
        <v>1</v>
      </c>
      <c r="E79" s="60" t="s">
        <v>15</v>
      </c>
      <c r="F79" s="53"/>
      <c r="G79" s="51">
        <f t="shared" si="5"/>
        <v>0</v>
      </c>
      <c r="H79" s="54"/>
    </row>
    <row r="80" spans="2:8">
      <c r="B80" s="46">
        <f t="shared" si="6"/>
        <v>4.1599999999999966</v>
      </c>
      <c r="C80" s="47" t="s">
        <v>95</v>
      </c>
      <c r="D80" s="48">
        <v>1</v>
      </c>
      <c r="E80" s="61" t="s">
        <v>15</v>
      </c>
      <c r="F80" s="53"/>
      <c r="G80" s="51">
        <f t="shared" si="5"/>
        <v>0</v>
      </c>
      <c r="H80" s="54"/>
    </row>
    <row r="81" spans="2:8">
      <c r="B81" s="46"/>
      <c r="C81" s="47"/>
      <c r="D81" s="48"/>
      <c r="E81" s="61"/>
      <c r="F81" s="53"/>
      <c r="G81" s="51">
        <f t="shared" si="5"/>
        <v>0</v>
      </c>
      <c r="H81" s="54">
        <f>SUM(G65:G80)</f>
        <v>0</v>
      </c>
    </row>
    <row r="82" spans="2:8">
      <c r="B82" s="65">
        <v>5</v>
      </c>
      <c r="C82" s="43" t="s">
        <v>96</v>
      </c>
      <c r="D82" s="48"/>
      <c r="E82" s="57"/>
      <c r="F82" s="53"/>
      <c r="G82" s="51">
        <f t="shared" ref="G82:G91" si="7">ROUND(F82*D82,2)</f>
        <v>0</v>
      </c>
      <c r="H82" s="41"/>
    </row>
    <row r="83" spans="2:8">
      <c r="B83" s="66">
        <f>B82+0.01</f>
        <v>5.01</v>
      </c>
      <c r="C83" s="56" t="s">
        <v>97</v>
      </c>
      <c r="D83" s="48">
        <v>1</v>
      </c>
      <c r="E83" s="57" t="s">
        <v>9</v>
      </c>
      <c r="F83" s="53"/>
      <c r="G83" s="51">
        <f t="shared" si="7"/>
        <v>0</v>
      </c>
      <c r="H83" s="41"/>
    </row>
    <row r="84" spans="2:8">
      <c r="B84" s="66">
        <f t="shared" ref="B84:B86" si="8">+B83+0.01</f>
        <v>5.0199999999999996</v>
      </c>
      <c r="C84" s="56" t="s">
        <v>98</v>
      </c>
      <c r="D84" s="48">
        <v>1</v>
      </c>
      <c r="E84" s="57" t="s">
        <v>9</v>
      </c>
      <c r="F84" s="53"/>
      <c r="G84" s="51">
        <f t="shared" si="7"/>
        <v>0</v>
      </c>
      <c r="H84" s="41"/>
    </row>
    <row r="85" spans="2:8">
      <c r="B85" s="66">
        <f t="shared" si="8"/>
        <v>5.0299999999999994</v>
      </c>
      <c r="C85" s="56" t="s">
        <v>99</v>
      </c>
      <c r="D85" s="48">
        <v>1</v>
      </c>
      <c r="E85" s="57" t="s">
        <v>9</v>
      </c>
      <c r="F85" s="53"/>
      <c r="G85" s="51">
        <f t="shared" si="7"/>
        <v>0</v>
      </c>
      <c r="H85" s="41"/>
    </row>
    <row r="86" spans="2:8">
      <c r="B86" s="66">
        <f t="shared" si="8"/>
        <v>5.0399999999999991</v>
      </c>
      <c r="C86" s="56" t="s">
        <v>100</v>
      </c>
      <c r="D86" s="48">
        <v>1</v>
      </c>
      <c r="E86" s="57" t="s">
        <v>9</v>
      </c>
      <c r="F86" s="53"/>
      <c r="G86" s="51">
        <f t="shared" si="7"/>
        <v>0</v>
      </c>
      <c r="H86" s="41"/>
    </row>
    <row r="87" spans="2:8">
      <c r="B87" s="66">
        <f>+B86+0.01</f>
        <v>5.0499999999999989</v>
      </c>
      <c r="C87" s="56" t="s">
        <v>101</v>
      </c>
      <c r="D87" s="48">
        <v>28</v>
      </c>
      <c r="E87" s="57" t="s">
        <v>9</v>
      </c>
      <c r="F87" s="53"/>
      <c r="G87" s="51">
        <f t="shared" si="7"/>
        <v>0</v>
      </c>
      <c r="H87" s="41"/>
    </row>
    <row r="88" spans="2:8">
      <c r="B88" s="66">
        <f t="shared" ref="B88:B91" si="9">+B87+0.01</f>
        <v>5.0599999999999987</v>
      </c>
      <c r="C88" s="56" t="s">
        <v>549</v>
      </c>
      <c r="D88" s="48">
        <v>28</v>
      </c>
      <c r="E88" s="57" t="s">
        <v>9</v>
      </c>
      <c r="F88" s="53"/>
      <c r="G88" s="51">
        <f t="shared" ref="G88" si="10">ROUND(F88*D88,2)</f>
        <v>0</v>
      </c>
      <c r="H88" s="41"/>
    </row>
    <row r="89" spans="2:8">
      <c r="B89" s="66">
        <f t="shared" si="9"/>
        <v>5.0699999999999985</v>
      </c>
      <c r="C89" s="56" t="s">
        <v>709</v>
      </c>
      <c r="D89" s="48">
        <v>28</v>
      </c>
      <c r="E89" s="57" t="s">
        <v>9</v>
      </c>
      <c r="F89" s="53"/>
      <c r="G89" s="51">
        <f t="shared" si="7"/>
        <v>0</v>
      </c>
      <c r="H89" s="41"/>
    </row>
    <row r="90" spans="2:8">
      <c r="B90" s="66">
        <f t="shared" si="9"/>
        <v>5.0799999999999983</v>
      </c>
      <c r="C90" s="56" t="s">
        <v>550</v>
      </c>
      <c r="D90" s="48">
        <v>28</v>
      </c>
      <c r="E90" s="57" t="s">
        <v>9</v>
      </c>
      <c r="F90" s="53"/>
      <c r="G90" s="51">
        <f t="shared" si="7"/>
        <v>0</v>
      </c>
      <c r="H90" s="41"/>
    </row>
    <row r="91" spans="2:8">
      <c r="B91" s="66">
        <f t="shared" si="9"/>
        <v>5.0899999999999981</v>
      </c>
      <c r="C91" s="56" t="s">
        <v>546</v>
      </c>
      <c r="D91" s="48">
        <v>1</v>
      </c>
      <c r="E91" s="57" t="s">
        <v>15</v>
      </c>
      <c r="F91" s="53"/>
      <c r="G91" s="51">
        <f t="shared" si="7"/>
        <v>0</v>
      </c>
      <c r="H91" s="41"/>
    </row>
    <row r="92" spans="2:8">
      <c r="B92" s="66"/>
      <c r="C92" s="56"/>
      <c r="D92" s="48"/>
      <c r="E92" s="57"/>
      <c r="F92" s="45"/>
      <c r="G92" s="51"/>
      <c r="H92" s="41">
        <f>SUM(G83:G91)</f>
        <v>0</v>
      </c>
    </row>
    <row r="93" spans="2:8">
      <c r="B93" s="42">
        <v>6</v>
      </c>
      <c r="C93" s="43" t="s">
        <v>612</v>
      </c>
      <c r="D93" s="48"/>
      <c r="E93" s="67"/>
      <c r="F93" s="45"/>
      <c r="G93" s="51"/>
      <c r="H93" s="41"/>
    </row>
    <row r="94" spans="2:8">
      <c r="B94" s="46">
        <f t="shared" ref="B94:B105" si="11">+B93+0.01</f>
        <v>6.01</v>
      </c>
      <c r="C94" s="52" t="s">
        <v>506</v>
      </c>
      <c r="D94" s="48">
        <v>1</v>
      </c>
      <c r="E94" s="44" t="s">
        <v>9</v>
      </c>
      <c r="F94" s="53"/>
      <c r="G94" s="51">
        <f t="shared" ref="G94:G105" si="12">ROUND(F94*D94,2)</f>
        <v>0</v>
      </c>
      <c r="H94" s="54"/>
    </row>
    <row r="95" spans="2:8">
      <c r="B95" s="46">
        <f t="shared" si="11"/>
        <v>6.02</v>
      </c>
      <c r="C95" s="52" t="s">
        <v>507</v>
      </c>
      <c r="D95" s="48">
        <v>8</v>
      </c>
      <c r="E95" s="44" t="s">
        <v>9</v>
      </c>
      <c r="F95" s="53"/>
      <c r="G95" s="51">
        <f t="shared" si="12"/>
        <v>0</v>
      </c>
      <c r="H95" s="54"/>
    </row>
    <row r="96" spans="2:8">
      <c r="B96" s="46">
        <f t="shared" si="11"/>
        <v>6.0299999999999994</v>
      </c>
      <c r="C96" s="52" t="s">
        <v>508</v>
      </c>
      <c r="D96" s="48">
        <v>7</v>
      </c>
      <c r="E96" s="44" t="s">
        <v>9</v>
      </c>
      <c r="F96" s="53"/>
      <c r="G96" s="51">
        <f t="shared" si="12"/>
        <v>0</v>
      </c>
      <c r="H96" s="54"/>
    </row>
    <row r="97" spans="2:8">
      <c r="B97" s="46">
        <f t="shared" si="11"/>
        <v>6.0399999999999991</v>
      </c>
      <c r="C97" s="52" t="s">
        <v>509</v>
      </c>
      <c r="D97" s="48">
        <v>142</v>
      </c>
      <c r="E97" s="44" t="s">
        <v>9</v>
      </c>
      <c r="F97" s="53"/>
      <c r="G97" s="51">
        <f t="shared" si="12"/>
        <v>0</v>
      </c>
      <c r="H97" s="54"/>
    </row>
    <row r="98" spans="2:8">
      <c r="B98" s="46">
        <f t="shared" si="11"/>
        <v>6.0499999999999989</v>
      </c>
      <c r="C98" s="52" t="s">
        <v>510</v>
      </c>
      <c r="D98" s="48">
        <v>6</v>
      </c>
      <c r="E98" s="44" t="s">
        <v>9</v>
      </c>
      <c r="F98" s="53"/>
      <c r="G98" s="51">
        <f t="shared" si="12"/>
        <v>0</v>
      </c>
      <c r="H98" s="54"/>
    </row>
    <row r="99" spans="2:8">
      <c r="B99" s="46">
        <f t="shared" si="11"/>
        <v>6.0599999999999987</v>
      </c>
      <c r="C99" s="52" t="s">
        <v>511</v>
      </c>
      <c r="D99" s="48">
        <v>26</v>
      </c>
      <c r="E99" s="44" t="s">
        <v>9</v>
      </c>
      <c r="F99" s="53"/>
      <c r="G99" s="51">
        <f t="shared" si="12"/>
        <v>0</v>
      </c>
      <c r="H99" s="54"/>
    </row>
    <row r="100" spans="2:8">
      <c r="B100" s="46">
        <f t="shared" si="11"/>
        <v>6.0699999999999985</v>
      </c>
      <c r="C100" s="52" t="s">
        <v>512</v>
      </c>
      <c r="D100" s="48">
        <v>3</v>
      </c>
      <c r="E100" s="44" t="s">
        <v>9</v>
      </c>
      <c r="F100" s="55"/>
      <c r="G100" s="51">
        <f t="shared" si="12"/>
        <v>0</v>
      </c>
      <c r="H100" s="54"/>
    </row>
    <row r="101" spans="2:8">
      <c r="B101" s="46">
        <f t="shared" si="11"/>
        <v>6.0799999999999983</v>
      </c>
      <c r="C101" s="52" t="s">
        <v>513</v>
      </c>
      <c r="D101" s="48">
        <v>2</v>
      </c>
      <c r="E101" s="44" t="s">
        <v>9</v>
      </c>
      <c r="F101" s="55"/>
      <c r="G101" s="51">
        <f t="shared" si="12"/>
        <v>0</v>
      </c>
      <c r="H101" s="54"/>
    </row>
    <row r="102" spans="2:8">
      <c r="B102" s="46">
        <f t="shared" si="11"/>
        <v>6.0899999999999981</v>
      </c>
      <c r="C102" s="52" t="s">
        <v>67</v>
      </c>
      <c r="D102" s="48">
        <v>1</v>
      </c>
      <c r="E102" s="44" t="s">
        <v>15</v>
      </c>
      <c r="F102" s="53"/>
      <c r="G102" s="51">
        <f t="shared" si="12"/>
        <v>0</v>
      </c>
      <c r="H102" s="54"/>
    </row>
    <row r="103" spans="2:8">
      <c r="B103" s="46">
        <f t="shared" si="11"/>
        <v>6.0999999999999979</v>
      </c>
      <c r="C103" s="52" t="s">
        <v>514</v>
      </c>
      <c r="D103" s="48">
        <v>1</v>
      </c>
      <c r="E103" s="44" t="s">
        <v>15</v>
      </c>
      <c r="F103" s="53"/>
      <c r="G103" s="51">
        <f t="shared" si="12"/>
        <v>0</v>
      </c>
      <c r="H103" s="54"/>
    </row>
    <row r="104" spans="2:8">
      <c r="B104" s="46">
        <f t="shared" si="11"/>
        <v>6.1099999999999977</v>
      </c>
      <c r="C104" s="52" t="s">
        <v>515</v>
      </c>
      <c r="D104" s="48">
        <v>1</v>
      </c>
      <c r="E104" s="44" t="s">
        <v>15</v>
      </c>
      <c r="F104" s="53"/>
      <c r="G104" s="51">
        <f t="shared" si="12"/>
        <v>0</v>
      </c>
      <c r="H104" s="54"/>
    </row>
    <row r="105" spans="2:8">
      <c r="B105" s="46">
        <f t="shared" si="11"/>
        <v>6.1199999999999974</v>
      </c>
      <c r="C105" s="56" t="s">
        <v>546</v>
      </c>
      <c r="D105" s="48">
        <v>1</v>
      </c>
      <c r="E105" s="57" t="s">
        <v>15</v>
      </c>
      <c r="F105" s="53"/>
      <c r="G105" s="51">
        <f t="shared" si="12"/>
        <v>0</v>
      </c>
      <c r="H105" s="54"/>
    </row>
    <row r="106" spans="2:8">
      <c r="B106" s="46"/>
      <c r="C106" s="68"/>
      <c r="D106" s="40"/>
      <c r="E106" s="69"/>
      <c r="F106" s="53"/>
      <c r="G106" s="51"/>
      <c r="H106" s="54">
        <f>SUM(G94:G105)</f>
        <v>0</v>
      </c>
    </row>
    <row r="107" spans="2:8" ht="19.5" thickBot="1">
      <c r="B107" s="70"/>
      <c r="C107" s="71"/>
      <c r="D107" s="72"/>
      <c r="E107" s="73"/>
      <c r="F107" s="74"/>
      <c r="G107" s="74"/>
      <c r="H107" s="75"/>
    </row>
    <row r="108" spans="2:8" ht="19.5" thickBot="1">
      <c r="B108" s="76"/>
      <c r="C108" s="77" t="s">
        <v>102</v>
      </c>
      <c r="D108" s="78"/>
      <c r="E108" s="79"/>
      <c r="F108" s="79"/>
      <c r="G108" s="79"/>
      <c r="H108" s="80">
        <f>SUM(H11:H107)</f>
        <v>0</v>
      </c>
    </row>
    <row r="109" spans="2:8">
      <c r="B109" s="81"/>
      <c r="C109" s="82"/>
      <c r="D109" s="18"/>
      <c r="E109" s="18"/>
      <c r="F109" s="18"/>
      <c r="G109" s="18"/>
      <c r="H109" s="83"/>
    </row>
    <row r="110" spans="2:8">
      <c r="B110" s="84"/>
      <c r="C110" s="85" t="s">
        <v>34</v>
      </c>
      <c r="D110" s="86"/>
      <c r="E110" s="87"/>
      <c r="F110" s="87"/>
      <c r="G110" s="87"/>
      <c r="H110" s="88"/>
    </row>
    <row r="111" spans="2:8">
      <c r="B111" s="84"/>
      <c r="C111" s="89" t="s">
        <v>0</v>
      </c>
      <c r="D111" s="90">
        <v>0.1</v>
      </c>
      <c r="E111" s="87"/>
      <c r="F111" s="87"/>
      <c r="G111" s="87">
        <f>+$H$108*D111</f>
        <v>0</v>
      </c>
      <c r="H111" s="88"/>
    </row>
    <row r="112" spans="2:8">
      <c r="B112" s="84"/>
      <c r="C112" s="89" t="s">
        <v>39</v>
      </c>
      <c r="D112" s="90">
        <v>0.18</v>
      </c>
      <c r="E112" s="87"/>
      <c r="F112" s="87"/>
      <c r="G112" s="87">
        <f>+D112*G111</f>
        <v>0</v>
      </c>
      <c r="H112" s="88"/>
    </row>
    <row r="113" spans="2:8">
      <c r="B113" s="84"/>
      <c r="C113" s="89" t="s">
        <v>5</v>
      </c>
      <c r="D113" s="90">
        <v>0.04</v>
      </c>
      <c r="E113" s="87"/>
      <c r="F113" s="87"/>
      <c r="G113" s="87">
        <f t="shared" ref="G113:G119" si="13">+$H$108*D113</f>
        <v>0</v>
      </c>
      <c r="H113" s="88"/>
    </row>
    <row r="114" spans="2:8">
      <c r="B114" s="84"/>
      <c r="C114" s="91" t="s">
        <v>6</v>
      </c>
      <c r="D114" s="90">
        <v>2.5000000000000001E-2</v>
      </c>
      <c r="E114" s="87"/>
      <c r="F114" s="87"/>
      <c r="G114" s="87">
        <f t="shared" si="13"/>
        <v>0</v>
      </c>
      <c r="H114" s="88"/>
    </row>
    <row r="115" spans="2:8">
      <c r="B115" s="84"/>
      <c r="C115" s="91" t="s">
        <v>35</v>
      </c>
      <c r="D115" s="90">
        <v>0.02</v>
      </c>
      <c r="E115" s="87"/>
      <c r="F115" s="87"/>
      <c r="G115" s="87">
        <f t="shared" si="13"/>
        <v>0</v>
      </c>
      <c r="H115" s="88"/>
    </row>
    <row r="116" spans="2:8">
      <c r="B116" s="84"/>
      <c r="C116" s="91" t="s">
        <v>36</v>
      </c>
      <c r="D116" s="90">
        <v>0.01</v>
      </c>
      <c r="E116" s="87"/>
      <c r="F116" s="87"/>
      <c r="G116" s="87">
        <f t="shared" si="13"/>
        <v>0</v>
      </c>
      <c r="H116" s="88"/>
    </row>
    <row r="117" spans="2:8">
      <c r="B117" s="84"/>
      <c r="C117" s="89" t="s">
        <v>37</v>
      </c>
      <c r="D117" s="90">
        <v>0.05</v>
      </c>
      <c r="E117" s="87"/>
      <c r="F117" s="87"/>
      <c r="G117" s="87">
        <f t="shared" si="13"/>
        <v>0</v>
      </c>
      <c r="H117" s="88"/>
    </row>
    <row r="118" spans="2:8">
      <c r="B118" s="84"/>
      <c r="C118" s="91" t="s">
        <v>31</v>
      </c>
      <c r="D118" s="90">
        <v>2.5000000000000001E-2</v>
      </c>
      <c r="E118" s="87"/>
      <c r="F118" s="87"/>
      <c r="G118" s="87">
        <f t="shared" si="13"/>
        <v>0</v>
      </c>
      <c r="H118" s="88"/>
    </row>
    <row r="119" spans="2:8">
      <c r="B119" s="84"/>
      <c r="C119" s="89" t="s">
        <v>38</v>
      </c>
      <c r="D119" s="90">
        <v>0.03</v>
      </c>
      <c r="E119" s="87"/>
      <c r="F119" s="87"/>
      <c r="G119" s="87">
        <f t="shared" si="13"/>
        <v>0</v>
      </c>
      <c r="H119" s="88"/>
    </row>
    <row r="120" spans="2:8">
      <c r="B120" s="92"/>
      <c r="C120" s="93"/>
      <c r="D120" s="87"/>
      <c r="E120" s="94"/>
      <c r="F120" s="94"/>
      <c r="G120" s="94"/>
      <c r="H120" s="95">
        <f>SUM(G111:G119)</f>
        <v>0</v>
      </c>
    </row>
    <row r="121" spans="2:8" ht="19.5" thickBot="1">
      <c r="B121" s="92"/>
      <c r="C121" s="96"/>
      <c r="D121" s="87"/>
      <c r="E121" s="87"/>
      <c r="F121" s="87"/>
      <c r="G121" s="87"/>
      <c r="H121" s="88"/>
    </row>
    <row r="122" spans="2:8" ht="19.5" thickBot="1">
      <c r="B122" s="97"/>
      <c r="C122" s="98" t="s">
        <v>3</v>
      </c>
      <c r="D122" s="99"/>
      <c r="E122" s="100"/>
      <c r="F122" s="100"/>
      <c r="G122" s="100"/>
      <c r="H122" s="101">
        <f>+H120+H108</f>
        <v>0</v>
      </c>
    </row>
    <row r="123" spans="2:8">
      <c r="B123" s="102"/>
      <c r="C123" s="103"/>
      <c r="D123" s="104"/>
      <c r="E123" s="104"/>
      <c r="F123" s="104"/>
      <c r="G123" s="104"/>
      <c r="H123" s="105"/>
    </row>
    <row r="124" spans="2:8">
      <c r="B124" s="102"/>
      <c r="C124" s="106" t="s">
        <v>7</v>
      </c>
      <c r="D124" s="107">
        <v>0.05</v>
      </c>
      <c r="E124" s="88"/>
      <c r="F124" s="88"/>
      <c r="G124" s="87">
        <f>+$H$108*D124</f>
        <v>0</v>
      </c>
      <c r="H124" s="105"/>
    </row>
    <row r="125" spans="2:8" ht="19.5" thickBot="1">
      <c r="B125" s="102"/>
      <c r="C125" s="103"/>
      <c r="D125" s="104"/>
      <c r="E125" s="104"/>
      <c r="F125" s="104"/>
      <c r="G125" s="104"/>
      <c r="H125" s="105"/>
    </row>
    <row r="126" spans="2:8" ht="19.5" thickBot="1">
      <c r="B126" s="97"/>
      <c r="C126" s="98" t="s">
        <v>40</v>
      </c>
      <c r="D126" s="99"/>
      <c r="E126" s="100"/>
      <c r="F126" s="100"/>
      <c r="G126" s="100"/>
      <c r="H126" s="101">
        <f>+G124+H122</f>
        <v>0</v>
      </c>
    </row>
    <row r="127" spans="2:8">
      <c r="B127" s="102"/>
      <c r="C127" s="103"/>
      <c r="D127" s="104"/>
      <c r="E127" s="104"/>
      <c r="F127" s="104"/>
      <c r="G127" s="104"/>
      <c r="H127" s="105"/>
    </row>
  </sheetData>
  <mergeCells count="4">
    <mergeCell ref="B1:H1"/>
    <mergeCell ref="B2:H2"/>
    <mergeCell ref="B3:H3"/>
    <mergeCell ref="B4:D4"/>
  </mergeCells>
  <printOptions horizontalCentered="1"/>
  <pageMargins left="0.25" right="0.25" top="0.75" bottom="0.75" header="0.3" footer="0.3"/>
  <pageSetup paperSize="123" scale="54" fitToHeight="0" orientation="portrait" r:id="rId1"/>
  <headerFooter>
    <oddFooter>&amp;C&amp;F&amp;R&amp;P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H1005"/>
  <sheetViews>
    <sheetView showZeros="0" view="pageBreakPreview" zoomScale="85" zoomScaleSheetLayoutView="85" workbookViewId="0">
      <selection activeCell="G17" sqref="G17"/>
    </sheetView>
  </sheetViews>
  <sheetFormatPr baseColWidth="10" defaultColWidth="14.42578125" defaultRowHeight="18.75"/>
  <cols>
    <col min="1" max="1" width="7.28515625" style="15" customWidth="1"/>
    <col min="2" max="2" width="11" style="108" customWidth="1"/>
    <col min="3" max="3" width="78.7109375" style="109" customWidth="1"/>
    <col min="4" max="4" width="18.42578125" style="19" customWidth="1"/>
    <col min="5" max="5" width="14.140625" style="19" customWidth="1"/>
    <col min="6" max="6" width="20.7109375" style="19" customWidth="1"/>
    <col min="7" max="7" width="21" style="19" customWidth="1"/>
    <col min="8" max="8" width="22.140625" style="25" customWidth="1"/>
    <col min="9" max="16384" width="14.42578125" style="15"/>
  </cols>
  <sheetData>
    <row r="1" spans="2:8">
      <c r="B1" s="726" t="s">
        <v>11</v>
      </c>
      <c r="C1" s="729"/>
      <c r="D1" s="729"/>
      <c r="E1" s="729"/>
      <c r="F1" s="729"/>
      <c r="G1" s="729"/>
      <c r="H1" s="729"/>
    </row>
    <row r="2" spans="2:8" ht="54" customHeight="1">
      <c r="B2" s="730" t="s">
        <v>742</v>
      </c>
      <c r="C2" s="730"/>
      <c r="D2" s="730"/>
      <c r="E2" s="730"/>
      <c r="F2" s="730"/>
      <c r="G2" s="730"/>
      <c r="H2" s="730"/>
    </row>
    <row r="3" spans="2:8">
      <c r="B3" s="726" t="s">
        <v>699</v>
      </c>
      <c r="C3" s="729"/>
      <c r="D3" s="729"/>
      <c r="E3" s="729"/>
      <c r="F3" s="729"/>
      <c r="G3" s="729"/>
      <c r="H3" s="729"/>
    </row>
    <row r="4" spans="2:8">
      <c r="B4" s="731" t="s">
        <v>32</v>
      </c>
      <c r="C4" s="732"/>
      <c r="D4" s="732"/>
      <c r="E4" s="16"/>
      <c r="F4" s="17" t="s">
        <v>42</v>
      </c>
      <c r="G4" s="18"/>
      <c r="H4" s="19"/>
    </row>
    <row r="5" spans="2:8">
      <c r="B5" s="20" t="s">
        <v>745</v>
      </c>
      <c r="C5" s="110"/>
      <c r="D5" s="16"/>
      <c r="E5" s="16"/>
      <c r="F5" s="17" t="s">
        <v>746</v>
      </c>
      <c r="G5" s="18"/>
      <c r="H5" s="19"/>
    </row>
    <row r="6" spans="2:8" ht="19.5" thickBot="1">
      <c r="B6" s="111"/>
      <c r="C6" s="23"/>
      <c r="D6" s="24"/>
      <c r="E6" s="24"/>
      <c r="F6" s="18"/>
      <c r="G6" s="18"/>
    </row>
    <row r="7" spans="2:8" ht="38.25" thickBot="1">
      <c r="B7" s="26" t="s">
        <v>1</v>
      </c>
      <c r="C7" s="27" t="s">
        <v>2</v>
      </c>
      <c r="D7" s="28" t="s">
        <v>4</v>
      </c>
      <c r="E7" s="28" t="s">
        <v>29</v>
      </c>
      <c r="F7" s="27" t="s">
        <v>10</v>
      </c>
      <c r="G7" s="28" t="s">
        <v>3</v>
      </c>
      <c r="H7" s="29" t="s">
        <v>8</v>
      </c>
    </row>
    <row r="8" spans="2:8">
      <c r="B8" s="30"/>
      <c r="C8" s="31"/>
      <c r="D8" s="32"/>
      <c r="E8" s="33"/>
      <c r="F8" s="34"/>
      <c r="G8" s="34"/>
      <c r="H8" s="35"/>
    </row>
    <row r="9" spans="2:8">
      <c r="B9" s="36"/>
      <c r="C9" s="37" t="s">
        <v>103</v>
      </c>
      <c r="D9" s="38"/>
      <c r="E9" s="39"/>
      <c r="F9" s="40"/>
      <c r="G9" s="40"/>
      <c r="H9" s="41"/>
    </row>
    <row r="10" spans="2:8">
      <c r="B10" s="36"/>
      <c r="C10" s="37"/>
      <c r="D10" s="38"/>
      <c r="E10" s="39"/>
      <c r="F10" s="40"/>
      <c r="G10" s="40"/>
      <c r="H10" s="41"/>
    </row>
    <row r="11" spans="2:8">
      <c r="B11" s="36"/>
      <c r="C11" s="37" t="s">
        <v>104</v>
      </c>
      <c r="D11" s="38"/>
      <c r="E11" s="39"/>
      <c r="F11" s="40"/>
      <c r="G11" s="40"/>
      <c r="H11" s="41"/>
    </row>
    <row r="12" spans="2:8">
      <c r="B12" s="36"/>
      <c r="C12" s="37"/>
      <c r="D12" s="38"/>
      <c r="E12" s="39"/>
      <c r="F12" s="40"/>
      <c r="G12" s="40">
        <f t="shared" ref="G12:G78" si="0">ROUND(F12*D12,2)</f>
        <v>0</v>
      </c>
      <c r="H12" s="41"/>
    </row>
    <row r="13" spans="2:8">
      <c r="B13" s="112">
        <v>1</v>
      </c>
      <c r="C13" s="43" t="s">
        <v>551</v>
      </c>
      <c r="D13" s="38"/>
      <c r="E13" s="39"/>
      <c r="F13" s="40"/>
      <c r="G13" s="40">
        <f t="shared" si="0"/>
        <v>0</v>
      </c>
      <c r="H13" s="41"/>
    </row>
    <row r="14" spans="2:8">
      <c r="B14" s="113">
        <f>+B13+0.01</f>
        <v>1.01</v>
      </c>
      <c r="C14" s="114" t="s">
        <v>552</v>
      </c>
      <c r="D14" s="40">
        <v>1</v>
      </c>
      <c r="E14" s="60" t="s">
        <v>9</v>
      </c>
      <c r="F14" s="115"/>
      <c r="G14" s="40">
        <f t="shared" si="0"/>
        <v>0</v>
      </c>
      <c r="H14" s="41"/>
    </row>
    <row r="15" spans="2:8">
      <c r="B15" s="113">
        <f t="shared" ref="B15:B50" si="1">+B14+0.01</f>
        <v>1.02</v>
      </c>
      <c r="C15" s="114" t="s">
        <v>553</v>
      </c>
      <c r="D15" s="40">
        <v>13</v>
      </c>
      <c r="E15" s="60" t="s">
        <v>9</v>
      </c>
      <c r="F15" s="115"/>
      <c r="G15" s="40">
        <f t="shared" si="0"/>
        <v>0</v>
      </c>
      <c r="H15" s="41"/>
    </row>
    <row r="16" spans="2:8">
      <c r="B16" s="113">
        <f t="shared" si="1"/>
        <v>1.03</v>
      </c>
      <c r="C16" s="114" t="s">
        <v>554</v>
      </c>
      <c r="D16" s="40">
        <v>1</v>
      </c>
      <c r="E16" s="60" t="s">
        <v>9</v>
      </c>
      <c r="F16" s="115"/>
      <c r="G16" s="40">
        <f t="shared" si="0"/>
        <v>0</v>
      </c>
      <c r="H16" s="41"/>
    </row>
    <row r="17" spans="2:8">
      <c r="B17" s="113">
        <f t="shared" si="1"/>
        <v>1.04</v>
      </c>
      <c r="C17" s="114" t="s">
        <v>516</v>
      </c>
      <c r="D17" s="40">
        <v>13</v>
      </c>
      <c r="E17" s="60" t="s">
        <v>9</v>
      </c>
      <c r="F17" s="115"/>
      <c r="G17" s="40">
        <f t="shared" si="0"/>
        <v>0</v>
      </c>
      <c r="H17" s="41"/>
    </row>
    <row r="18" spans="2:8">
      <c r="B18" s="113">
        <f t="shared" si="1"/>
        <v>1.05</v>
      </c>
      <c r="C18" s="114" t="s">
        <v>105</v>
      </c>
      <c r="D18" s="40">
        <v>13</v>
      </c>
      <c r="E18" s="60" t="s">
        <v>9</v>
      </c>
      <c r="F18" s="115"/>
      <c r="G18" s="40">
        <f t="shared" si="0"/>
        <v>0</v>
      </c>
      <c r="H18" s="41"/>
    </row>
    <row r="19" spans="2:8">
      <c r="B19" s="113">
        <f t="shared" si="1"/>
        <v>1.06</v>
      </c>
      <c r="C19" s="114" t="s">
        <v>106</v>
      </c>
      <c r="D19" s="40">
        <v>1</v>
      </c>
      <c r="E19" s="60" t="s">
        <v>9</v>
      </c>
      <c r="F19" s="115"/>
      <c r="G19" s="40">
        <f t="shared" si="0"/>
        <v>0</v>
      </c>
      <c r="H19" s="41"/>
    </row>
    <row r="20" spans="2:8">
      <c r="B20" s="113">
        <f t="shared" si="1"/>
        <v>1.07</v>
      </c>
      <c r="C20" s="114" t="s">
        <v>107</v>
      </c>
      <c r="D20" s="40">
        <v>1</v>
      </c>
      <c r="E20" s="60" t="s">
        <v>9</v>
      </c>
      <c r="F20" s="115"/>
      <c r="G20" s="40">
        <f t="shared" si="0"/>
        <v>0</v>
      </c>
      <c r="H20" s="41"/>
    </row>
    <row r="21" spans="2:8">
      <c r="B21" s="113">
        <f t="shared" si="1"/>
        <v>1.08</v>
      </c>
      <c r="C21" s="114" t="s">
        <v>517</v>
      </c>
      <c r="D21" s="40">
        <v>15</v>
      </c>
      <c r="E21" s="60" t="s">
        <v>9</v>
      </c>
      <c r="F21" s="115"/>
      <c r="G21" s="40">
        <f t="shared" si="0"/>
        <v>0</v>
      </c>
      <c r="H21" s="41"/>
    </row>
    <row r="22" spans="2:8">
      <c r="B22" s="113">
        <f t="shared" si="1"/>
        <v>1.0900000000000001</v>
      </c>
      <c r="C22" s="114" t="s">
        <v>108</v>
      </c>
      <c r="D22" s="40">
        <v>2</v>
      </c>
      <c r="E22" s="60" t="s">
        <v>9</v>
      </c>
      <c r="F22" s="115"/>
      <c r="G22" s="40">
        <f t="shared" si="0"/>
        <v>0</v>
      </c>
      <c r="H22" s="41"/>
    </row>
    <row r="23" spans="2:8">
      <c r="B23" s="113">
        <f t="shared" si="1"/>
        <v>1.1000000000000001</v>
      </c>
      <c r="C23" s="114" t="s">
        <v>109</v>
      </c>
      <c r="D23" s="40">
        <v>6350</v>
      </c>
      <c r="E23" s="60" t="s">
        <v>21</v>
      </c>
      <c r="F23" s="115"/>
      <c r="G23" s="40">
        <f t="shared" si="0"/>
        <v>0</v>
      </c>
      <c r="H23" s="41"/>
    </row>
    <row r="24" spans="2:8">
      <c r="B24" s="113">
        <f t="shared" si="1"/>
        <v>1.1100000000000001</v>
      </c>
      <c r="C24" s="114" t="s">
        <v>110</v>
      </c>
      <c r="D24" s="40">
        <v>425</v>
      </c>
      <c r="E24" s="60" t="s">
        <v>21</v>
      </c>
      <c r="F24" s="115"/>
      <c r="G24" s="40">
        <f t="shared" si="0"/>
        <v>0</v>
      </c>
      <c r="H24" s="41"/>
    </row>
    <row r="25" spans="2:8">
      <c r="B25" s="113">
        <f t="shared" si="1"/>
        <v>1.1200000000000001</v>
      </c>
      <c r="C25" s="114" t="s">
        <v>111</v>
      </c>
      <c r="D25" s="40">
        <v>150</v>
      </c>
      <c r="E25" s="60" t="s">
        <v>21</v>
      </c>
      <c r="F25" s="115"/>
      <c r="G25" s="40">
        <f t="shared" si="0"/>
        <v>0</v>
      </c>
      <c r="H25" s="41"/>
    </row>
    <row r="26" spans="2:8">
      <c r="B26" s="113">
        <f t="shared" si="1"/>
        <v>1.1300000000000001</v>
      </c>
      <c r="C26" s="114" t="s">
        <v>555</v>
      </c>
      <c r="D26" s="40">
        <v>24</v>
      </c>
      <c r="E26" s="60" t="s">
        <v>9</v>
      </c>
      <c r="F26" s="115"/>
      <c r="G26" s="40">
        <f t="shared" si="0"/>
        <v>0</v>
      </c>
      <c r="H26" s="41"/>
    </row>
    <row r="27" spans="2:8">
      <c r="B27" s="113">
        <f t="shared" si="1"/>
        <v>1.1400000000000001</v>
      </c>
      <c r="C27" s="114" t="s">
        <v>112</v>
      </c>
      <c r="D27" s="40">
        <v>5</v>
      </c>
      <c r="E27" s="60" t="s">
        <v>9</v>
      </c>
      <c r="F27" s="115"/>
      <c r="G27" s="40">
        <f t="shared" si="0"/>
        <v>0</v>
      </c>
      <c r="H27" s="41"/>
    </row>
    <row r="28" spans="2:8">
      <c r="B28" s="113">
        <f t="shared" si="1"/>
        <v>1.1500000000000001</v>
      </c>
      <c r="C28" s="114" t="s">
        <v>113</v>
      </c>
      <c r="D28" s="40">
        <v>3</v>
      </c>
      <c r="E28" s="60" t="s">
        <v>9</v>
      </c>
      <c r="F28" s="115"/>
      <c r="G28" s="40">
        <f t="shared" si="0"/>
        <v>0</v>
      </c>
      <c r="H28" s="41"/>
    </row>
    <row r="29" spans="2:8">
      <c r="B29" s="113">
        <f t="shared" si="1"/>
        <v>1.1600000000000001</v>
      </c>
      <c r="C29" s="114" t="s">
        <v>556</v>
      </c>
      <c r="D29" s="40">
        <v>2</v>
      </c>
      <c r="E29" s="60" t="s">
        <v>9</v>
      </c>
      <c r="F29" s="115"/>
      <c r="G29" s="40">
        <f t="shared" si="0"/>
        <v>0</v>
      </c>
      <c r="H29" s="41"/>
    </row>
    <row r="30" spans="2:8">
      <c r="B30" s="113">
        <f t="shared" si="1"/>
        <v>1.1700000000000002</v>
      </c>
      <c r="C30" s="114" t="s">
        <v>114</v>
      </c>
      <c r="D30" s="40">
        <v>3</v>
      </c>
      <c r="E30" s="60" t="s">
        <v>9</v>
      </c>
      <c r="F30" s="115"/>
      <c r="G30" s="40">
        <f t="shared" si="0"/>
        <v>0</v>
      </c>
      <c r="H30" s="41"/>
    </row>
    <row r="31" spans="2:8">
      <c r="B31" s="113">
        <f t="shared" si="1"/>
        <v>1.1800000000000002</v>
      </c>
      <c r="C31" s="114" t="s">
        <v>115</v>
      </c>
      <c r="D31" s="40">
        <v>3</v>
      </c>
      <c r="E31" s="60" t="s">
        <v>9</v>
      </c>
      <c r="F31" s="115"/>
      <c r="G31" s="40">
        <f t="shared" si="0"/>
        <v>0</v>
      </c>
      <c r="H31" s="41"/>
    </row>
    <row r="32" spans="2:8">
      <c r="B32" s="113">
        <f t="shared" si="1"/>
        <v>1.1900000000000002</v>
      </c>
      <c r="C32" s="114" t="s">
        <v>116</v>
      </c>
      <c r="D32" s="40">
        <v>3</v>
      </c>
      <c r="E32" s="60" t="s">
        <v>9</v>
      </c>
      <c r="F32" s="115"/>
      <c r="G32" s="40">
        <f t="shared" si="0"/>
        <v>0</v>
      </c>
      <c r="H32" s="41"/>
    </row>
    <row r="33" spans="2:8">
      <c r="B33" s="113">
        <f t="shared" si="1"/>
        <v>1.2000000000000002</v>
      </c>
      <c r="C33" s="114" t="s">
        <v>117</v>
      </c>
      <c r="D33" s="40">
        <v>3</v>
      </c>
      <c r="E33" s="60" t="s">
        <v>9</v>
      </c>
      <c r="F33" s="115"/>
      <c r="G33" s="40">
        <f t="shared" si="0"/>
        <v>0</v>
      </c>
      <c r="H33" s="41"/>
    </row>
    <row r="34" spans="2:8">
      <c r="B34" s="113">
        <f t="shared" si="1"/>
        <v>1.2100000000000002</v>
      </c>
      <c r="C34" s="114" t="s">
        <v>118</v>
      </c>
      <c r="D34" s="40">
        <v>3</v>
      </c>
      <c r="E34" s="60" t="s">
        <v>9</v>
      </c>
      <c r="F34" s="115"/>
      <c r="G34" s="40">
        <f t="shared" si="0"/>
        <v>0</v>
      </c>
      <c r="H34" s="41"/>
    </row>
    <row r="35" spans="2:8">
      <c r="B35" s="113">
        <f t="shared" si="1"/>
        <v>1.2200000000000002</v>
      </c>
      <c r="C35" s="114" t="s">
        <v>119</v>
      </c>
      <c r="D35" s="40">
        <v>3</v>
      </c>
      <c r="E35" s="60" t="s">
        <v>9</v>
      </c>
      <c r="F35" s="115"/>
      <c r="G35" s="40">
        <f t="shared" si="0"/>
        <v>0</v>
      </c>
      <c r="H35" s="41"/>
    </row>
    <row r="36" spans="2:8">
      <c r="B36" s="113">
        <f t="shared" si="1"/>
        <v>1.2300000000000002</v>
      </c>
      <c r="C36" s="114" t="s">
        <v>557</v>
      </c>
      <c r="D36" s="40">
        <v>4</v>
      </c>
      <c r="E36" s="60" t="s">
        <v>9</v>
      </c>
      <c r="F36" s="115"/>
      <c r="G36" s="40">
        <f t="shared" si="0"/>
        <v>0</v>
      </c>
      <c r="H36" s="41"/>
    </row>
    <row r="37" spans="2:8">
      <c r="B37" s="113">
        <f t="shared" si="1"/>
        <v>1.2400000000000002</v>
      </c>
      <c r="C37" s="114" t="s">
        <v>558</v>
      </c>
      <c r="D37" s="40">
        <v>5</v>
      </c>
      <c r="E37" s="60" t="s">
        <v>9</v>
      </c>
      <c r="F37" s="115"/>
      <c r="G37" s="40">
        <f t="shared" si="0"/>
        <v>0</v>
      </c>
      <c r="H37" s="41"/>
    </row>
    <row r="38" spans="2:8">
      <c r="B38" s="113">
        <f t="shared" si="1"/>
        <v>1.2500000000000002</v>
      </c>
      <c r="C38" s="114" t="s">
        <v>120</v>
      </c>
      <c r="D38" s="40">
        <v>4</v>
      </c>
      <c r="E38" s="60" t="s">
        <v>9</v>
      </c>
      <c r="F38" s="115"/>
      <c r="G38" s="40">
        <f t="shared" si="0"/>
        <v>0</v>
      </c>
      <c r="H38" s="41"/>
    </row>
    <row r="39" spans="2:8">
      <c r="B39" s="113">
        <f t="shared" si="1"/>
        <v>1.2600000000000002</v>
      </c>
      <c r="C39" s="114" t="s">
        <v>121</v>
      </c>
      <c r="D39" s="40">
        <v>2</v>
      </c>
      <c r="E39" s="60" t="s">
        <v>9</v>
      </c>
      <c r="F39" s="115"/>
      <c r="G39" s="40">
        <f t="shared" si="0"/>
        <v>0</v>
      </c>
      <c r="H39" s="41"/>
    </row>
    <row r="40" spans="2:8">
      <c r="B40" s="113">
        <f t="shared" si="1"/>
        <v>1.2700000000000002</v>
      </c>
      <c r="C40" s="114" t="s">
        <v>122</v>
      </c>
      <c r="D40" s="40">
        <v>1</v>
      </c>
      <c r="E40" s="60" t="s">
        <v>9</v>
      </c>
      <c r="F40" s="115"/>
      <c r="G40" s="40">
        <f t="shared" si="0"/>
        <v>0</v>
      </c>
      <c r="H40" s="41"/>
    </row>
    <row r="41" spans="2:8">
      <c r="B41" s="113">
        <f t="shared" si="1"/>
        <v>1.2800000000000002</v>
      </c>
      <c r="C41" s="114" t="s">
        <v>123</v>
      </c>
      <c r="D41" s="40">
        <v>2</v>
      </c>
      <c r="E41" s="60" t="s">
        <v>9</v>
      </c>
      <c r="F41" s="115"/>
      <c r="G41" s="40">
        <f t="shared" si="0"/>
        <v>0</v>
      </c>
      <c r="H41" s="41"/>
    </row>
    <row r="42" spans="2:8">
      <c r="B42" s="113">
        <f t="shared" si="1"/>
        <v>1.2900000000000003</v>
      </c>
      <c r="C42" s="114" t="s">
        <v>559</v>
      </c>
      <c r="D42" s="40">
        <v>25</v>
      </c>
      <c r="E42" s="60" t="s">
        <v>12</v>
      </c>
      <c r="F42" s="115"/>
      <c r="G42" s="40">
        <f t="shared" si="0"/>
        <v>0</v>
      </c>
      <c r="H42" s="41"/>
    </row>
    <row r="43" spans="2:8">
      <c r="B43" s="113">
        <f t="shared" si="1"/>
        <v>1.3000000000000003</v>
      </c>
      <c r="C43" s="114" t="s">
        <v>124</v>
      </c>
      <c r="D43" s="40">
        <v>1</v>
      </c>
      <c r="E43" s="60" t="s">
        <v>9</v>
      </c>
      <c r="F43" s="115"/>
      <c r="G43" s="40">
        <f t="shared" si="0"/>
        <v>0</v>
      </c>
      <c r="H43" s="41"/>
    </row>
    <row r="44" spans="2:8">
      <c r="B44" s="113">
        <f t="shared" si="1"/>
        <v>1.3100000000000003</v>
      </c>
      <c r="C44" s="114" t="s">
        <v>125</v>
      </c>
      <c r="D44" s="40">
        <v>1</v>
      </c>
      <c r="E44" s="60" t="s">
        <v>15</v>
      </c>
      <c r="F44" s="115"/>
      <c r="G44" s="40">
        <f t="shared" si="0"/>
        <v>0</v>
      </c>
      <c r="H44" s="41"/>
    </row>
    <row r="45" spans="2:8">
      <c r="B45" s="113">
        <f t="shared" si="1"/>
        <v>1.3200000000000003</v>
      </c>
      <c r="C45" s="114" t="s">
        <v>560</v>
      </c>
      <c r="D45" s="40">
        <v>50</v>
      </c>
      <c r="E45" s="60" t="s">
        <v>12</v>
      </c>
      <c r="F45" s="115"/>
      <c r="G45" s="40">
        <f t="shared" si="0"/>
        <v>0</v>
      </c>
      <c r="H45" s="41"/>
    </row>
    <row r="46" spans="2:8">
      <c r="B46" s="113">
        <f t="shared" si="1"/>
        <v>1.3300000000000003</v>
      </c>
      <c r="C46" s="114" t="s">
        <v>561</v>
      </c>
      <c r="D46" s="40">
        <v>100</v>
      </c>
      <c r="E46" s="60" t="s">
        <v>12</v>
      </c>
      <c r="F46" s="115"/>
      <c r="G46" s="40">
        <f t="shared" si="0"/>
        <v>0</v>
      </c>
      <c r="H46" s="41"/>
    </row>
    <row r="47" spans="2:8">
      <c r="B47" s="113">
        <f t="shared" si="1"/>
        <v>1.3400000000000003</v>
      </c>
      <c r="C47" s="114" t="s">
        <v>562</v>
      </c>
      <c r="D47" s="40">
        <v>6</v>
      </c>
      <c r="E47" s="60" t="s">
        <v>9</v>
      </c>
      <c r="F47" s="115"/>
      <c r="G47" s="40">
        <f t="shared" si="0"/>
        <v>0</v>
      </c>
      <c r="H47" s="41"/>
    </row>
    <row r="48" spans="2:8">
      <c r="B48" s="113">
        <f t="shared" si="1"/>
        <v>1.3500000000000003</v>
      </c>
      <c r="C48" s="114" t="s">
        <v>126</v>
      </c>
      <c r="D48" s="40">
        <v>1</v>
      </c>
      <c r="E48" s="60" t="s">
        <v>15</v>
      </c>
      <c r="F48" s="115"/>
      <c r="G48" s="40">
        <f t="shared" si="0"/>
        <v>0</v>
      </c>
      <c r="H48" s="41"/>
    </row>
    <row r="49" spans="2:8">
      <c r="B49" s="113">
        <f t="shared" si="1"/>
        <v>1.3600000000000003</v>
      </c>
      <c r="C49" s="114" t="s">
        <v>30</v>
      </c>
      <c r="D49" s="40">
        <v>1</v>
      </c>
      <c r="E49" s="60" t="s">
        <v>15</v>
      </c>
      <c r="F49" s="115"/>
      <c r="G49" s="40">
        <f t="shared" si="0"/>
        <v>0</v>
      </c>
      <c r="H49" s="41"/>
    </row>
    <row r="50" spans="2:8">
      <c r="B50" s="113">
        <f t="shared" si="1"/>
        <v>1.3700000000000003</v>
      </c>
      <c r="C50" s="114" t="s">
        <v>127</v>
      </c>
      <c r="D50" s="40">
        <v>1</v>
      </c>
      <c r="E50" s="60" t="s">
        <v>15</v>
      </c>
      <c r="F50" s="115"/>
      <c r="G50" s="40">
        <f t="shared" si="0"/>
        <v>0</v>
      </c>
      <c r="H50" s="41"/>
    </row>
    <row r="51" spans="2:8">
      <c r="B51" s="116"/>
      <c r="C51" s="114"/>
      <c r="D51" s="40"/>
      <c r="E51" s="60"/>
      <c r="F51" s="115"/>
      <c r="G51" s="40">
        <f t="shared" si="0"/>
        <v>0</v>
      </c>
      <c r="H51" s="41">
        <f>SUM(G14:G50)</f>
        <v>0</v>
      </c>
    </row>
    <row r="52" spans="2:8">
      <c r="B52" s="112">
        <v>2</v>
      </c>
      <c r="C52" s="43" t="s">
        <v>563</v>
      </c>
      <c r="D52" s="40"/>
      <c r="E52" s="60"/>
      <c r="F52" s="115"/>
      <c r="G52" s="40">
        <f t="shared" si="0"/>
        <v>0</v>
      </c>
      <c r="H52" s="41"/>
    </row>
    <row r="53" spans="2:8">
      <c r="B53" s="113">
        <f t="shared" ref="B53:B63" si="2">+B52+0.01</f>
        <v>2.0099999999999998</v>
      </c>
      <c r="C53" s="114" t="s">
        <v>128</v>
      </c>
      <c r="D53" s="40">
        <v>800</v>
      </c>
      <c r="E53" s="60" t="s">
        <v>21</v>
      </c>
      <c r="F53" s="115"/>
      <c r="G53" s="40">
        <f t="shared" si="0"/>
        <v>0</v>
      </c>
      <c r="H53" s="41"/>
    </row>
    <row r="54" spans="2:8">
      <c r="B54" s="113">
        <f t="shared" si="2"/>
        <v>2.0199999999999996</v>
      </c>
      <c r="C54" s="114" t="s">
        <v>129</v>
      </c>
      <c r="D54" s="40">
        <v>6</v>
      </c>
      <c r="E54" s="60" t="s">
        <v>9</v>
      </c>
      <c r="F54" s="115"/>
      <c r="G54" s="40">
        <f t="shared" si="0"/>
        <v>0</v>
      </c>
      <c r="H54" s="41"/>
    </row>
    <row r="55" spans="2:8">
      <c r="B55" s="113">
        <f t="shared" si="2"/>
        <v>2.0299999999999994</v>
      </c>
      <c r="C55" s="114" t="s">
        <v>130</v>
      </c>
      <c r="D55" s="40">
        <v>15</v>
      </c>
      <c r="E55" s="60" t="s">
        <v>9</v>
      </c>
      <c r="F55" s="115"/>
      <c r="G55" s="40">
        <f t="shared" si="0"/>
        <v>0</v>
      </c>
      <c r="H55" s="41"/>
    </row>
    <row r="56" spans="2:8">
      <c r="B56" s="113">
        <f t="shared" si="2"/>
        <v>2.0399999999999991</v>
      </c>
      <c r="C56" s="114" t="s">
        <v>131</v>
      </c>
      <c r="D56" s="40">
        <v>20</v>
      </c>
      <c r="E56" s="60" t="s">
        <v>9</v>
      </c>
      <c r="F56" s="115"/>
      <c r="G56" s="40">
        <f t="shared" si="0"/>
        <v>0</v>
      </c>
      <c r="H56" s="41"/>
    </row>
    <row r="57" spans="2:8">
      <c r="B57" s="113">
        <f t="shared" si="2"/>
        <v>2.0499999999999989</v>
      </c>
      <c r="C57" s="114" t="s">
        <v>132</v>
      </c>
      <c r="D57" s="40">
        <v>20</v>
      </c>
      <c r="E57" s="60" t="s">
        <v>9</v>
      </c>
      <c r="F57" s="115"/>
      <c r="G57" s="40">
        <f t="shared" si="0"/>
        <v>0</v>
      </c>
      <c r="H57" s="41"/>
    </row>
    <row r="58" spans="2:8">
      <c r="B58" s="113">
        <f t="shared" si="2"/>
        <v>2.0599999999999987</v>
      </c>
      <c r="C58" s="114" t="s">
        <v>133</v>
      </c>
      <c r="D58" s="40">
        <v>6</v>
      </c>
      <c r="E58" s="60" t="s">
        <v>9</v>
      </c>
      <c r="F58" s="115"/>
      <c r="G58" s="40">
        <f t="shared" si="0"/>
        <v>0</v>
      </c>
      <c r="H58" s="41"/>
    </row>
    <row r="59" spans="2:8">
      <c r="B59" s="113">
        <f t="shared" si="2"/>
        <v>2.0699999999999985</v>
      </c>
      <c r="C59" s="114" t="s">
        <v>134</v>
      </c>
      <c r="D59" s="40">
        <v>2</v>
      </c>
      <c r="E59" s="60" t="s">
        <v>9</v>
      </c>
      <c r="F59" s="115"/>
      <c r="G59" s="40">
        <f t="shared" si="0"/>
        <v>0</v>
      </c>
      <c r="H59" s="41"/>
    </row>
    <row r="60" spans="2:8">
      <c r="B60" s="113">
        <f t="shared" si="2"/>
        <v>2.0799999999999983</v>
      </c>
      <c r="C60" s="114" t="s">
        <v>564</v>
      </c>
      <c r="D60" s="40">
        <v>1</v>
      </c>
      <c r="E60" s="60" t="s">
        <v>9</v>
      </c>
      <c r="F60" s="115"/>
      <c r="G60" s="40">
        <f t="shared" si="0"/>
        <v>0</v>
      </c>
      <c r="H60" s="41"/>
    </row>
    <row r="61" spans="2:8">
      <c r="B61" s="113">
        <f t="shared" si="2"/>
        <v>2.0899999999999981</v>
      </c>
      <c r="C61" s="114" t="s">
        <v>135</v>
      </c>
      <c r="D61" s="40">
        <v>6</v>
      </c>
      <c r="E61" s="60" t="s">
        <v>9</v>
      </c>
      <c r="F61" s="115"/>
      <c r="G61" s="40">
        <f t="shared" si="0"/>
        <v>0</v>
      </c>
      <c r="H61" s="41"/>
    </row>
    <row r="62" spans="2:8">
      <c r="B62" s="113">
        <f t="shared" si="2"/>
        <v>2.0999999999999979</v>
      </c>
      <c r="C62" s="114" t="s">
        <v>22</v>
      </c>
      <c r="D62" s="40">
        <v>1</v>
      </c>
      <c r="E62" s="60" t="s">
        <v>15</v>
      </c>
      <c r="F62" s="115"/>
      <c r="G62" s="40">
        <f t="shared" si="0"/>
        <v>0</v>
      </c>
      <c r="H62" s="41"/>
    </row>
    <row r="63" spans="2:8">
      <c r="B63" s="113">
        <f t="shared" si="2"/>
        <v>2.1099999999999977</v>
      </c>
      <c r="C63" s="114" t="s">
        <v>95</v>
      </c>
      <c r="D63" s="40">
        <v>1</v>
      </c>
      <c r="E63" s="60" t="s">
        <v>15</v>
      </c>
      <c r="F63" s="115"/>
      <c r="G63" s="40">
        <f t="shared" si="0"/>
        <v>0</v>
      </c>
      <c r="H63" s="41"/>
    </row>
    <row r="64" spans="2:8">
      <c r="B64" s="116"/>
      <c r="C64" s="114"/>
      <c r="D64" s="40"/>
      <c r="E64" s="60"/>
      <c r="F64" s="115"/>
      <c r="G64" s="40">
        <f t="shared" si="0"/>
        <v>0</v>
      </c>
      <c r="H64" s="41">
        <f>SUM(G53:G63)</f>
        <v>0</v>
      </c>
    </row>
    <row r="65" spans="2:8">
      <c r="B65" s="112">
        <v>3</v>
      </c>
      <c r="C65" s="43" t="s">
        <v>14</v>
      </c>
      <c r="D65" s="40"/>
      <c r="E65" s="60"/>
      <c r="F65" s="115"/>
      <c r="G65" s="40">
        <f t="shared" si="0"/>
        <v>0</v>
      </c>
      <c r="H65" s="41"/>
    </row>
    <row r="66" spans="2:8" ht="37.5">
      <c r="B66" s="113">
        <f t="shared" ref="B66:B87" si="3">+B65+0.01</f>
        <v>3.01</v>
      </c>
      <c r="C66" s="114" t="s">
        <v>702</v>
      </c>
      <c r="D66" s="40">
        <v>1</v>
      </c>
      <c r="E66" s="60" t="s">
        <v>9</v>
      </c>
      <c r="F66" s="115"/>
      <c r="G66" s="40">
        <f t="shared" si="0"/>
        <v>0</v>
      </c>
      <c r="H66" s="41"/>
    </row>
    <row r="67" spans="2:8" ht="37.5">
      <c r="B67" s="113">
        <f t="shared" si="3"/>
        <v>3.0199999999999996</v>
      </c>
      <c r="C67" s="114" t="s">
        <v>136</v>
      </c>
      <c r="D67" s="40">
        <v>1</v>
      </c>
      <c r="E67" s="60" t="s">
        <v>9</v>
      </c>
      <c r="F67" s="115"/>
      <c r="G67" s="40">
        <f t="shared" si="0"/>
        <v>0</v>
      </c>
      <c r="H67" s="41"/>
    </row>
    <row r="68" spans="2:8">
      <c r="B68" s="113">
        <f t="shared" si="3"/>
        <v>3.0299999999999994</v>
      </c>
      <c r="C68" s="114" t="s">
        <v>137</v>
      </c>
      <c r="D68" s="40">
        <v>2</v>
      </c>
      <c r="E68" s="60" t="s">
        <v>9</v>
      </c>
      <c r="F68" s="115"/>
      <c r="G68" s="40">
        <f t="shared" si="0"/>
        <v>0</v>
      </c>
      <c r="H68" s="41"/>
    </row>
    <row r="69" spans="2:8">
      <c r="B69" s="113">
        <f t="shared" si="3"/>
        <v>3.0399999999999991</v>
      </c>
      <c r="C69" s="114" t="s">
        <v>138</v>
      </c>
      <c r="D69" s="40">
        <v>1</v>
      </c>
      <c r="E69" s="60"/>
      <c r="F69" s="115"/>
      <c r="G69" s="40">
        <f t="shared" si="0"/>
        <v>0</v>
      </c>
      <c r="H69" s="41"/>
    </row>
    <row r="70" spans="2:8">
      <c r="B70" s="113">
        <f t="shared" si="3"/>
        <v>3.0499999999999989</v>
      </c>
      <c r="C70" s="114" t="s">
        <v>139</v>
      </c>
      <c r="D70" s="40">
        <v>1</v>
      </c>
      <c r="E70" s="60" t="s">
        <v>9</v>
      </c>
      <c r="F70" s="115"/>
      <c r="G70" s="40">
        <f t="shared" si="0"/>
        <v>0</v>
      </c>
      <c r="H70" s="41"/>
    </row>
    <row r="71" spans="2:8" ht="75">
      <c r="B71" s="113">
        <f t="shared" si="3"/>
        <v>3.0599999999999987</v>
      </c>
      <c r="C71" s="114" t="s">
        <v>706</v>
      </c>
      <c r="D71" s="40">
        <v>2</v>
      </c>
      <c r="E71" s="60" t="s">
        <v>9</v>
      </c>
      <c r="F71" s="115"/>
      <c r="G71" s="40">
        <f t="shared" si="0"/>
        <v>0</v>
      </c>
      <c r="H71" s="41"/>
    </row>
    <row r="72" spans="2:8">
      <c r="B72" s="113">
        <f t="shared" si="3"/>
        <v>3.0699999999999985</v>
      </c>
      <c r="C72" s="114" t="s">
        <v>140</v>
      </c>
      <c r="D72" s="40">
        <v>1</v>
      </c>
      <c r="E72" s="60" t="s">
        <v>9</v>
      </c>
      <c r="F72" s="115"/>
      <c r="G72" s="40">
        <f t="shared" si="0"/>
        <v>0</v>
      </c>
      <c r="H72" s="41"/>
    </row>
    <row r="73" spans="2:8">
      <c r="B73" s="113">
        <f t="shared" si="3"/>
        <v>3.0799999999999983</v>
      </c>
      <c r="C73" s="114" t="s">
        <v>141</v>
      </c>
      <c r="D73" s="40">
        <v>1</v>
      </c>
      <c r="E73" s="60" t="s">
        <v>9</v>
      </c>
      <c r="F73" s="115"/>
      <c r="G73" s="40">
        <f t="shared" si="0"/>
        <v>0</v>
      </c>
      <c r="H73" s="41"/>
    </row>
    <row r="74" spans="2:8">
      <c r="B74" s="113">
        <f t="shared" si="3"/>
        <v>3.0899999999999981</v>
      </c>
      <c r="C74" s="114" t="s">
        <v>142</v>
      </c>
      <c r="D74" s="40">
        <v>2</v>
      </c>
      <c r="E74" s="60" t="s">
        <v>9</v>
      </c>
      <c r="F74" s="115"/>
      <c r="G74" s="40">
        <f t="shared" si="0"/>
        <v>0</v>
      </c>
      <c r="H74" s="41"/>
    </row>
    <row r="75" spans="2:8">
      <c r="B75" s="113">
        <f t="shared" si="3"/>
        <v>3.0999999999999979</v>
      </c>
      <c r="C75" s="114" t="s">
        <v>143</v>
      </c>
      <c r="D75" s="40">
        <v>1</v>
      </c>
      <c r="E75" s="60" t="s">
        <v>9</v>
      </c>
      <c r="F75" s="115"/>
      <c r="G75" s="40">
        <f t="shared" si="0"/>
        <v>0</v>
      </c>
      <c r="H75" s="41"/>
    </row>
    <row r="76" spans="2:8">
      <c r="B76" s="113">
        <f t="shared" si="3"/>
        <v>3.1099999999999977</v>
      </c>
      <c r="C76" s="114" t="s">
        <v>144</v>
      </c>
      <c r="D76" s="40">
        <v>1</v>
      </c>
      <c r="E76" s="60" t="s">
        <v>9</v>
      </c>
      <c r="F76" s="115"/>
      <c r="G76" s="40">
        <f t="shared" si="0"/>
        <v>0</v>
      </c>
      <c r="H76" s="41"/>
    </row>
    <row r="77" spans="2:8">
      <c r="B77" s="113">
        <f t="shared" si="3"/>
        <v>3.1199999999999974</v>
      </c>
      <c r="C77" s="114" t="s">
        <v>145</v>
      </c>
      <c r="D77" s="40">
        <v>2</v>
      </c>
      <c r="E77" s="60" t="s">
        <v>9</v>
      </c>
      <c r="F77" s="115"/>
      <c r="G77" s="40">
        <f t="shared" si="0"/>
        <v>0</v>
      </c>
      <c r="H77" s="41"/>
    </row>
    <row r="78" spans="2:8">
      <c r="B78" s="113">
        <f t="shared" si="3"/>
        <v>3.1299999999999972</v>
      </c>
      <c r="C78" s="114" t="s">
        <v>146</v>
      </c>
      <c r="D78" s="40">
        <v>1</v>
      </c>
      <c r="E78" s="60" t="s">
        <v>9</v>
      </c>
      <c r="F78" s="115"/>
      <c r="G78" s="40">
        <f t="shared" si="0"/>
        <v>0</v>
      </c>
      <c r="H78" s="41"/>
    </row>
    <row r="79" spans="2:8" ht="131.25">
      <c r="B79" s="113">
        <f t="shared" si="3"/>
        <v>3.139999999999997</v>
      </c>
      <c r="C79" s="114" t="s">
        <v>147</v>
      </c>
      <c r="D79" s="40">
        <v>1</v>
      </c>
      <c r="E79" s="60" t="s">
        <v>15</v>
      </c>
      <c r="F79" s="115"/>
      <c r="G79" s="40">
        <f t="shared" ref="G79:G142" si="4">ROUND(F79*D79,2)</f>
        <v>0</v>
      </c>
      <c r="H79" s="41"/>
    </row>
    <row r="80" spans="2:8" ht="37.5">
      <c r="B80" s="113">
        <f t="shared" si="3"/>
        <v>3.1499999999999968</v>
      </c>
      <c r="C80" s="114" t="s">
        <v>565</v>
      </c>
      <c r="D80" s="40">
        <v>1</v>
      </c>
      <c r="E80" s="60" t="s">
        <v>15</v>
      </c>
      <c r="F80" s="115"/>
      <c r="G80" s="40">
        <f t="shared" si="4"/>
        <v>0</v>
      </c>
      <c r="H80" s="41"/>
    </row>
    <row r="81" spans="2:8">
      <c r="B81" s="113">
        <f t="shared" si="3"/>
        <v>3.1599999999999966</v>
      </c>
      <c r="C81" s="114" t="s">
        <v>566</v>
      </c>
      <c r="D81" s="40">
        <v>1</v>
      </c>
      <c r="E81" s="60" t="s">
        <v>9</v>
      </c>
      <c r="F81" s="115"/>
      <c r="G81" s="40">
        <f t="shared" si="4"/>
        <v>0</v>
      </c>
      <c r="H81" s="41"/>
    </row>
    <row r="82" spans="2:8">
      <c r="B82" s="113">
        <f t="shared" si="3"/>
        <v>3.1699999999999964</v>
      </c>
      <c r="C82" s="114" t="s">
        <v>567</v>
      </c>
      <c r="D82" s="40">
        <v>1</v>
      </c>
      <c r="E82" s="60" t="s">
        <v>15</v>
      </c>
      <c r="F82" s="115"/>
      <c r="G82" s="40">
        <f t="shared" si="4"/>
        <v>0</v>
      </c>
      <c r="H82" s="41"/>
    </row>
    <row r="83" spans="2:8">
      <c r="B83" s="113">
        <f t="shared" si="3"/>
        <v>3.1799999999999962</v>
      </c>
      <c r="C83" s="114" t="s">
        <v>148</v>
      </c>
      <c r="D83" s="40">
        <v>1</v>
      </c>
      <c r="E83" s="60" t="s">
        <v>15</v>
      </c>
      <c r="F83" s="115"/>
      <c r="G83" s="40">
        <f t="shared" si="4"/>
        <v>0</v>
      </c>
      <c r="H83" s="41"/>
    </row>
    <row r="84" spans="2:8">
      <c r="B84" s="113">
        <f t="shared" si="3"/>
        <v>3.1899999999999959</v>
      </c>
      <c r="C84" s="114" t="s">
        <v>149</v>
      </c>
      <c r="D84" s="40">
        <v>3</v>
      </c>
      <c r="E84" s="60" t="s">
        <v>9</v>
      </c>
      <c r="F84" s="115"/>
      <c r="G84" s="40">
        <f t="shared" si="4"/>
        <v>0</v>
      </c>
      <c r="H84" s="41"/>
    </row>
    <row r="85" spans="2:8">
      <c r="B85" s="113">
        <f t="shared" si="3"/>
        <v>3.1999999999999957</v>
      </c>
      <c r="C85" s="114" t="s">
        <v>150</v>
      </c>
      <c r="D85" s="40">
        <v>1</v>
      </c>
      <c r="E85" s="60" t="s">
        <v>9</v>
      </c>
      <c r="F85" s="115"/>
      <c r="G85" s="40">
        <f t="shared" si="4"/>
        <v>0</v>
      </c>
      <c r="H85" s="41"/>
    </row>
    <row r="86" spans="2:8">
      <c r="B86" s="113">
        <f t="shared" si="3"/>
        <v>3.2099999999999955</v>
      </c>
      <c r="C86" s="114" t="s">
        <v>151</v>
      </c>
      <c r="D86" s="40">
        <v>1</v>
      </c>
      <c r="E86" s="60" t="s">
        <v>9</v>
      </c>
      <c r="F86" s="115"/>
      <c r="G86" s="40">
        <f t="shared" si="4"/>
        <v>0</v>
      </c>
      <c r="H86" s="41"/>
    </row>
    <row r="87" spans="2:8">
      <c r="B87" s="113">
        <f t="shared" si="3"/>
        <v>3.2199999999999953</v>
      </c>
      <c r="C87" s="114" t="s">
        <v>95</v>
      </c>
      <c r="D87" s="40">
        <v>1</v>
      </c>
      <c r="E87" s="60" t="s">
        <v>15</v>
      </c>
      <c r="F87" s="115"/>
      <c r="G87" s="40">
        <f t="shared" si="4"/>
        <v>0</v>
      </c>
      <c r="H87" s="41"/>
    </row>
    <row r="88" spans="2:8">
      <c r="B88" s="116"/>
      <c r="C88" s="114"/>
      <c r="D88" s="40"/>
      <c r="E88" s="60"/>
      <c r="F88" s="115"/>
      <c r="G88" s="40">
        <f t="shared" si="4"/>
        <v>0</v>
      </c>
      <c r="H88" s="41">
        <f>SUM(G66:G87)</f>
        <v>0</v>
      </c>
    </row>
    <row r="89" spans="2:8">
      <c r="B89" s="112">
        <v>4</v>
      </c>
      <c r="C89" s="43" t="s">
        <v>568</v>
      </c>
      <c r="D89" s="40"/>
      <c r="E89" s="60"/>
      <c r="F89" s="115"/>
      <c r="G89" s="40">
        <f t="shared" si="4"/>
        <v>0</v>
      </c>
      <c r="H89" s="41"/>
    </row>
    <row r="90" spans="2:8" ht="56.25">
      <c r="B90" s="113">
        <f t="shared" ref="B90:B101" si="5">+B89+0.01</f>
        <v>4.01</v>
      </c>
      <c r="C90" s="114" t="s">
        <v>569</v>
      </c>
      <c r="D90" s="40">
        <v>1</v>
      </c>
      <c r="E90" s="60" t="s">
        <v>9</v>
      </c>
      <c r="F90" s="115"/>
      <c r="G90" s="40">
        <f t="shared" si="4"/>
        <v>0</v>
      </c>
      <c r="H90" s="41"/>
    </row>
    <row r="91" spans="2:8" ht="56.25">
      <c r="B91" s="113">
        <f t="shared" si="5"/>
        <v>4.0199999999999996</v>
      </c>
      <c r="C91" s="114" t="s">
        <v>570</v>
      </c>
      <c r="D91" s="40">
        <v>1</v>
      </c>
      <c r="E91" s="60" t="s">
        <v>9</v>
      </c>
      <c r="F91" s="115"/>
      <c r="G91" s="40">
        <f t="shared" si="4"/>
        <v>0</v>
      </c>
      <c r="H91" s="41"/>
    </row>
    <row r="92" spans="2:8" ht="37.5">
      <c r="B92" s="113">
        <f t="shared" si="5"/>
        <v>4.0299999999999994</v>
      </c>
      <c r="C92" s="114" t="s">
        <v>152</v>
      </c>
      <c r="D92" s="40">
        <v>1</v>
      </c>
      <c r="E92" s="60" t="s">
        <v>9</v>
      </c>
      <c r="F92" s="115"/>
      <c r="G92" s="40">
        <f t="shared" si="4"/>
        <v>0</v>
      </c>
      <c r="H92" s="41"/>
    </row>
    <row r="93" spans="2:8" ht="56.25">
      <c r="B93" s="113">
        <f t="shared" si="5"/>
        <v>4.0399999999999991</v>
      </c>
      <c r="C93" s="114" t="s">
        <v>153</v>
      </c>
      <c r="D93" s="40">
        <v>1</v>
      </c>
      <c r="E93" s="60" t="s">
        <v>9</v>
      </c>
      <c r="F93" s="115"/>
      <c r="G93" s="40">
        <f t="shared" si="4"/>
        <v>0</v>
      </c>
      <c r="H93" s="41"/>
    </row>
    <row r="94" spans="2:8" ht="56.25">
      <c r="B94" s="113">
        <f t="shared" si="5"/>
        <v>4.0499999999999989</v>
      </c>
      <c r="C94" s="114" t="s">
        <v>154</v>
      </c>
      <c r="D94" s="40">
        <v>1</v>
      </c>
      <c r="E94" s="60" t="s">
        <v>9</v>
      </c>
      <c r="F94" s="115"/>
      <c r="G94" s="40">
        <f t="shared" si="4"/>
        <v>0</v>
      </c>
      <c r="H94" s="41"/>
    </row>
    <row r="95" spans="2:8" ht="37.5">
      <c r="B95" s="113">
        <f t="shared" si="5"/>
        <v>4.0599999999999987</v>
      </c>
      <c r="C95" s="114" t="s">
        <v>155</v>
      </c>
      <c r="D95" s="40">
        <v>1</v>
      </c>
      <c r="E95" s="60" t="s">
        <v>9</v>
      </c>
      <c r="F95" s="115"/>
      <c r="G95" s="40">
        <f t="shared" si="4"/>
        <v>0</v>
      </c>
      <c r="H95" s="41"/>
    </row>
    <row r="96" spans="2:8" ht="56.25">
      <c r="B96" s="113">
        <f t="shared" si="5"/>
        <v>4.0699999999999985</v>
      </c>
      <c r="C96" s="114" t="s">
        <v>156</v>
      </c>
      <c r="D96" s="40">
        <v>1</v>
      </c>
      <c r="E96" s="60" t="s">
        <v>9</v>
      </c>
      <c r="F96" s="115"/>
      <c r="G96" s="40">
        <f t="shared" si="4"/>
        <v>0</v>
      </c>
      <c r="H96" s="41"/>
    </row>
    <row r="97" spans="2:8" ht="56.25">
      <c r="B97" s="113">
        <f t="shared" si="5"/>
        <v>4.0799999999999983</v>
      </c>
      <c r="C97" s="114" t="s">
        <v>157</v>
      </c>
      <c r="D97" s="40">
        <v>1</v>
      </c>
      <c r="E97" s="60" t="s">
        <v>9</v>
      </c>
      <c r="F97" s="115"/>
      <c r="G97" s="40">
        <f t="shared" si="4"/>
        <v>0</v>
      </c>
      <c r="H97" s="41"/>
    </row>
    <row r="98" spans="2:8" ht="37.5">
      <c r="B98" s="113">
        <f t="shared" si="5"/>
        <v>4.0899999999999981</v>
      </c>
      <c r="C98" s="114" t="s">
        <v>158</v>
      </c>
      <c r="D98" s="40">
        <v>1</v>
      </c>
      <c r="E98" s="60" t="s">
        <v>9</v>
      </c>
      <c r="F98" s="115"/>
      <c r="G98" s="40">
        <f t="shared" si="4"/>
        <v>0</v>
      </c>
      <c r="H98" s="41"/>
    </row>
    <row r="99" spans="2:8" ht="56.25">
      <c r="B99" s="113">
        <f t="shared" si="5"/>
        <v>4.0999999999999979</v>
      </c>
      <c r="C99" s="114" t="s">
        <v>159</v>
      </c>
      <c r="D99" s="40">
        <v>1</v>
      </c>
      <c r="E99" s="60" t="s">
        <v>9</v>
      </c>
      <c r="F99" s="115"/>
      <c r="G99" s="40">
        <f t="shared" si="4"/>
        <v>0</v>
      </c>
      <c r="H99" s="41"/>
    </row>
    <row r="100" spans="2:8" ht="56.25">
      <c r="B100" s="113">
        <f t="shared" si="5"/>
        <v>4.1099999999999977</v>
      </c>
      <c r="C100" s="114" t="s">
        <v>160</v>
      </c>
      <c r="D100" s="40">
        <v>1</v>
      </c>
      <c r="E100" s="60" t="s">
        <v>9</v>
      </c>
      <c r="F100" s="115"/>
      <c r="G100" s="40">
        <f t="shared" si="4"/>
        <v>0</v>
      </c>
      <c r="H100" s="41"/>
    </row>
    <row r="101" spans="2:8" ht="56.25">
      <c r="B101" s="113">
        <f t="shared" si="5"/>
        <v>4.1199999999999974</v>
      </c>
      <c r="C101" s="114" t="s">
        <v>161</v>
      </c>
      <c r="D101" s="40">
        <v>1</v>
      </c>
      <c r="E101" s="60" t="s">
        <v>9</v>
      </c>
      <c r="F101" s="115"/>
      <c r="G101" s="40">
        <f t="shared" si="4"/>
        <v>0</v>
      </c>
      <c r="H101" s="41"/>
    </row>
    <row r="102" spans="2:8">
      <c r="B102" s="116"/>
      <c r="C102" s="114"/>
      <c r="D102" s="40"/>
      <c r="E102" s="60"/>
      <c r="F102" s="115"/>
      <c r="G102" s="40"/>
      <c r="H102" s="41">
        <f>SUM(G90:G101)</f>
        <v>0</v>
      </c>
    </row>
    <row r="103" spans="2:8">
      <c r="B103" s="112">
        <v>5</v>
      </c>
      <c r="C103" s="43" t="s">
        <v>571</v>
      </c>
      <c r="D103" s="40"/>
      <c r="E103" s="60"/>
      <c r="F103" s="115"/>
      <c r="G103" s="40">
        <f t="shared" si="4"/>
        <v>0</v>
      </c>
      <c r="H103" s="41"/>
    </row>
    <row r="104" spans="2:8" ht="56.25">
      <c r="B104" s="113">
        <f t="shared" ref="B104:B148" si="6">+B103+0.01</f>
        <v>5.01</v>
      </c>
      <c r="C104" s="114" t="s">
        <v>162</v>
      </c>
      <c r="D104" s="40">
        <v>60</v>
      </c>
      <c r="E104" s="60" t="s">
        <v>21</v>
      </c>
      <c r="F104" s="115"/>
      <c r="G104" s="40">
        <f t="shared" si="4"/>
        <v>0</v>
      </c>
      <c r="H104" s="41"/>
    </row>
    <row r="105" spans="2:8" ht="56.25">
      <c r="B105" s="113">
        <f t="shared" si="6"/>
        <v>5.0199999999999996</v>
      </c>
      <c r="C105" s="114" t="s">
        <v>163</v>
      </c>
      <c r="D105" s="40">
        <v>55</v>
      </c>
      <c r="E105" s="60" t="s">
        <v>21</v>
      </c>
      <c r="F105" s="115"/>
      <c r="G105" s="40">
        <f t="shared" si="4"/>
        <v>0</v>
      </c>
      <c r="H105" s="41"/>
    </row>
    <row r="106" spans="2:8" ht="56.25">
      <c r="B106" s="113">
        <f t="shared" si="6"/>
        <v>5.0299999999999994</v>
      </c>
      <c r="C106" s="114" t="s">
        <v>164</v>
      </c>
      <c r="D106" s="40">
        <v>20</v>
      </c>
      <c r="E106" s="60" t="s">
        <v>21</v>
      </c>
      <c r="F106" s="115"/>
      <c r="G106" s="40">
        <f t="shared" si="4"/>
        <v>0</v>
      </c>
      <c r="H106" s="41"/>
    </row>
    <row r="107" spans="2:8" ht="56.25">
      <c r="B107" s="113">
        <f t="shared" si="6"/>
        <v>5.0399999999999991</v>
      </c>
      <c r="C107" s="114" t="s">
        <v>165</v>
      </c>
      <c r="D107" s="40">
        <v>310</v>
      </c>
      <c r="E107" s="60" t="s">
        <v>21</v>
      </c>
      <c r="F107" s="115"/>
      <c r="G107" s="40">
        <f t="shared" si="4"/>
        <v>0</v>
      </c>
      <c r="H107" s="41"/>
    </row>
    <row r="108" spans="2:8" ht="56.25">
      <c r="B108" s="113">
        <f t="shared" si="6"/>
        <v>5.0499999999999989</v>
      </c>
      <c r="C108" s="114" t="s">
        <v>703</v>
      </c>
      <c r="D108" s="40">
        <v>390</v>
      </c>
      <c r="E108" s="60" t="s">
        <v>21</v>
      </c>
      <c r="F108" s="115"/>
      <c r="G108" s="40">
        <f t="shared" si="4"/>
        <v>0</v>
      </c>
      <c r="H108" s="41"/>
    </row>
    <row r="109" spans="2:8" ht="56.25">
      <c r="B109" s="113">
        <f t="shared" si="6"/>
        <v>5.0599999999999987</v>
      </c>
      <c r="C109" s="114" t="s">
        <v>705</v>
      </c>
      <c r="D109" s="40">
        <v>390</v>
      </c>
      <c r="E109" s="60" t="s">
        <v>21</v>
      </c>
      <c r="F109" s="115"/>
      <c r="G109" s="40">
        <f t="shared" ref="G109" si="7">ROUND(F109*D109,2)</f>
        <v>0</v>
      </c>
      <c r="H109" s="41"/>
    </row>
    <row r="110" spans="2:8" ht="56.25">
      <c r="B110" s="113">
        <f t="shared" si="6"/>
        <v>5.0699999999999985</v>
      </c>
      <c r="C110" s="114" t="s">
        <v>704</v>
      </c>
      <c r="D110" s="40">
        <v>460</v>
      </c>
      <c r="E110" s="60" t="s">
        <v>21</v>
      </c>
      <c r="F110" s="115"/>
      <c r="G110" s="40">
        <f t="shared" ref="G110" si="8">ROUND(F110*D110,2)</f>
        <v>0</v>
      </c>
      <c r="H110" s="41"/>
    </row>
    <row r="111" spans="2:8" ht="56.25">
      <c r="B111" s="113">
        <f t="shared" si="6"/>
        <v>5.0799999999999983</v>
      </c>
      <c r="C111" s="114" t="s">
        <v>166</v>
      </c>
      <c r="D111" s="40">
        <v>45</v>
      </c>
      <c r="E111" s="60" t="s">
        <v>21</v>
      </c>
      <c r="F111" s="115"/>
      <c r="G111" s="40">
        <f t="shared" si="4"/>
        <v>0</v>
      </c>
      <c r="H111" s="41"/>
    </row>
    <row r="112" spans="2:8" ht="56.25">
      <c r="B112" s="113">
        <f t="shared" si="6"/>
        <v>5.0899999999999981</v>
      </c>
      <c r="C112" s="114" t="s">
        <v>167</v>
      </c>
      <c r="D112" s="40">
        <v>45</v>
      </c>
      <c r="E112" s="60" t="s">
        <v>21</v>
      </c>
      <c r="F112" s="115"/>
      <c r="G112" s="40">
        <f t="shared" si="4"/>
        <v>0</v>
      </c>
      <c r="H112" s="41"/>
    </row>
    <row r="113" spans="2:8" ht="56.25">
      <c r="B113" s="113">
        <f t="shared" si="6"/>
        <v>5.0999999999999979</v>
      </c>
      <c r="C113" s="114" t="s">
        <v>168</v>
      </c>
      <c r="D113" s="40">
        <v>45</v>
      </c>
      <c r="E113" s="60" t="s">
        <v>21</v>
      </c>
      <c r="F113" s="115"/>
      <c r="G113" s="40">
        <f t="shared" si="4"/>
        <v>0</v>
      </c>
      <c r="H113" s="41"/>
    </row>
    <row r="114" spans="2:8" ht="37.5">
      <c r="B114" s="113">
        <f t="shared" si="6"/>
        <v>5.1099999999999977</v>
      </c>
      <c r="C114" s="114" t="s">
        <v>169</v>
      </c>
      <c r="D114" s="40">
        <v>50</v>
      </c>
      <c r="E114" s="60" t="s">
        <v>21</v>
      </c>
      <c r="F114" s="115"/>
      <c r="G114" s="40">
        <f t="shared" si="4"/>
        <v>0</v>
      </c>
      <c r="H114" s="41"/>
    </row>
    <row r="115" spans="2:8" ht="56.25">
      <c r="B115" s="113">
        <f t="shared" si="6"/>
        <v>5.1199999999999974</v>
      </c>
      <c r="C115" s="114" t="s">
        <v>170</v>
      </c>
      <c r="D115" s="40">
        <v>40</v>
      </c>
      <c r="E115" s="60" t="s">
        <v>21</v>
      </c>
      <c r="F115" s="115"/>
      <c r="G115" s="40">
        <f t="shared" si="4"/>
        <v>0</v>
      </c>
      <c r="H115" s="41"/>
    </row>
    <row r="116" spans="2:8" ht="56.25">
      <c r="B116" s="113">
        <f t="shared" si="6"/>
        <v>5.1299999999999972</v>
      </c>
      <c r="C116" s="114" t="s">
        <v>171</v>
      </c>
      <c r="D116" s="40">
        <v>80</v>
      </c>
      <c r="E116" s="60" t="s">
        <v>21</v>
      </c>
      <c r="F116" s="115"/>
      <c r="G116" s="40">
        <f t="shared" si="4"/>
        <v>0</v>
      </c>
      <c r="H116" s="41"/>
    </row>
    <row r="117" spans="2:8" ht="56.25">
      <c r="B117" s="113">
        <f t="shared" si="6"/>
        <v>5.139999999999997</v>
      </c>
      <c r="C117" s="114" t="s">
        <v>172</v>
      </c>
      <c r="D117" s="40">
        <v>135</v>
      </c>
      <c r="E117" s="60" t="s">
        <v>21</v>
      </c>
      <c r="F117" s="115"/>
      <c r="G117" s="40">
        <f t="shared" si="4"/>
        <v>0</v>
      </c>
      <c r="H117" s="41"/>
    </row>
    <row r="118" spans="2:8" ht="56.25">
      <c r="B118" s="113">
        <f t="shared" si="6"/>
        <v>5.1499999999999968</v>
      </c>
      <c r="C118" s="114" t="s">
        <v>173</v>
      </c>
      <c r="D118" s="40">
        <v>75</v>
      </c>
      <c r="E118" s="60" t="s">
        <v>21</v>
      </c>
      <c r="F118" s="115"/>
      <c r="G118" s="40">
        <f t="shared" si="4"/>
        <v>0</v>
      </c>
      <c r="H118" s="41"/>
    </row>
    <row r="119" spans="2:8" ht="56.25">
      <c r="B119" s="113">
        <f t="shared" si="6"/>
        <v>5.1599999999999966</v>
      </c>
      <c r="C119" s="114" t="s">
        <v>174</v>
      </c>
      <c r="D119" s="40">
        <v>25</v>
      </c>
      <c r="E119" s="60" t="s">
        <v>21</v>
      </c>
      <c r="F119" s="115"/>
      <c r="G119" s="40">
        <f t="shared" si="4"/>
        <v>0</v>
      </c>
      <c r="H119" s="41"/>
    </row>
    <row r="120" spans="2:8" ht="75">
      <c r="B120" s="113">
        <f t="shared" si="6"/>
        <v>5.1699999999999964</v>
      </c>
      <c r="C120" s="114" t="s">
        <v>175</v>
      </c>
      <c r="D120" s="40">
        <v>25</v>
      </c>
      <c r="E120" s="60" t="s">
        <v>21</v>
      </c>
      <c r="F120" s="115"/>
      <c r="G120" s="40">
        <f t="shared" si="4"/>
        <v>0</v>
      </c>
      <c r="H120" s="41"/>
    </row>
    <row r="121" spans="2:8" ht="56.25">
      <c r="B121" s="113">
        <f t="shared" si="6"/>
        <v>5.1799999999999962</v>
      </c>
      <c r="C121" s="114" t="s">
        <v>176</v>
      </c>
      <c r="D121" s="40">
        <v>45</v>
      </c>
      <c r="E121" s="60" t="s">
        <v>21</v>
      </c>
      <c r="F121" s="115"/>
      <c r="G121" s="40">
        <f t="shared" si="4"/>
        <v>0</v>
      </c>
      <c r="H121" s="41"/>
    </row>
    <row r="122" spans="2:8" ht="56.25">
      <c r="B122" s="113">
        <f t="shared" si="6"/>
        <v>5.1899999999999959</v>
      </c>
      <c r="C122" s="114" t="s">
        <v>177</v>
      </c>
      <c r="D122" s="40">
        <v>90</v>
      </c>
      <c r="E122" s="60" t="s">
        <v>21</v>
      </c>
      <c r="F122" s="115"/>
      <c r="G122" s="40">
        <f t="shared" si="4"/>
        <v>0</v>
      </c>
      <c r="H122" s="41"/>
    </row>
    <row r="123" spans="2:8" ht="56.25">
      <c r="B123" s="113">
        <f t="shared" si="6"/>
        <v>5.1999999999999957</v>
      </c>
      <c r="C123" s="114" t="s">
        <v>178</v>
      </c>
      <c r="D123" s="40">
        <v>68</v>
      </c>
      <c r="E123" s="60" t="s">
        <v>21</v>
      </c>
      <c r="F123" s="115"/>
      <c r="G123" s="40">
        <f t="shared" si="4"/>
        <v>0</v>
      </c>
      <c r="H123" s="41"/>
    </row>
    <row r="124" spans="2:8" ht="56.25">
      <c r="B124" s="113">
        <f t="shared" si="6"/>
        <v>5.2099999999999955</v>
      </c>
      <c r="C124" s="114" t="s">
        <v>179</v>
      </c>
      <c r="D124" s="40">
        <v>116</v>
      </c>
      <c r="E124" s="60" t="s">
        <v>21</v>
      </c>
      <c r="F124" s="115"/>
      <c r="G124" s="40">
        <f t="shared" si="4"/>
        <v>0</v>
      </c>
      <c r="H124" s="41"/>
    </row>
    <row r="125" spans="2:8" ht="56.25">
      <c r="B125" s="113">
        <f t="shared" si="6"/>
        <v>5.2199999999999953</v>
      </c>
      <c r="C125" s="114" t="s">
        <v>180</v>
      </c>
      <c r="D125" s="40">
        <v>165</v>
      </c>
      <c r="E125" s="60" t="s">
        <v>21</v>
      </c>
      <c r="F125" s="115"/>
      <c r="G125" s="40">
        <f t="shared" si="4"/>
        <v>0</v>
      </c>
      <c r="H125" s="41"/>
    </row>
    <row r="126" spans="2:8" ht="56.25">
      <c r="B126" s="113">
        <f t="shared" si="6"/>
        <v>5.2299999999999951</v>
      </c>
      <c r="C126" s="114" t="s">
        <v>181</v>
      </c>
      <c r="D126" s="40">
        <v>60</v>
      </c>
      <c r="E126" s="60" t="s">
        <v>21</v>
      </c>
      <c r="F126" s="115"/>
      <c r="G126" s="40">
        <f t="shared" si="4"/>
        <v>0</v>
      </c>
      <c r="H126" s="41"/>
    </row>
    <row r="127" spans="2:8" ht="56.25">
      <c r="B127" s="113">
        <f t="shared" si="6"/>
        <v>5.2399999999999949</v>
      </c>
      <c r="C127" s="114" t="s">
        <v>182</v>
      </c>
      <c r="D127" s="40">
        <v>50</v>
      </c>
      <c r="E127" s="60" t="s">
        <v>21</v>
      </c>
      <c r="F127" s="115"/>
      <c r="G127" s="40">
        <f t="shared" si="4"/>
        <v>0</v>
      </c>
      <c r="H127" s="41"/>
    </row>
    <row r="128" spans="2:8" ht="56.25">
      <c r="B128" s="113">
        <f t="shared" si="6"/>
        <v>5.2499999999999947</v>
      </c>
      <c r="C128" s="114" t="s">
        <v>183</v>
      </c>
      <c r="D128" s="40">
        <v>35</v>
      </c>
      <c r="E128" s="60" t="s">
        <v>21</v>
      </c>
      <c r="F128" s="115"/>
      <c r="G128" s="40">
        <f t="shared" si="4"/>
        <v>0</v>
      </c>
      <c r="H128" s="41"/>
    </row>
    <row r="129" spans="2:8" ht="56.25">
      <c r="B129" s="113">
        <f t="shared" si="6"/>
        <v>5.2599999999999945</v>
      </c>
      <c r="C129" s="114" t="s">
        <v>184</v>
      </c>
      <c r="D129" s="40">
        <v>130</v>
      </c>
      <c r="E129" s="60" t="s">
        <v>21</v>
      </c>
      <c r="F129" s="115"/>
      <c r="G129" s="40">
        <f t="shared" si="4"/>
        <v>0</v>
      </c>
      <c r="H129" s="41"/>
    </row>
    <row r="130" spans="2:8" ht="56.25">
      <c r="B130" s="113">
        <f t="shared" si="6"/>
        <v>5.2699999999999942</v>
      </c>
      <c r="C130" s="114" t="s">
        <v>185</v>
      </c>
      <c r="D130" s="40">
        <v>15</v>
      </c>
      <c r="E130" s="60" t="s">
        <v>21</v>
      </c>
      <c r="F130" s="115"/>
      <c r="G130" s="40">
        <f t="shared" si="4"/>
        <v>0</v>
      </c>
      <c r="H130" s="41"/>
    </row>
    <row r="131" spans="2:8" ht="56.25">
      <c r="B131" s="113">
        <f t="shared" si="6"/>
        <v>5.279999999999994</v>
      </c>
      <c r="C131" s="114" t="s">
        <v>186</v>
      </c>
      <c r="D131" s="40">
        <v>18</v>
      </c>
      <c r="E131" s="60" t="s">
        <v>21</v>
      </c>
      <c r="F131" s="115"/>
      <c r="G131" s="40">
        <f t="shared" si="4"/>
        <v>0</v>
      </c>
      <c r="H131" s="41"/>
    </row>
    <row r="132" spans="2:8" ht="56.25">
      <c r="B132" s="113">
        <f t="shared" si="6"/>
        <v>5.2899999999999938</v>
      </c>
      <c r="C132" s="114" t="s">
        <v>187</v>
      </c>
      <c r="D132" s="40">
        <v>22</v>
      </c>
      <c r="E132" s="60" t="s">
        <v>21</v>
      </c>
      <c r="F132" s="115"/>
      <c r="G132" s="40">
        <f t="shared" si="4"/>
        <v>0</v>
      </c>
      <c r="H132" s="41"/>
    </row>
    <row r="133" spans="2:8" ht="56.25">
      <c r="B133" s="113">
        <f t="shared" si="6"/>
        <v>5.2999999999999936</v>
      </c>
      <c r="C133" s="114" t="s">
        <v>188</v>
      </c>
      <c r="D133" s="40">
        <v>25</v>
      </c>
      <c r="E133" s="60" t="s">
        <v>21</v>
      </c>
      <c r="F133" s="115"/>
      <c r="G133" s="40">
        <f t="shared" si="4"/>
        <v>0</v>
      </c>
      <c r="H133" s="41"/>
    </row>
    <row r="134" spans="2:8" ht="56.25">
      <c r="B134" s="113">
        <f t="shared" si="6"/>
        <v>5.3099999999999934</v>
      </c>
      <c r="C134" s="114" t="s">
        <v>189</v>
      </c>
      <c r="D134" s="40">
        <v>12</v>
      </c>
      <c r="E134" s="60" t="s">
        <v>21</v>
      </c>
      <c r="F134" s="115"/>
      <c r="G134" s="40">
        <f t="shared" si="4"/>
        <v>0</v>
      </c>
      <c r="H134" s="41"/>
    </row>
    <row r="135" spans="2:8" ht="56.25">
      <c r="B135" s="113">
        <f t="shared" si="6"/>
        <v>5.3199999999999932</v>
      </c>
      <c r="C135" s="114" t="s">
        <v>190</v>
      </c>
      <c r="D135" s="40">
        <v>15</v>
      </c>
      <c r="E135" s="60" t="s">
        <v>21</v>
      </c>
      <c r="F135" s="115"/>
      <c r="G135" s="40">
        <f t="shared" si="4"/>
        <v>0</v>
      </c>
      <c r="H135" s="41"/>
    </row>
    <row r="136" spans="2:8" ht="56.25">
      <c r="B136" s="113">
        <f t="shared" si="6"/>
        <v>5.329999999999993</v>
      </c>
      <c r="C136" s="114" t="s">
        <v>191</v>
      </c>
      <c r="D136" s="40">
        <v>18</v>
      </c>
      <c r="E136" s="60" t="s">
        <v>21</v>
      </c>
      <c r="F136" s="115"/>
      <c r="G136" s="40">
        <f t="shared" si="4"/>
        <v>0</v>
      </c>
      <c r="H136" s="41"/>
    </row>
    <row r="137" spans="2:8" ht="56.25">
      <c r="B137" s="113">
        <f t="shared" si="6"/>
        <v>5.3399999999999928</v>
      </c>
      <c r="C137" s="114" t="s">
        <v>192</v>
      </c>
      <c r="D137" s="40">
        <v>22</v>
      </c>
      <c r="E137" s="60" t="s">
        <v>21</v>
      </c>
      <c r="F137" s="115"/>
      <c r="G137" s="40">
        <f t="shared" si="4"/>
        <v>0</v>
      </c>
      <c r="H137" s="41"/>
    </row>
    <row r="138" spans="2:8" ht="56.25">
      <c r="B138" s="113">
        <f t="shared" si="6"/>
        <v>5.3499999999999925</v>
      </c>
      <c r="C138" s="114" t="s">
        <v>193</v>
      </c>
      <c r="D138" s="40">
        <v>25</v>
      </c>
      <c r="E138" s="60" t="s">
        <v>21</v>
      </c>
      <c r="F138" s="115"/>
      <c r="G138" s="40">
        <f t="shared" si="4"/>
        <v>0</v>
      </c>
      <c r="H138" s="41"/>
    </row>
    <row r="139" spans="2:8" ht="56.25">
      <c r="B139" s="113">
        <f t="shared" si="6"/>
        <v>5.3599999999999923</v>
      </c>
      <c r="C139" s="114" t="s">
        <v>194</v>
      </c>
      <c r="D139" s="40">
        <v>28</v>
      </c>
      <c r="E139" s="60" t="s">
        <v>21</v>
      </c>
      <c r="F139" s="115"/>
      <c r="G139" s="40">
        <f t="shared" si="4"/>
        <v>0</v>
      </c>
      <c r="H139" s="41"/>
    </row>
    <row r="140" spans="2:8" ht="56.25">
      <c r="B140" s="113">
        <f t="shared" si="6"/>
        <v>5.3699999999999921</v>
      </c>
      <c r="C140" s="114" t="s">
        <v>195</v>
      </c>
      <c r="D140" s="40">
        <v>20</v>
      </c>
      <c r="E140" s="60" t="s">
        <v>21</v>
      </c>
      <c r="F140" s="115"/>
      <c r="G140" s="40">
        <f t="shared" si="4"/>
        <v>0</v>
      </c>
      <c r="H140" s="41"/>
    </row>
    <row r="141" spans="2:8" ht="56.25">
      <c r="B141" s="113">
        <f t="shared" si="6"/>
        <v>5.3799999999999919</v>
      </c>
      <c r="C141" s="114" t="s">
        <v>196</v>
      </c>
      <c r="D141" s="40">
        <v>22</v>
      </c>
      <c r="E141" s="60" t="s">
        <v>21</v>
      </c>
      <c r="F141" s="115"/>
      <c r="G141" s="40">
        <f t="shared" si="4"/>
        <v>0</v>
      </c>
      <c r="H141" s="41"/>
    </row>
    <row r="142" spans="2:8" ht="37.5">
      <c r="B142" s="113">
        <f t="shared" si="6"/>
        <v>5.3899999999999917</v>
      </c>
      <c r="C142" s="114" t="s">
        <v>197</v>
      </c>
      <c r="D142" s="40">
        <v>100</v>
      </c>
      <c r="E142" s="60" t="s">
        <v>21</v>
      </c>
      <c r="F142" s="115"/>
      <c r="G142" s="40">
        <f t="shared" si="4"/>
        <v>0</v>
      </c>
      <c r="H142" s="41"/>
    </row>
    <row r="143" spans="2:8" ht="56.25">
      <c r="B143" s="113">
        <f t="shared" si="6"/>
        <v>5.3999999999999915</v>
      </c>
      <c r="C143" s="114" t="s">
        <v>198</v>
      </c>
      <c r="D143" s="40">
        <v>20</v>
      </c>
      <c r="E143" s="60" t="s">
        <v>21</v>
      </c>
      <c r="F143" s="115"/>
      <c r="G143" s="40">
        <f t="shared" ref="G143:G194" si="9">ROUND(F143*D143,2)</f>
        <v>0</v>
      </c>
      <c r="H143" s="41"/>
    </row>
    <row r="144" spans="2:8" ht="56.25">
      <c r="B144" s="113">
        <f t="shared" si="6"/>
        <v>5.4099999999999913</v>
      </c>
      <c r="C144" s="114" t="s">
        <v>199</v>
      </c>
      <c r="D144" s="40">
        <v>185</v>
      </c>
      <c r="E144" s="60" t="s">
        <v>21</v>
      </c>
      <c r="F144" s="115"/>
      <c r="G144" s="40">
        <f t="shared" si="9"/>
        <v>0</v>
      </c>
      <c r="H144" s="41"/>
    </row>
    <row r="145" spans="2:8" ht="56.25">
      <c r="B145" s="113">
        <f t="shared" si="6"/>
        <v>5.419999999999991</v>
      </c>
      <c r="C145" s="114" t="s">
        <v>200</v>
      </c>
      <c r="D145" s="40">
        <v>18</v>
      </c>
      <c r="E145" s="60" t="s">
        <v>21</v>
      </c>
      <c r="F145" s="115"/>
      <c r="G145" s="40">
        <f t="shared" si="9"/>
        <v>0</v>
      </c>
      <c r="H145" s="41"/>
    </row>
    <row r="146" spans="2:8" ht="56.25">
      <c r="B146" s="113">
        <f t="shared" si="6"/>
        <v>5.4299999999999908</v>
      </c>
      <c r="C146" s="114" t="s">
        <v>544</v>
      </c>
      <c r="D146" s="40">
        <v>16</v>
      </c>
      <c r="E146" s="60" t="s">
        <v>21</v>
      </c>
      <c r="F146" s="115"/>
      <c r="G146" s="40">
        <f t="shared" si="9"/>
        <v>0</v>
      </c>
      <c r="H146" s="41"/>
    </row>
    <row r="147" spans="2:8" ht="56.25">
      <c r="B147" s="113">
        <f t="shared" si="6"/>
        <v>5.4399999999999906</v>
      </c>
      <c r="C147" s="114" t="s">
        <v>708</v>
      </c>
      <c r="D147" s="40">
        <v>142</v>
      </c>
      <c r="E147" s="60" t="s">
        <v>21</v>
      </c>
      <c r="F147" s="115"/>
      <c r="G147" s="40">
        <f t="shared" si="9"/>
        <v>0</v>
      </c>
      <c r="H147" s="41"/>
    </row>
    <row r="148" spans="2:8" ht="56.25">
      <c r="B148" s="113">
        <f t="shared" si="6"/>
        <v>5.4499999999999904</v>
      </c>
      <c r="C148" s="114" t="s">
        <v>707</v>
      </c>
      <c r="D148" s="40">
        <v>176</v>
      </c>
      <c r="E148" s="60" t="s">
        <v>21</v>
      </c>
      <c r="F148" s="115"/>
      <c r="G148" s="40">
        <f t="shared" si="9"/>
        <v>0</v>
      </c>
      <c r="H148" s="41"/>
    </row>
    <row r="149" spans="2:8">
      <c r="B149" s="116"/>
      <c r="C149" s="114"/>
      <c r="D149" s="40"/>
      <c r="E149" s="60"/>
      <c r="F149" s="115"/>
      <c r="G149" s="40">
        <f t="shared" si="9"/>
        <v>0</v>
      </c>
      <c r="H149" s="41">
        <f>SUM(G104:G148)</f>
        <v>0</v>
      </c>
    </row>
    <row r="150" spans="2:8">
      <c r="B150" s="112">
        <v>6</v>
      </c>
      <c r="C150" s="43" t="s">
        <v>572</v>
      </c>
      <c r="D150" s="40"/>
      <c r="E150" s="60"/>
      <c r="F150" s="115"/>
      <c r="G150" s="40">
        <f t="shared" si="9"/>
        <v>0</v>
      </c>
      <c r="H150" s="41"/>
    </row>
    <row r="151" spans="2:8" ht="37.5">
      <c r="B151" s="113">
        <f t="shared" ref="B151:B168" si="10">+B150+0.01</f>
        <v>6.01</v>
      </c>
      <c r="C151" s="114" t="s">
        <v>573</v>
      </c>
      <c r="D151" s="40">
        <v>1</v>
      </c>
      <c r="E151" s="60" t="s">
        <v>9</v>
      </c>
      <c r="F151" s="115"/>
      <c r="G151" s="40">
        <f t="shared" si="9"/>
        <v>0</v>
      </c>
      <c r="H151" s="41"/>
    </row>
    <row r="152" spans="2:8" ht="37.5">
      <c r="B152" s="113">
        <f t="shared" si="10"/>
        <v>6.02</v>
      </c>
      <c r="C152" s="114" t="s">
        <v>574</v>
      </c>
      <c r="D152" s="40">
        <v>1</v>
      </c>
      <c r="E152" s="60" t="s">
        <v>9</v>
      </c>
      <c r="F152" s="115"/>
      <c r="G152" s="40">
        <f t="shared" si="9"/>
        <v>0</v>
      </c>
      <c r="H152" s="41"/>
    </row>
    <row r="153" spans="2:8" ht="56.25">
      <c r="B153" s="113">
        <f t="shared" si="10"/>
        <v>6.0299999999999994</v>
      </c>
      <c r="C153" s="114" t="s">
        <v>575</v>
      </c>
      <c r="D153" s="40">
        <v>1</v>
      </c>
      <c r="E153" s="60" t="s">
        <v>9</v>
      </c>
      <c r="F153" s="115"/>
      <c r="G153" s="40">
        <f t="shared" si="9"/>
        <v>0</v>
      </c>
      <c r="H153" s="41"/>
    </row>
    <row r="154" spans="2:8" ht="37.5">
      <c r="B154" s="113">
        <f t="shared" si="10"/>
        <v>6.0399999999999991</v>
      </c>
      <c r="C154" s="114" t="s">
        <v>576</v>
      </c>
      <c r="D154" s="40">
        <v>1</v>
      </c>
      <c r="E154" s="60" t="s">
        <v>9</v>
      </c>
      <c r="F154" s="115"/>
      <c r="G154" s="40">
        <f t="shared" si="9"/>
        <v>0</v>
      </c>
      <c r="H154" s="41"/>
    </row>
    <row r="155" spans="2:8" ht="37.5">
      <c r="B155" s="113">
        <f t="shared" si="10"/>
        <v>6.0499999999999989</v>
      </c>
      <c r="C155" s="114" t="s">
        <v>577</v>
      </c>
      <c r="D155" s="40">
        <v>1</v>
      </c>
      <c r="E155" s="60" t="s">
        <v>9</v>
      </c>
      <c r="F155" s="115"/>
      <c r="G155" s="40">
        <f t="shared" si="9"/>
        <v>0</v>
      </c>
      <c r="H155" s="41"/>
    </row>
    <row r="156" spans="2:8" ht="37.5">
      <c r="B156" s="113">
        <f t="shared" si="10"/>
        <v>6.0599999999999987</v>
      </c>
      <c r="C156" s="114" t="s">
        <v>578</v>
      </c>
      <c r="D156" s="40">
        <v>1</v>
      </c>
      <c r="E156" s="60" t="s">
        <v>9</v>
      </c>
      <c r="F156" s="115"/>
      <c r="G156" s="40">
        <f t="shared" si="9"/>
        <v>0</v>
      </c>
      <c r="H156" s="41"/>
    </row>
    <row r="157" spans="2:8" ht="37.5">
      <c r="B157" s="113">
        <f t="shared" si="10"/>
        <v>6.0699999999999985</v>
      </c>
      <c r="C157" s="114" t="s">
        <v>579</v>
      </c>
      <c r="D157" s="40">
        <v>1</v>
      </c>
      <c r="E157" s="60" t="s">
        <v>9</v>
      </c>
      <c r="F157" s="115"/>
      <c r="G157" s="40">
        <f t="shared" si="9"/>
        <v>0</v>
      </c>
      <c r="H157" s="41"/>
    </row>
    <row r="158" spans="2:8" ht="37.5">
      <c r="B158" s="113">
        <f t="shared" si="10"/>
        <v>6.0799999999999983</v>
      </c>
      <c r="C158" s="114" t="s">
        <v>580</v>
      </c>
      <c r="D158" s="40">
        <v>1</v>
      </c>
      <c r="E158" s="60" t="s">
        <v>9</v>
      </c>
      <c r="F158" s="115"/>
      <c r="G158" s="40">
        <f t="shared" si="9"/>
        <v>0</v>
      </c>
      <c r="H158" s="41"/>
    </row>
    <row r="159" spans="2:8" ht="37.5">
      <c r="B159" s="113">
        <f t="shared" si="10"/>
        <v>6.0899999999999981</v>
      </c>
      <c r="C159" s="114" t="s">
        <v>581</v>
      </c>
      <c r="D159" s="40">
        <v>1</v>
      </c>
      <c r="E159" s="60" t="s">
        <v>9</v>
      </c>
      <c r="F159" s="115"/>
      <c r="G159" s="40">
        <f t="shared" si="9"/>
        <v>0</v>
      </c>
      <c r="H159" s="41"/>
    </row>
    <row r="160" spans="2:8" ht="37.5">
      <c r="B160" s="113">
        <f t="shared" si="10"/>
        <v>6.0999999999999979</v>
      </c>
      <c r="C160" s="114" t="s">
        <v>582</v>
      </c>
      <c r="D160" s="40">
        <v>1</v>
      </c>
      <c r="E160" s="60" t="s">
        <v>9</v>
      </c>
      <c r="F160" s="115"/>
      <c r="G160" s="40">
        <f t="shared" si="9"/>
        <v>0</v>
      </c>
      <c r="H160" s="41"/>
    </row>
    <row r="161" spans="2:8" ht="37.5">
      <c r="B161" s="113">
        <f t="shared" si="10"/>
        <v>6.1099999999999977</v>
      </c>
      <c r="C161" s="114" t="s">
        <v>201</v>
      </c>
      <c r="D161" s="40">
        <v>1</v>
      </c>
      <c r="E161" s="60" t="s">
        <v>9</v>
      </c>
      <c r="F161" s="115"/>
      <c r="G161" s="40">
        <f t="shared" si="9"/>
        <v>0</v>
      </c>
      <c r="H161" s="41"/>
    </row>
    <row r="162" spans="2:8" ht="37.5">
      <c r="B162" s="113">
        <f t="shared" si="10"/>
        <v>6.1199999999999974</v>
      </c>
      <c r="C162" s="114" t="s">
        <v>202</v>
      </c>
      <c r="D162" s="40">
        <v>1</v>
      </c>
      <c r="E162" s="60" t="s">
        <v>9</v>
      </c>
      <c r="F162" s="115"/>
      <c r="G162" s="40">
        <f t="shared" si="9"/>
        <v>0</v>
      </c>
      <c r="H162" s="41"/>
    </row>
    <row r="163" spans="2:8" ht="37.5">
      <c r="B163" s="113">
        <f t="shared" si="10"/>
        <v>6.1299999999999972</v>
      </c>
      <c r="C163" s="114" t="s">
        <v>203</v>
      </c>
      <c r="D163" s="40">
        <v>1</v>
      </c>
      <c r="E163" s="60" t="s">
        <v>9</v>
      </c>
      <c r="F163" s="115"/>
      <c r="G163" s="40">
        <f t="shared" si="9"/>
        <v>0</v>
      </c>
      <c r="H163" s="41"/>
    </row>
    <row r="164" spans="2:8" ht="37.5">
      <c r="B164" s="113">
        <f t="shared" si="10"/>
        <v>6.139999999999997</v>
      </c>
      <c r="C164" s="114" t="s">
        <v>204</v>
      </c>
      <c r="D164" s="40">
        <v>1</v>
      </c>
      <c r="E164" s="60" t="s">
        <v>9</v>
      </c>
      <c r="F164" s="115"/>
      <c r="G164" s="40">
        <f t="shared" si="9"/>
        <v>0</v>
      </c>
      <c r="H164" s="41"/>
    </row>
    <row r="165" spans="2:8" ht="37.5">
      <c r="B165" s="113">
        <f t="shared" si="10"/>
        <v>6.1499999999999968</v>
      </c>
      <c r="C165" s="114" t="s">
        <v>205</v>
      </c>
      <c r="D165" s="40">
        <v>1</v>
      </c>
      <c r="E165" s="60" t="s">
        <v>9</v>
      </c>
      <c r="F165" s="115"/>
      <c r="G165" s="40">
        <f t="shared" si="9"/>
        <v>0</v>
      </c>
      <c r="H165" s="41"/>
    </row>
    <row r="166" spans="2:8" ht="37.5">
      <c r="B166" s="113">
        <f t="shared" si="10"/>
        <v>6.1599999999999966</v>
      </c>
      <c r="C166" s="114" t="s">
        <v>206</v>
      </c>
      <c r="D166" s="40">
        <v>1</v>
      </c>
      <c r="E166" s="60" t="s">
        <v>9</v>
      </c>
      <c r="F166" s="115"/>
      <c r="G166" s="40">
        <f t="shared" si="9"/>
        <v>0</v>
      </c>
      <c r="H166" s="41"/>
    </row>
    <row r="167" spans="2:8" ht="56.25">
      <c r="B167" s="113">
        <f t="shared" si="10"/>
        <v>6.1699999999999964</v>
      </c>
      <c r="C167" s="114" t="s">
        <v>207</v>
      </c>
      <c r="D167" s="40">
        <v>1</v>
      </c>
      <c r="E167" s="60" t="s">
        <v>9</v>
      </c>
      <c r="F167" s="115"/>
      <c r="G167" s="40">
        <f t="shared" si="9"/>
        <v>0</v>
      </c>
      <c r="H167" s="41"/>
    </row>
    <row r="168" spans="2:8" ht="56.25">
      <c r="B168" s="113">
        <f t="shared" si="10"/>
        <v>6.1799999999999962</v>
      </c>
      <c r="C168" s="114" t="s">
        <v>208</v>
      </c>
      <c r="D168" s="40">
        <v>1</v>
      </c>
      <c r="E168" s="60" t="s">
        <v>9</v>
      </c>
      <c r="F168" s="115"/>
      <c r="G168" s="40">
        <f t="shared" si="9"/>
        <v>0</v>
      </c>
      <c r="H168" s="41"/>
    </row>
    <row r="169" spans="2:8">
      <c r="B169" s="116"/>
      <c r="C169" s="114"/>
      <c r="D169" s="40"/>
      <c r="E169" s="60"/>
      <c r="F169" s="115"/>
      <c r="G169" s="40">
        <f t="shared" si="9"/>
        <v>0</v>
      </c>
      <c r="H169" s="41">
        <f>SUM(G151:G168)</f>
        <v>0</v>
      </c>
    </row>
    <row r="170" spans="2:8" ht="37.5">
      <c r="B170" s="112">
        <v>7</v>
      </c>
      <c r="C170" s="43" t="s">
        <v>583</v>
      </c>
      <c r="D170" s="40"/>
      <c r="E170" s="60"/>
      <c r="F170" s="115"/>
      <c r="G170" s="40">
        <f t="shared" si="9"/>
        <v>0</v>
      </c>
      <c r="H170" s="41"/>
    </row>
    <row r="171" spans="2:8" ht="56.25">
      <c r="B171" s="113">
        <f t="shared" ref="B171:B180" si="11">+B170+0.01</f>
        <v>7.01</v>
      </c>
      <c r="C171" s="114" t="s">
        <v>584</v>
      </c>
      <c r="D171" s="40">
        <v>1</v>
      </c>
      <c r="E171" s="60" t="s">
        <v>9</v>
      </c>
      <c r="F171" s="115"/>
      <c r="G171" s="40">
        <f t="shared" si="9"/>
        <v>0</v>
      </c>
      <c r="H171" s="41"/>
    </row>
    <row r="172" spans="2:8" ht="37.5">
      <c r="B172" s="113">
        <f t="shared" si="11"/>
        <v>7.02</v>
      </c>
      <c r="C172" s="114" t="s">
        <v>585</v>
      </c>
      <c r="D172" s="40">
        <v>1</v>
      </c>
      <c r="E172" s="60" t="s">
        <v>9</v>
      </c>
      <c r="F172" s="115"/>
      <c r="G172" s="40">
        <f t="shared" si="9"/>
        <v>0</v>
      </c>
      <c r="H172" s="41"/>
    </row>
    <row r="173" spans="2:8" ht="56.25">
      <c r="B173" s="113">
        <f t="shared" si="11"/>
        <v>7.0299999999999994</v>
      </c>
      <c r="C173" s="114" t="s">
        <v>586</v>
      </c>
      <c r="D173" s="40">
        <v>1</v>
      </c>
      <c r="E173" s="60" t="s">
        <v>9</v>
      </c>
      <c r="F173" s="115"/>
      <c r="G173" s="40">
        <f t="shared" si="9"/>
        <v>0</v>
      </c>
      <c r="H173" s="41"/>
    </row>
    <row r="174" spans="2:8" ht="37.5">
      <c r="B174" s="113">
        <f t="shared" si="11"/>
        <v>7.0399999999999991</v>
      </c>
      <c r="C174" s="114" t="s">
        <v>587</v>
      </c>
      <c r="D174" s="40">
        <v>1</v>
      </c>
      <c r="E174" s="60" t="s">
        <v>9</v>
      </c>
      <c r="F174" s="115"/>
      <c r="G174" s="40">
        <f t="shared" si="9"/>
        <v>0</v>
      </c>
      <c r="H174" s="41"/>
    </row>
    <row r="175" spans="2:8" ht="56.25">
      <c r="B175" s="113">
        <f t="shared" si="11"/>
        <v>7.0499999999999989</v>
      </c>
      <c r="C175" s="114" t="s">
        <v>588</v>
      </c>
      <c r="D175" s="40">
        <v>1</v>
      </c>
      <c r="E175" s="60" t="s">
        <v>9</v>
      </c>
      <c r="F175" s="115"/>
      <c r="G175" s="40">
        <f t="shared" si="9"/>
        <v>0</v>
      </c>
      <c r="H175" s="41"/>
    </row>
    <row r="176" spans="2:8" ht="37.5">
      <c r="B176" s="113">
        <f t="shared" si="11"/>
        <v>7.0599999999999987</v>
      </c>
      <c r="C176" s="114" t="s">
        <v>589</v>
      </c>
      <c r="D176" s="40">
        <v>1</v>
      </c>
      <c r="E176" s="60" t="s">
        <v>9</v>
      </c>
      <c r="F176" s="115"/>
      <c r="G176" s="40">
        <f t="shared" si="9"/>
        <v>0</v>
      </c>
      <c r="H176" s="41"/>
    </row>
    <row r="177" spans="2:8" ht="37.5">
      <c r="B177" s="113">
        <f t="shared" si="11"/>
        <v>7.0699999999999985</v>
      </c>
      <c r="C177" s="114" t="s">
        <v>590</v>
      </c>
      <c r="D177" s="40">
        <v>1</v>
      </c>
      <c r="E177" s="60" t="s">
        <v>9</v>
      </c>
      <c r="F177" s="115"/>
      <c r="G177" s="40">
        <f t="shared" si="9"/>
        <v>0</v>
      </c>
      <c r="H177" s="41"/>
    </row>
    <row r="178" spans="2:8" ht="37.5">
      <c r="B178" s="113">
        <f t="shared" si="11"/>
        <v>7.0799999999999983</v>
      </c>
      <c r="C178" s="114" t="s">
        <v>591</v>
      </c>
      <c r="D178" s="40">
        <v>1</v>
      </c>
      <c r="E178" s="60" t="s">
        <v>9</v>
      </c>
      <c r="F178" s="115"/>
      <c r="G178" s="40">
        <f t="shared" si="9"/>
        <v>0</v>
      </c>
      <c r="H178" s="41"/>
    </row>
    <row r="179" spans="2:8" ht="56.25">
      <c r="B179" s="113">
        <f t="shared" si="11"/>
        <v>7.0899999999999981</v>
      </c>
      <c r="C179" s="114" t="s">
        <v>592</v>
      </c>
      <c r="D179" s="40">
        <v>1</v>
      </c>
      <c r="E179" s="60" t="s">
        <v>9</v>
      </c>
      <c r="F179" s="115"/>
      <c r="G179" s="40">
        <f t="shared" si="9"/>
        <v>0</v>
      </c>
      <c r="H179" s="41"/>
    </row>
    <row r="180" spans="2:8">
      <c r="B180" s="113">
        <f t="shared" si="11"/>
        <v>7.0999999999999979</v>
      </c>
      <c r="C180" s="114" t="s">
        <v>95</v>
      </c>
      <c r="D180" s="40">
        <v>1</v>
      </c>
      <c r="E180" s="60" t="s">
        <v>15</v>
      </c>
      <c r="F180" s="115"/>
      <c r="G180" s="40">
        <f t="shared" si="9"/>
        <v>0</v>
      </c>
      <c r="H180" s="41"/>
    </row>
    <row r="181" spans="2:8">
      <c r="B181" s="116"/>
      <c r="C181" s="114"/>
      <c r="D181" s="40"/>
      <c r="E181" s="60"/>
      <c r="F181" s="115"/>
      <c r="G181" s="40">
        <f t="shared" si="9"/>
        <v>0</v>
      </c>
      <c r="H181" s="41">
        <f>SUM(G171:G180)</f>
        <v>0</v>
      </c>
    </row>
    <row r="182" spans="2:8">
      <c r="B182" s="112">
        <v>8</v>
      </c>
      <c r="C182" s="43" t="s">
        <v>593</v>
      </c>
      <c r="D182" s="40"/>
      <c r="E182" s="60"/>
      <c r="F182" s="115"/>
      <c r="G182" s="40">
        <f t="shared" si="9"/>
        <v>0</v>
      </c>
      <c r="H182" s="41"/>
    </row>
    <row r="183" spans="2:8" ht="37.5">
      <c r="B183" s="113">
        <f t="shared" ref="B183:B193" si="12">+B182+0.01</f>
        <v>8.01</v>
      </c>
      <c r="C183" s="114" t="s">
        <v>209</v>
      </c>
      <c r="D183" s="40">
        <v>30</v>
      </c>
      <c r="E183" s="60" t="s">
        <v>21</v>
      </c>
      <c r="F183" s="115"/>
      <c r="G183" s="40">
        <f t="shared" si="9"/>
        <v>0</v>
      </c>
      <c r="H183" s="41"/>
    </row>
    <row r="184" spans="2:8" ht="37.5">
      <c r="B184" s="113">
        <f t="shared" si="12"/>
        <v>8.02</v>
      </c>
      <c r="C184" s="114" t="s">
        <v>210</v>
      </c>
      <c r="D184" s="40">
        <v>30</v>
      </c>
      <c r="E184" s="60" t="s">
        <v>21</v>
      </c>
      <c r="F184" s="115"/>
      <c r="G184" s="40">
        <f t="shared" si="9"/>
        <v>0</v>
      </c>
      <c r="H184" s="41"/>
    </row>
    <row r="185" spans="2:8" ht="37.5">
      <c r="B185" s="113">
        <f t="shared" si="12"/>
        <v>8.0299999999999994</v>
      </c>
      <c r="C185" s="114" t="s">
        <v>211</v>
      </c>
      <c r="D185" s="40">
        <v>30</v>
      </c>
      <c r="E185" s="60" t="s">
        <v>21</v>
      </c>
      <c r="F185" s="115"/>
      <c r="G185" s="40">
        <f t="shared" si="9"/>
        <v>0</v>
      </c>
      <c r="H185" s="41"/>
    </row>
    <row r="186" spans="2:8" ht="37.5">
      <c r="B186" s="113">
        <f t="shared" si="12"/>
        <v>8.0399999999999991</v>
      </c>
      <c r="C186" s="114" t="s">
        <v>212</v>
      </c>
      <c r="D186" s="40">
        <v>30</v>
      </c>
      <c r="E186" s="60" t="s">
        <v>21</v>
      </c>
      <c r="F186" s="115"/>
      <c r="G186" s="40">
        <f t="shared" si="9"/>
        <v>0</v>
      </c>
      <c r="H186" s="41"/>
    </row>
    <row r="187" spans="2:8" ht="37.5">
      <c r="B187" s="113">
        <f t="shared" si="12"/>
        <v>8.0499999999999989</v>
      </c>
      <c r="C187" s="114" t="s">
        <v>213</v>
      </c>
      <c r="D187" s="40">
        <v>30</v>
      </c>
      <c r="E187" s="60" t="s">
        <v>21</v>
      </c>
      <c r="F187" s="115"/>
      <c r="G187" s="40">
        <f t="shared" si="9"/>
        <v>0</v>
      </c>
      <c r="H187" s="41"/>
    </row>
    <row r="188" spans="2:8" ht="37.5">
      <c r="B188" s="113">
        <f t="shared" si="12"/>
        <v>8.0599999999999987</v>
      </c>
      <c r="C188" s="114" t="s">
        <v>214</v>
      </c>
      <c r="D188" s="40">
        <v>30</v>
      </c>
      <c r="E188" s="60" t="s">
        <v>21</v>
      </c>
      <c r="F188" s="115"/>
      <c r="G188" s="40">
        <f t="shared" si="9"/>
        <v>0</v>
      </c>
      <c r="H188" s="41"/>
    </row>
    <row r="189" spans="2:8" ht="37.5">
      <c r="B189" s="113">
        <f t="shared" si="12"/>
        <v>8.0699999999999985</v>
      </c>
      <c r="C189" s="114" t="s">
        <v>215</v>
      </c>
      <c r="D189" s="40">
        <v>30</v>
      </c>
      <c r="E189" s="60" t="s">
        <v>21</v>
      </c>
      <c r="F189" s="115"/>
      <c r="G189" s="40">
        <f t="shared" si="9"/>
        <v>0</v>
      </c>
      <c r="H189" s="41"/>
    </row>
    <row r="190" spans="2:8" ht="37.5">
      <c r="B190" s="113">
        <f t="shared" si="12"/>
        <v>8.0799999999999983</v>
      </c>
      <c r="C190" s="114" t="s">
        <v>216</v>
      </c>
      <c r="D190" s="40">
        <v>30</v>
      </c>
      <c r="E190" s="60" t="s">
        <v>21</v>
      </c>
      <c r="F190" s="115"/>
      <c r="G190" s="40">
        <f t="shared" si="9"/>
        <v>0</v>
      </c>
      <c r="H190" s="41"/>
    </row>
    <row r="191" spans="2:8" ht="37.5">
      <c r="B191" s="113">
        <f t="shared" si="12"/>
        <v>8.0899999999999981</v>
      </c>
      <c r="C191" s="114" t="s">
        <v>217</v>
      </c>
      <c r="D191" s="40">
        <v>250</v>
      </c>
      <c r="E191" s="60" t="s">
        <v>21</v>
      </c>
      <c r="F191" s="115"/>
      <c r="G191" s="40">
        <f t="shared" si="9"/>
        <v>0</v>
      </c>
      <c r="H191" s="41"/>
    </row>
    <row r="192" spans="2:8" ht="37.5">
      <c r="B192" s="113">
        <f t="shared" si="12"/>
        <v>8.0999999999999979</v>
      </c>
      <c r="C192" s="114" t="s">
        <v>218</v>
      </c>
      <c r="D192" s="40">
        <v>100</v>
      </c>
      <c r="E192" s="60" t="s">
        <v>21</v>
      </c>
      <c r="F192" s="115"/>
      <c r="G192" s="40">
        <f t="shared" si="9"/>
        <v>0</v>
      </c>
      <c r="H192" s="41"/>
    </row>
    <row r="193" spans="2:8">
      <c r="B193" s="113">
        <f t="shared" si="12"/>
        <v>8.1099999999999977</v>
      </c>
      <c r="C193" s="114" t="s">
        <v>95</v>
      </c>
      <c r="D193" s="40">
        <v>1</v>
      </c>
      <c r="E193" s="60" t="s">
        <v>15</v>
      </c>
      <c r="F193" s="115"/>
      <c r="G193" s="40">
        <f t="shared" si="9"/>
        <v>0</v>
      </c>
      <c r="H193" s="41"/>
    </row>
    <row r="194" spans="2:8">
      <c r="B194" s="116"/>
      <c r="C194" s="114"/>
      <c r="D194" s="40"/>
      <c r="E194" s="60"/>
      <c r="F194" s="115"/>
      <c r="G194" s="40">
        <f t="shared" si="9"/>
        <v>0</v>
      </c>
      <c r="H194" s="41">
        <f>SUM(G183:G193)</f>
        <v>0</v>
      </c>
    </row>
    <row r="195" spans="2:8">
      <c r="B195" s="117"/>
      <c r="C195" s="43" t="s">
        <v>220</v>
      </c>
      <c r="D195" s="40"/>
      <c r="E195" s="57"/>
      <c r="F195" s="45"/>
      <c r="G195" s="40"/>
      <c r="H195" s="41"/>
    </row>
    <row r="196" spans="2:8">
      <c r="B196" s="117"/>
      <c r="C196" s="43" t="s">
        <v>219</v>
      </c>
      <c r="D196" s="40"/>
      <c r="E196" s="57"/>
      <c r="F196" s="45"/>
      <c r="G196" s="40"/>
      <c r="H196" s="41"/>
    </row>
    <row r="197" spans="2:8">
      <c r="B197" s="118">
        <v>1</v>
      </c>
      <c r="C197" s="119" t="s">
        <v>594</v>
      </c>
      <c r="D197" s="40"/>
      <c r="E197" s="57"/>
      <c r="F197" s="45"/>
      <c r="G197" s="40"/>
      <c r="H197" s="41"/>
    </row>
    <row r="198" spans="2:8" ht="37.5">
      <c r="B198" s="113">
        <f t="shared" ref="B198:B200" si="13">+B197+0.01</f>
        <v>1.01</v>
      </c>
      <c r="C198" s="56" t="s">
        <v>737</v>
      </c>
      <c r="D198" s="40">
        <v>7</v>
      </c>
      <c r="E198" s="60" t="s">
        <v>9</v>
      </c>
      <c r="F198" s="45"/>
      <c r="G198" s="40">
        <f t="shared" ref="G198:G201" si="14">ROUND(F198*D198,2)</f>
        <v>0</v>
      </c>
      <c r="H198" s="41"/>
    </row>
    <row r="199" spans="2:8">
      <c r="B199" s="113">
        <f t="shared" si="13"/>
        <v>1.02</v>
      </c>
      <c r="C199" s="120" t="s">
        <v>221</v>
      </c>
      <c r="D199" s="40">
        <v>2</v>
      </c>
      <c r="E199" s="60" t="s">
        <v>9</v>
      </c>
      <c r="F199" s="45"/>
      <c r="G199" s="40">
        <f t="shared" si="14"/>
        <v>0</v>
      </c>
      <c r="H199" s="41"/>
    </row>
    <row r="200" spans="2:8">
      <c r="B200" s="113">
        <f t="shared" si="13"/>
        <v>1.03</v>
      </c>
      <c r="C200" s="56" t="s">
        <v>222</v>
      </c>
      <c r="D200" s="40">
        <v>4</v>
      </c>
      <c r="E200" s="60" t="s">
        <v>9</v>
      </c>
      <c r="F200" s="45"/>
      <c r="G200" s="40">
        <f t="shared" si="14"/>
        <v>0</v>
      </c>
      <c r="H200" s="41"/>
    </row>
    <row r="201" spans="2:8">
      <c r="B201" s="117"/>
      <c r="C201" s="56"/>
      <c r="D201" s="40"/>
      <c r="E201" s="57"/>
      <c r="F201" s="45"/>
      <c r="G201" s="40">
        <f t="shared" si="14"/>
        <v>0</v>
      </c>
      <c r="H201" s="41">
        <f>SUM(G198:G200)</f>
        <v>0</v>
      </c>
    </row>
    <row r="202" spans="2:8">
      <c r="B202" s="112">
        <v>2</v>
      </c>
      <c r="C202" s="43" t="s">
        <v>595</v>
      </c>
      <c r="D202" s="40"/>
      <c r="E202" s="121"/>
      <c r="F202" s="45"/>
      <c r="G202" s="40"/>
      <c r="H202" s="41"/>
    </row>
    <row r="203" spans="2:8" ht="37.5">
      <c r="B203" s="113">
        <f t="shared" ref="B203:B207" si="15">+B202+0.01</f>
        <v>2.0099999999999998</v>
      </c>
      <c r="C203" s="56" t="s">
        <v>737</v>
      </c>
      <c r="D203" s="40">
        <v>2</v>
      </c>
      <c r="E203" s="60" t="s">
        <v>9</v>
      </c>
      <c r="F203" s="45"/>
      <c r="G203" s="40">
        <f t="shared" ref="G203:G208" si="16">ROUND(F203*D203,2)</f>
        <v>0</v>
      </c>
      <c r="H203" s="41"/>
    </row>
    <row r="204" spans="2:8">
      <c r="B204" s="113">
        <f t="shared" si="15"/>
        <v>2.0199999999999996</v>
      </c>
      <c r="C204" s="56" t="s">
        <v>222</v>
      </c>
      <c r="D204" s="40">
        <v>1</v>
      </c>
      <c r="E204" s="60" t="s">
        <v>9</v>
      </c>
      <c r="F204" s="45"/>
      <c r="G204" s="40">
        <f t="shared" si="16"/>
        <v>0</v>
      </c>
      <c r="H204" s="41"/>
    </row>
    <row r="205" spans="2:8">
      <c r="B205" s="113">
        <f t="shared" si="15"/>
        <v>2.0299999999999994</v>
      </c>
      <c r="C205" s="56" t="s">
        <v>676</v>
      </c>
      <c r="D205" s="40">
        <v>4</v>
      </c>
      <c r="E205" s="60" t="s">
        <v>9</v>
      </c>
      <c r="F205" s="122"/>
      <c r="G205" s="40">
        <f t="shared" si="16"/>
        <v>0</v>
      </c>
      <c r="H205" s="41"/>
    </row>
    <row r="206" spans="2:8">
      <c r="B206" s="113">
        <f t="shared" si="15"/>
        <v>2.0399999999999991</v>
      </c>
      <c r="C206" s="56" t="s">
        <v>677</v>
      </c>
      <c r="D206" s="40">
        <v>3</v>
      </c>
      <c r="E206" s="60" t="s">
        <v>9</v>
      </c>
      <c r="F206" s="123"/>
      <c r="G206" s="40">
        <f t="shared" si="16"/>
        <v>0</v>
      </c>
      <c r="H206" s="41"/>
    </row>
    <row r="207" spans="2:8">
      <c r="B207" s="113">
        <f t="shared" si="15"/>
        <v>2.0499999999999989</v>
      </c>
      <c r="C207" s="56" t="s">
        <v>225</v>
      </c>
      <c r="D207" s="40">
        <v>3</v>
      </c>
      <c r="E207" s="60" t="s">
        <v>9</v>
      </c>
      <c r="F207" s="45"/>
      <c r="G207" s="40">
        <f t="shared" si="16"/>
        <v>0</v>
      </c>
      <c r="H207" s="41"/>
    </row>
    <row r="208" spans="2:8">
      <c r="B208" s="117"/>
      <c r="C208" s="56"/>
      <c r="D208" s="40"/>
      <c r="E208" s="57"/>
      <c r="F208" s="53"/>
      <c r="G208" s="40">
        <f t="shared" si="16"/>
        <v>0</v>
      </c>
      <c r="H208" s="41">
        <f>SUM(G203:G207)</f>
        <v>0</v>
      </c>
    </row>
    <row r="209" spans="2:8">
      <c r="B209" s="112">
        <v>3</v>
      </c>
      <c r="C209" s="119" t="s">
        <v>596</v>
      </c>
      <c r="D209" s="40"/>
      <c r="E209" s="57"/>
      <c r="F209" s="45"/>
      <c r="G209" s="40"/>
      <c r="H209" s="41"/>
    </row>
    <row r="210" spans="2:8" ht="37.5">
      <c r="B210" s="113">
        <f t="shared" ref="B210:B215" si="17">+B209+0.01</f>
        <v>3.01</v>
      </c>
      <c r="C210" s="56" t="s">
        <v>737</v>
      </c>
      <c r="D210" s="40">
        <v>2</v>
      </c>
      <c r="E210" s="60" t="s">
        <v>9</v>
      </c>
      <c r="F210" s="45"/>
      <c r="G210" s="40">
        <f t="shared" ref="G210:G216" si="18">ROUND(F210*D210,2)</f>
        <v>0</v>
      </c>
      <c r="H210" s="41"/>
    </row>
    <row r="211" spans="2:8">
      <c r="B211" s="113">
        <f t="shared" si="17"/>
        <v>3.0199999999999996</v>
      </c>
      <c r="C211" s="56" t="s">
        <v>222</v>
      </c>
      <c r="D211" s="40">
        <v>1</v>
      </c>
      <c r="E211" s="60" t="s">
        <v>9</v>
      </c>
      <c r="F211" s="45"/>
      <c r="G211" s="40">
        <f t="shared" si="18"/>
        <v>0</v>
      </c>
      <c r="H211" s="41"/>
    </row>
    <row r="212" spans="2:8">
      <c r="B212" s="113">
        <f t="shared" si="17"/>
        <v>3.0299999999999994</v>
      </c>
      <c r="C212" s="56" t="s">
        <v>676</v>
      </c>
      <c r="D212" s="40">
        <v>3</v>
      </c>
      <c r="E212" s="60" t="s">
        <v>9</v>
      </c>
      <c r="F212" s="122"/>
      <c r="G212" s="40">
        <f t="shared" si="18"/>
        <v>0</v>
      </c>
      <c r="H212" s="41"/>
    </row>
    <row r="213" spans="2:8">
      <c r="B213" s="113">
        <f t="shared" si="17"/>
        <v>3.0399999999999991</v>
      </c>
      <c r="C213" s="56" t="s">
        <v>678</v>
      </c>
      <c r="D213" s="40">
        <v>1</v>
      </c>
      <c r="E213" s="60" t="s">
        <v>9</v>
      </c>
      <c r="F213" s="122"/>
      <c r="G213" s="40">
        <f t="shared" si="18"/>
        <v>0</v>
      </c>
      <c r="H213" s="41"/>
    </row>
    <row r="214" spans="2:8">
      <c r="B214" s="113">
        <f t="shared" si="17"/>
        <v>3.0499999999999989</v>
      </c>
      <c r="C214" s="56" t="s">
        <v>679</v>
      </c>
      <c r="D214" s="40">
        <v>1</v>
      </c>
      <c r="E214" s="60" t="s">
        <v>9</v>
      </c>
      <c r="F214" s="123"/>
      <c r="G214" s="40">
        <f t="shared" si="18"/>
        <v>0</v>
      </c>
      <c r="H214" s="41"/>
    </row>
    <row r="215" spans="2:8">
      <c r="B215" s="113">
        <f t="shared" si="17"/>
        <v>3.0599999999999987</v>
      </c>
      <c r="C215" s="56" t="s">
        <v>225</v>
      </c>
      <c r="D215" s="40">
        <v>1</v>
      </c>
      <c r="E215" s="60" t="s">
        <v>9</v>
      </c>
      <c r="F215" s="45"/>
      <c r="G215" s="40">
        <f t="shared" si="18"/>
        <v>0</v>
      </c>
      <c r="H215" s="41"/>
    </row>
    <row r="216" spans="2:8">
      <c r="B216" s="117"/>
      <c r="C216" s="56"/>
      <c r="D216" s="40"/>
      <c r="E216" s="57"/>
      <c r="F216" s="45"/>
      <c r="G216" s="40">
        <f t="shared" si="18"/>
        <v>0</v>
      </c>
      <c r="H216" s="41">
        <f>SUM(G210:G215)</f>
        <v>0</v>
      </c>
    </row>
    <row r="217" spans="2:8">
      <c r="B217" s="112">
        <v>4</v>
      </c>
      <c r="C217" s="43" t="s">
        <v>597</v>
      </c>
      <c r="D217" s="40"/>
      <c r="E217" s="121"/>
      <c r="F217" s="45"/>
      <c r="G217" s="40"/>
      <c r="H217" s="41"/>
    </row>
    <row r="218" spans="2:8">
      <c r="B218" s="113">
        <f t="shared" ref="B218:B219" si="19">+B217+0.01</f>
        <v>4.01</v>
      </c>
      <c r="C218" s="120" t="s">
        <v>221</v>
      </c>
      <c r="D218" s="40">
        <v>1</v>
      </c>
      <c r="E218" s="60" t="s">
        <v>9</v>
      </c>
      <c r="F218" s="45"/>
      <c r="G218" s="40">
        <f t="shared" ref="G218:G220" si="20">ROUND(F218*D218,2)</f>
        <v>0</v>
      </c>
      <c r="H218" s="41"/>
    </row>
    <row r="219" spans="2:8">
      <c r="B219" s="113">
        <f t="shared" si="19"/>
        <v>4.0199999999999996</v>
      </c>
      <c r="C219" s="56" t="s">
        <v>222</v>
      </c>
      <c r="D219" s="40">
        <v>1</v>
      </c>
      <c r="E219" s="60" t="s">
        <v>9</v>
      </c>
      <c r="F219" s="45"/>
      <c r="G219" s="40">
        <f t="shared" si="20"/>
        <v>0</v>
      </c>
      <c r="H219" s="41"/>
    </row>
    <row r="220" spans="2:8">
      <c r="B220" s="117"/>
      <c r="C220" s="56"/>
      <c r="D220" s="40"/>
      <c r="E220" s="57"/>
      <c r="F220" s="53"/>
      <c r="G220" s="40">
        <f t="shared" si="20"/>
        <v>0</v>
      </c>
      <c r="H220" s="41">
        <f>SUM(G218:G219)</f>
        <v>0</v>
      </c>
    </row>
    <row r="221" spans="2:8" ht="37.5">
      <c r="B221" s="112">
        <v>5</v>
      </c>
      <c r="C221" s="119" t="s">
        <v>598</v>
      </c>
      <c r="D221" s="40"/>
      <c r="E221" s="57"/>
      <c r="F221" s="45"/>
      <c r="G221" s="40"/>
      <c r="H221" s="41"/>
    </row>
    <row r="222" spans="2:8" ht="37.5">
      <c r="B222" s="113">
        <f t="shared" ref="B222:B227" si="21">+B221+0.01</f>
        <v>5.01</v>
      </c>
      <c r="C222" s="56" t="s">
        <v>737</v>
      </c>
      <c r="D222" s="40">
        <v>6</v>
      </c>
      <c r="E222" s="60" t="s">
        <v>9</v>
      </c>
      <c r="F222" s="45"/>
      <c r="G222" s="40">
        <f t="shared" ref="G222:G228" si="22">ROUND(F222*D222,2)</f>
        <v>0</v>
      </c>
      <c r="H222" s="41"/>
    </row>
    <row r="223" spans="2:8">
      <c r="B223" s="113">
        <f t="shared" si="21"/>
        <v>5.0199999999999996</v>
      </c>
      <c r="C223" s="120" t="s">
        <v>221</v>
      </c>
      <c r="D223" s="40">
        <v>1</v>
      </c>
      <c r="E223" s="60" t="s">
        <v>9</v>
      </c>
      <c r="F223" s="45"/>
      <c r="G223" s="40">
        <f t="shared" si="22"/>
        <v>0</v>
      </c>
      <c r="H223" s="41"/>
    </row>
    <row r="224" spans="2:8">
      <c r="B224" s="113">
        <f t="shared" si="21"/>
        <v>5.0299999999999994</v>
      </c>
      <c r="C224" s="56" t="s">
        <v>222</v>
      </c>
      <c r="D224" s="40">
        <v>3</v>
      </c>
      <c r="E224" s="60" t="s">
        <v>9</v>
      </c>
      <c r="F224" s="45"/>
      <c r="G224" s="40">
        <f t="shared" si="22"/>
        <v>0</v>
      </c>
      <c r="H224" s="41"/>
    </row>
    <row r="225" spans="2:8">
      <c r="B225" s="113">
        <f t="shared" si="21"/>
        <v>5.0399999999999991</v>
      </c>
      <c r="C225" s="56" t="s">
        <v>676</v>
      </c>
      <c r="D225" s="40">
        <v>4</v>
      </c>
      <c r="E225" s="60" t="s">
        <v>9</v>
      </c>
      <c r="F225" s="122"/>
      <c r="G225" s="40">
        <f t="shared" si="22"/>
        <v>0</v>
      </c>
      <c r="H225" s="41"/>
    </row>
    <row r="226" spans="2:8">
      <c r="B226" s="113">
        <f t="shared" si="21"/>
        <v>5.0499999999999989</v>
      </c>
      <c r="C226" s="56" t="s">
        <v>678</v>
      </c>
      <c r="D226" s="40">
        <v>1</v>
      </c>
      <c r="E226" s="60" t="s">
        <v>9</v>
      </c>
      <c r="F226" s="122"/>
      <c r="G226" s="40">
        <f t="shared" si="22"/>
        <v>0</v>
      </c>
      <c r="H226" s="41"/>
    </row>
    <row r="227" spans="2:8">
      <c r="B227" s="113">
        <f t="shared" si="21"/>
        <v>5.0599999999999987</v>
      </c>
      <c r="C227" s="56" t="s">
        <v>680</v>
      </c>
      <c r="D227" s="40">
        <v>4</v>
      </c>
      <c r="E227" s="60" t="s">
        <v>9</v>
      </c>
      <c r="F227" s="123"/>
      <c r="G227" s="40">
        <f t="shared" si="22"/>
        <v>0</v>
      </c>
      <c r="H227" s="41"/>
    </row>
    <row r="228" spans="2:8">
      <c r="B228" s="117"/>
      <c r="C228" s="56"/>
      <c r="D228" s="40"/>
      <c r="E228" s="57"/>
      <c r="F228" s="53"/>
      <c r="G228" s="40">
        <f t="shared" si="22"/>
        <v>0</v>
      </c>
      <c r="H228" s="41">
        <f>SUM(G222:G227)</f>
        <v>0</v>
      </c>
    </row>
    <row r="229" spans="2:8" ht="37.5">
      <c r="B229" s="112">
        <v>6</v>
      </c>
      <c r="C229" s="119" t="s">
        <v>599</v>
      </c>
      <c r="D229" s="40"/>
      <c r="E229" s="57"/>
      <c r="F229" s="45"/>
      <c r="G229" s="40"/>
      <c r="H229" s="41"/>
    </row>
    <row r="230" spans="2:8" ht="37.5">
      <c r="B230" s="113">
        <f t="shared" ref="B230:B237" si="23">+B229+0.01</f>
        <v>6.01</v>
      </c>
      <c r="C230" s="56" t="s">
        <v>737</v>
      </c>
      <c r="D230" s="40">
        <v>15</v>
      </c>
      <c r="E230" s="60" t="s">
        <v>9</v>
      </c>
      <c r="F230" s="45"/>
      <c r="G230" s="40">
        <f t="shared" ref="G230:G238" si="24">ROUND(F230*D230,2)</f>
        <v>0</v>
      </c>
      <c r="H230" s="41"/>
    </row>
    <row r="231" spans="2:8">
      <c r="B231" s="113">
        <f t="shared" si="23"/>
        <v>6.02</v>
      </c>
      <c r="C231" s="120" t="s">
        <v>221</v>
      </c>
      <c r="D231" s="40">
        <v>1</v>
      </c>
      <c r="E231" s="60" t="s">
        <v>9</v>
      </c>
      <c r="F231" s="45"/>
      <c r="G231" s="40">
        <f t="shared" si="24"/>
        <v>0</v>
      </c>
      <c r="H231" s="41"/>
    </row>
    <row r="232" spans="2:8">
      <c r="B232" s="113">
        <f t="shared" si="23"/>
        <v>6.0299999999999994</v>
      </c>
      <c r="C232" s="56" t="s">
        <v>222</v>
      </c>
      <c r="D232" s="40">
        <v>7</v>
      </c>
      <c r="E232" s="60" t="s">
        <v>9</v>
      </c>
      <c r="F232" s="45"/>
      <c r="G232" s="40">
        <f t="shared" si="24"/>
        <v>0</v>
      </c>
      <c r="H232" s="41"/>
    </row>
    <row r="233" spans="2:8">
      <c r="B233" s="113">
        <f t="shared" si="23"/>
        <v>6.0399999999999991</v>
      </c>
      <c r="C233" s="56" t="s">
        <v>676</v>
      </c>
      <c r="D233" s="40">
        <v>8</v>
      </c>
      <c r="E233" s="60" t="s">
        <v>9</v>
      </c>
      <c r="F233" s="122"/>
      <c r="G233" s="40">
        <f t="shared" si="24"/>
        <v>0</v>
      </c>
      <c r="H233" s="41"/>
    </row>
    <row r="234" spans="2:8">
      <c r="B234" s="113">
        <f t="shared" si="23"/>
        <v>6.0499999999999989</v>
      </c>
      <c r="C234" s="56" t="s">
        <v>678</v>
      </c>
      <c r="D234" s="40">
        <v>2</v>
      </c>
      <c r="E234" s="60" t="s">
        <v>9</v>
      </c>
      <c r="F234" s="122"/>
      <c r="G234" s="40">
        <f t="shared" si="24"/>
        <v>0</v>
      </c>
      <c r="H234" s="41"/>
    </row>
    <row r="235" spans="2:8">
      <c r="B235" s="113">
        <f t="shared" si="23"/>
        <v>6.0599999999999987</v>
      </c>
      <c r="C235" s="56" t="s">
        <v>679</v>
      </c>
      <c r="D235" s="40">
        <v>2</v>
      </c>
      <c r="E235" s="60" t="s">
        <v>9</v>
      </c>
      <c r="F235" s="123"/>
      <c r="G235" s="40">
        <f t="shared" si="24"/>
        <v>0</v>
      </c>
      <c r="H235" s="41"/>
    </row>
    <row r="236" spans="2:8">
      <c r="B236" s="113">
        <f t="shared" si="23"/>
        <v>6.0699999999999985</v>
      </c>
      <c r="C236" s="56" t="s">
        <v>680</v>
      </c>
      <c r="D236" s="40">
        <v>8</v>
      </c>
      <c r="E236" s="60" t="s">
        <v>9</v>
      </c>
      <c r="F236" s="123"/>
      <c r="G236" s="40">
        <f t="shared" si="24"/>
        <v>0</v>
      </c>
      <c r="H236" s="41"/>
    </row>
    <row r="237" spans="2:8">
      <c r="B237" s="113">
        <f t="shared" si="23"/>
        <v>6.0799999999999983</v>
      </c>
      <c r="C237" s="56" t="s">
        <v>225</v>
      </c>
      <c r="D237" s="40">
        <v>2</v>
      </c>
      <c r="E237" s="60" t="s">
        <v>9</v>
      </c>
      <c r="F237" s="45"/>
      <c r="G237" s="40">
        <f t="shared" si="24"/>
        <v>0</v>
      </c>
      <c r="H237" s="41"/>
    </row>
    <row r="238" spans="2:8">
      <c r="B238" s="117"/>
      <c r="C238" s="56"/>
      <c r="D238" s="40"/>
      <c r="E238" s="57"/>
      <c r="F238" s="53"/>
      <c r="G238" s="40">
        <f t="shared" si="24"/>
        <v>0</v>
      </c>
      <c r="H238" s="41">
        <f>SUM(G230:G237)</f>
        <v>0</v>
      </c>
    </row>
    <row r="239" spans="2:8">
      <c r="B239" s="118">
        <v>7</v>
      </c>
      <c r="C239" s="119" t="s">
        <v>600</v>
      </c>
      <c r="D239" s="40"/>
      <c r="E239" s="57"/>
      <c r="F239" s="45"/>
      <c r="G239" s="40"/>
      <c r="H239" s="41"/>
    </row>
    <row r="240" spans="2:8" ht="37.5">
      <c r="B240" s="113">
        <f t="shared" ref="B240:B243" si="25">+B239+0.01</f>
        <v>7.01</v>
      </c>
      <c r="C240" s="56" t="s">
        <v>737</v>
      </c>
      <c r="D240" s="40">
        <v>2</v>
      </c>
      <c r="E240" s="60" t="s">
        <v>9</v>
      </c>
      <c r="F240" s="45"/>
      <c r="G240" s="40">
        <f t="shared" ref="G240:G244" si="26">ROUND(F240*D240,2)</f>
        <v>0</v>
      </c>
      <c r="H240" s="41"/>
    </row>
    <row r="241" spans="2:8">
      <c r="B241" s="113">
        <f t="shared" si="25"/>
        <v>7.02</v>
      </c>
      <c r="C241" s="56" t="s">
        <v>222</v>
      </c>
      <c r="D241" s="40">
        <v>1</v>
      </c>
      <c r="E241" s="60" t="s">
        <v>9</v>
      </c>
      <c r="F241" s="45"/>
      <c r="G241" s="40">
        <f t="shared" si="26"/>
        <v>0</v>
      </c>
      <c r="H241" s="41"/>
    </row>
    <row r="242" spans="2:8">
      <c r="B242" s="113">
        <f t="shared" si="25"/>
        <v>7.0299999999999994</v>
      </c>
      <c r="C242" s="56" t="s">
        <v>676</v>
      </c>
      <c r="D242" s="40">
        <v>6</v>
      </c>
      <c r="E242" s="60" t="s">
        <v>9</v>
      </c>
      <c r="F242" s="122"/>
      <c r="G242" s="40">
        <f t="shared" si="26"/>
        <v>0</v>
      </c>
      <c r="H242" s="41"/>
    </row>
    <row r="243" spans="2:8">
      <c r="B243" s="113">
        <f t="shared" si="25"/>
        <v>7.0399999999999991</v>
      </c>
      <c r="C243" s="56" t="s">
        <v>678</v>
      </c>
      <c r="D243" s="40">
        <v>1</v>
      </c>
      <c r="E243" s="60" t="s">
        <v>9</v>
      </c>
      <c r="F243" s="122"/>
      <c r="G243" s="40">
        <f t="shared" si="26"/>
        <v>0</v>
      </c>
      <c r="H243" s="41"/>
    </row>
    <row r="244" spans="2:8">
      <c r="B244" s="117"/>
      <c r="C244" s="56"/>
      <c r="D244" s="40"/>
      <c r="E244" s="57"/>
      <c r="F244" s="53"/>
      <c r="G244" s="40">
        <f t="shared" si="26"/>
        <v>0</v>
      </c>
      <c r="H244" s="41">
        <f>SUM(G240:G243)</f>
        <v>0</v>
      </c>
    </row>
    <row r="245" spans="2:8">
      <c r="B245" s="112">
        <v>8</v>
      </c>
      <c r="C245" s="119" t="s">
        <v>601</v>
      </c>
      <c r="D245" s="40"/>
      <c r="E245" s="57"/>
      <c r="F245" s="45"/>
      <c r="G245" s="40"/>
      <c r="H245" s="41"/>
    </row>
    <row r="246" spans="2:8" ht="37.5">
      <c r="B246" s="113">
        <f t="shared" ref="B246:B250" si="27">+B245+0.01</f>
        <v>8.01</v>
      </c>
      <c r="C246" s="56" t="s">
        <v>737</v>
      </c>
      <c r="D246" s="40">
        <v>2</v>
      </c>
      <c r="E246" s="60" t="s">
        <v>9</v>
      </c>
      <c r="F246" s="45"/>
      <c r="G246" s="40">
        <f t="shared" ref="G246:G251" si="28">ROUND(F246*D246,2)</f>
        <v>0</v>
      </c>
      <c r="H246" s="41"/>
    </row>
    <row r="247" spans="2:8">
      <c r="B247" s="113">
        <f t="shared" si="27"/>
        <v>8.02</v>
      </c>
      <c r="C247" s="56" t="s">
        <v>222</v>
      </c>
      <c r="D247" s="40">
        <v>1</v>
      </c>
      <c r="E247" s="60" t="s">
        <v>9</v>
      </c>
      <c r="F247" s="45"/>
      <c r="G247" s="40">
        <f t="shared" si="28"/>
        <v>0</v>
      </c>
      <c r="H247" s="41"/>
    </row>
    <row r="248" spans="2:8">
      <c r="B248" s="113">
        <f t="shared" si="27"/>
        <v>8.0299999999999994</v>
      </c>
      <c r="C248" s="56" t="s">
        <v>678</v>
      </c>
      <c r="D248" s="40">
        <v>2</v>
      </c>
      <c r="E248" s="60" t="s">
        <v>9</v>
      </c>
      <c r="F248" s="122"/>
      <c r="G248" s="40">
        <f t="shared" si="28"/>
        <v>0</v>
      </c>
      <c r="H248" s="41"/>
    </row>
    <row r="249" spans="2:8">
      <c r="B249" s="113">
        <f t="shared" si="27"/>
        <v>8.0399999999999991</v>
      </c>
      <c r="C249" s="56" t="s">
        <v>680</v>
      </c>
      <c r="D249" s="40">
        <v>3</v>
      </c>
      <c r="E249" s="60" t="s">
        <v>9</v>
      </c>
      <c r="F249" s="122"/>
      <c r="G249" s="40">
        <f t="shared" si="28"/>
        <v>0</v>
      </c>
      <c r="H249" s="41"/>
    </row>
    <row r="250" spans="2:8">
      <c r="B250" s="113">
        <f t="shared" si="27"/>
        <v>8.0499999999999989</v>
      </c>
      <c r="C250" s="56" t="s">
        <v>225</v>
      </c>
      <c r="D250" s="40">
        <v>1</v>
      </c>
      <c r="E250" s="60" t="s">
        <v>9</v>
      </c>
      <c r="F250" s="45"/>
      <c r="G250" s="40">
        <f t="shared" si="28"/>
        <v>0</v>
      </c>
      <c r="H250" s="41"/>
    </row>
    <row r="251" spans="2:8">
      <c r="B251" s="117"/>
      <c r="C251" s="56"/>
      <c r="D251" s="40"/>
      <c r="E251" s="57"/>
      <c r="F251" s="53"/>
      <c r="G251" s="40">
        <f t="shared" si="28"/>
        <v>0</v>
      </c>
      <c r="H251" s="41">
        <f>SUM(G246:G250)</f>
        <v>0</v>
      </c>
    </row>
    <row r="252" spans="2:8">
      <c r="B252" s="118">
        <v>10</v>
      </c>
      <c r="C252" s="119" t="s">
        <v>602</v>
      </c>
      <c r="D252" s="40"/>
      <c r="E252" s="57"/>
      <c r="F252" s="45"/>
      <c r="G252" s="40"/>
      <c r="H252" s="41"/>
    </row>
    <row r="253" spans="2:8" ht="37.5">
      <c r="B253" s="113">
        <f t="shared" ref="B253:B258" si="29">+B252+0.01</f>
        <v>10.01</v>
      </c>
      <c r="C253" s="56" t="s">
        <v>737</v>
      </c>
      <c r="D253" s="40">
        <v>2</v>
      </c>
      <c r="E253" s="60" t="s">
        <v>9</v>
      </c>
      <c r="F253" s="45"/>
      <c r="G253" s="40">
        <f t="shared" ref="G253:G259" si="30">ROUND(F253*D253,2)</f>
        <v>0</v>
      </c>
      <c r="H253" s="41"/>
    </row>
    <row r="254" spans="2:8">
      <c r="B254" s="113">
        <f t="shared" si="29"/>
        <v>10.02</v>
      </c>
      <c r="C254" s="56" t="s">
        <v>222</v>
      </c>
      <c r="D254" s="40">
        <v>1</v>
      </c>
      <c r="E254" s="60" t="s">
        <v>9</v>
      </c>
      <c r="F254" s="45"/>
      <c r="G254" s="40">
        <f t="shared" si="30"/>
        <v>0</v>
      </c>
      <c r="H254" s="41"/>
    </row>
    <row r="255" spans="2:8">
      <c r="B255" s="113">
        <f t="shared" si="29"/>
        <v>10.029999999999999</v>
      </c>
      <c r="C255" s="56" t="s">
        <v>676</v>
      </c>
      <c r="D255" s="40">
        <v>2</v>
      </c>
      <c r="E255" s="60" t="s">
        <v>9</v>
      </c>
      <c r="F255" s="122"/>
      <c r="G255" s="40">
        <f t="shared" si="30"/>
        <v>0</v>
      </c>
      <c r="H255" s="41"/>
    </row>
    <row r="256" spans="2:8">
      <c r="B256" s="113">
        <f t="shared" si="29"/>
        <v>10.039999999999999</v>
      </c>
      <c r="C256" s="56" t="s">
        <v>678</v>
      </c>
      <c r="D256" s="40">
        <v>5</v>
      </c>
      <c r="E256" s="60" t="s">
        <v>9</v>
      </c>
      <c r="F256" s="122"/>
      <c r="G256" s="40">
        <f t="shared" si="30"/>
        <v>0</v>
      </c>
      <c r="H256" s="41"/>
    </row>
    <row r="257" spans="2:8">
      <c r="B257" s="113">
        <f t="shared" si="29"/>
        <v>10.049999999999999</v>
      </c>
      <c r="C257" s="56" t="s">
        <v>680</v>
      </c>
      <c r="D257" s="40">
        <v>1</v>
      </c>
      <c r="E257" s="60" t="s">
        <v>9</v>
      </c>
      <c r="F257" s="123"/>
      <c r="G257" s="40">
        <f t="shared" si="30"/>
        <v>0</v>
      </c>
      <c r="H257" s="41"/>
    </row>
    <row r="258" spans="2:8">
      <c r="B258" s="113">
        <f t="shared" si="29"/>
        <v>10.059999999999999</v>
      </c>
      <c r="C258" s="56" t="s">
        <v>225</v>
      </c>
      <c r="D258" s="40">
        <v>1</v>
      </c>
      <c r="E258" s="60" t="s">
        <v>9</v>
      </c>
      <c r="F258" s="45"/>
      <c r="G258" s="40">
        <f t="shared" si="30"/>
        <v>0</v>
      </c>
      <c r="H258" s="41"/>
    </row>
    <row r="259" spans="2:8">
      <c r="B259" s="117"/>
      <c r="C259" s="56"/>
      <c r="D259" s="40"/>
      <c r="E259" s="57"/>
      <c r="F259" s="53"/>
      <c r="G259" s="40">
        <f t="shared" si="30"/>
        <v>0</v>
      </c>
      <c r="H259" s="41">
        <f>SUM(G253:G258)</f>
        <v>0</v>
      </c>
    </row>
    <row r="260" spans="2:8">
      <c r="B260" s="112">
        <v>11</v>
      </c>
      <c r="C260" s="119" t="s">
        <v>603</v>
      </c>
      <c r="D260" s="40"/>
      <c r="E260" s="57"/>
      <c r="F260" s="45"/>
      <c r="G260" s="40"/>
      <c r="H260" s="41"/>
    </row>
    <row r="261" spans="2:8" ht="37.5">
      <c r="B261" s="113">
        <f t="shared" ref="B261:B266" si="31">+B260+0.01</f>
        <v>11.01</v>
      </c>
      <c r="C261" s="56" t="s">
        <v>737</v>
      </c>
      <c r="D261" s="40">
        <v>6</v>
      </c>
      <c r="E261" s="60" t="s">
        <v>9</v>
      </c>
      <c r="F261" s="45"/>
      <c r="G261" s="40">
        <f t="shared" ref="G261:G267" si="32">ROUND(F261*D261,2)</f>
        <v>0</v>
      </c>
      <c r="H261" s="41"/>
    </row>
    <row r="262" spans="2:8">
      <c r="B262" s="113">
        <f t="shared" si="31"/>
        <v>11.02</v>
      </c>
      <c r="C262" s="56" t="s">
        <v>228</v>
      </c>
      <c r="D262" s="40">
        <v>2</v>
      </c>
      <c r="E262" s="60" t="s">
        <v>9</v>
      </c>
      <c r="F262" s="45"/>
      <c r="G262" s="40">
        <f t="shared" si="32"/>
        <v>0</v>
      </c>
      <c r="H262" s="41"/>
    </row>
    <row r="263" spans="2:8">
      <c r="B263" s="113">
        <f t="shared" si="31"/>
        <v>11.03</v>
      </c>
      <c r="C263" s="56" t="s">
        <v>676</v>
      </c>
      <c r="D263" s="40">
        <v>2</v>
      </c>
      <c r="E263" s="60" t="s">
        <v>9</v>
      </c>
      <c r="F263" s="122"/>
      <c r="G263" s="40">
        <f t="shared" si="32"/>
        <v>0</v>
      </c>
      <c r="H263" s="41"/>
    </row>
    <row r="264" spans="2:8">
      <c r="B264" s="113">
        <f t="shared" si="31"/>
        <v>11.04</v>
      </c>
      <c r="C264" s="56" t="s">
        <v>678</v>
      </c>
      <c r="D264" s="40">
        <v>2</v>
      </c>
      <c r="E264" s="60" t="s">
        <v>9</v>
      </c>
      <c r="F264" s="122"/>
      <c r="G264" s="40">
        <f t="shared" si="32"/>
        <v>0</v>
      </c>
      <c r="H264" s="41"/>
    </row>
    <row r="265" spans="2:8">
      <c r="B265" s="113">
        <f t="shared" si="31"/>
        <v>11.049999999999999</v>
      </c>
      <c r="C265" s="56" t="s">
        <v>680</v>
      </c>
      <c r="D265" s="40">
        <v>6</v>
      </c>
      <c r="E265" s="60" t="s">
        <v>9</v>
      </c>
      <c r="F265" s="123"/>
      <c r="G265" s="40">
        <f t="shared" si="32"/>
        <v>0</v>
      </c>
      <c r="H265" s="41"/>
    </row>
    <row r="266" spans="2:8">
      <c r="B266" s="113">
        <f t="shared" si="31"/>
        <v>11.059999999999999</v>
      </c>
      <c r="C266" s="56" t="s">
        <v>225</v>
      </c>
      <c r="D266" s="40">
        <v>2</v>
      </c>
      <c r="E266" s="60" t="s">
        <v>9</v>
      </c>
      <c r="F266" s="45"/>
      <c r="G266" s="40">
        <f t="shared" si="32"/>
        <v>0</v>
      </c>
      <c r="H266" s="41"/>
    </row>
    <row r="267" spans="2:8">
      <c r="B267" s="117"/>
      <c r="C267" s="56"/>
      <c r="D267" s="40"/>
      <c r="E267" s="57"/>
      <c r="F267" s="53"/>
      <c r="G267" s="40">
        <f t="shared" si="32"/>
        <v>0</v>
      </c>
      <c r="H267" s="41">
        <f>SUM(G261:G266)</f>
        <v>0</v>
      </c>
    </row>
    <row r="268" spans="2:8">
      <c r="B268" s="112">
        <v>12</v>
      </c>
      <c r="C268" s="43" t="s">
        <v>604</v>
      </c>
      <c r="D268" s="40"/>
      <c r="E268" s="121"/>
      <c r="F268" s="45"/>
      <c r="G268" s="40"/>
      <c r="H268" s="41"/>
    </row>
    <row r="269" spans="2:8" ht="37.5">
      <c r="B269" s="113">
        <f t="shared" ref="B269:B270" si="33">+B268+0.01</f>
        <v>12.01</v>
      </c>
      <c r="C269" s="56" t="s">
        <v>737</v>
      </c>
      <c r="D269" s="40">
        <v>10</v>
      </c>
      <c r="E269" s="60" t="s">
        <v>9</v>
      </c>
      <c r="F269" s="45"/>
      <c r="G269" s="40">
        <f t="shared" ref="G269:G271" si="34">ROUND(F269*D269,2)</f>
        <v>0</v>
      </c>
      <c r="H269" s="41"/>
    </row>
    <row r="270" spans="2:8">
      <c r="B270" s="113">
        <f t="shared" si="33"/>
        <v>12.02</v>
      </c>
      <c r="C270" s="56" t="s">
        <v>222</v>
      </c>
      <c r="D270" s="40">
        <v>4</v>
      </c>
      <c r="E270" s="60" t="s">
        <v>9</v>
      </c>
      <c r="F270" s="45"/>
      <c r="G270" s="40">
        <f t="shared" si="34"/>
        <v>0</v>
      </c>
      <c r="H270" s="41"/>
    </row>
    <row r="271" spans="2:8">
      <c r="B271" s="117"/>
      <c r="C271" s="56"/>
      <c r="D271" s="40"/>
      <c r="E271" s="57"/>
      <c r="F271" s="53"/>
      <c r="G271" s="40">
        <f t="shared" si="34"/>
        <v>0</v>
      </c>
      <c r="H271" s="41">
        <f>SUM(G269:G270)</f>
        <v>0</v>
      </c>
    </row>
    <row r="272" spans="2:8">
      <c r="B272" s="117"/>
      <c r="C272" s="43" t="s">
        <v>229</v>
      </c>
      <c r="D272" s="40"/>
      <c r="E272" s="57"/>
      <c r="F272" s="45"/>
      <c r="G272" s="40"/>
      <c r="H272" s="41"/>
    </row>
    <row r="273" spans="2:8">
      <c r="B273" s="118">
        <v>13</v>
      </c>
      <c r="C273" s="119" t="s">
        <v>605</v>
      </c>
      <c r="D273" s="40"/>
      <c r="E273" s="57"/>
      <c r="F273" s="45"/>
      <c r="G273" s="40"/>
      <c r="H273" s="41"/>
    </row>
    <row r="274" spans="2:8" ht="37.5">
      <c r="B274" s="113">
        <f t="shared" ref="B274:B275" si="35">+B273+0.01</f>
        <v>13.01</v>
      </c>
      <c r="C274" s="56" t="s">
        <v>737</v>
      </c>
      <c r="D274" s="40">
        <v>2</v>
      </c>
      <c r="E274" s="60" t="s">
        <v>9</v>
      </c>
      <c r="F274" s="45"/>
      <c r="G274" s="40">
        <f t="shared" ref="G274:G283" si="36">ROUND(F274*D274,2)</f>
        <v>0</v>
      </c>
      <c r="H274" s="41"/>
    </row>
    <row r="275" spans="2:8">
      <c r="B275" s="113">
        <f t="shared" si="35"/>
        <v>13.02</v>
      </c>
      <c r="C275" s="56" t="s">
        <v>222</v>
      </c>
      <c r="D275" s="40">
        <v>1</v>
      </c>
      <c r="E275" s="60" t="s">
        <v>9</v>
      </c>
      <c r="F275" s="45"/>
      <c r="G275" s="40">
        <f t="shared" si="36"/>
        <v>0</v>
      </c>
      <c r="H275" s="41"/>
    </row>
    <row r="276" spans="2:8">
      <c r="B276" s="117"/>
      <c r="C276" s="56"/>
      <c r="D276" s="40"/>
      <c r="E276" s="57"/>
      <c r="F276" s="45"/>
      <c r="G276" s="40">
        <f t="shared" si="36"/>
        <v>0</v>
      </c>
      <c r="H276" s="41">
        <f>SUM(G274:G275)</f>
        <v>0</v>
      </c>
    </row>
    <row r="277" spans="2:8">
      <c r="B277" s="118">
        <v>14</v>
      </c>
      <c r="C277" s="119" t="s">
        <v>606</v>
      </c>
      <c r="D277" s="40"/>
      <c r="E277" s="57"/>
      <c r="F277" s="45"/>
      <c r="G277" s="40">
        <f t="shared" si="36"/>
        <v>0</v>
      </c>
      <c r="H277" s="41"/>
    </row>
    <row r="278" spans="2:8" ht="37.5">
      <c r="B278" s="113">
        <f t="shared" ref="B278:B282" si="37">+B277+0.01</f>
        <v>14.01</v>
      </c>
      <c r="C278" s="56" t="s">
        <v>737</v>
      </c>
      <c r="D278" s="40">
        <v>5</v>
      </c>
      <c r="E278" s="60" t="s">
        <v>9</v>
      </c>
      <c r="F278" s="45"/>
      <c r="G278" s="40">
        <f t="shared" si="36"/>
        <v>0</v>
      </c>
      <c r="H278" s="41"/>
    </row>
    <row r="279" spans="2:8">
      <c r="B279" s="113">
        <f t="shared" si="37"/>
        <v>14.02</v>
      </c>
      <c r="C279" s="120" t="s">
        <v>221</v>
      </c>
      <c r="D279" s="40">
        <v>1</v>
      </c>
      <c r="E279" s="60" t="s">
        <v>9</v>
      </c>
      <c r="F279" s="45"/>
      <c r="G279" s="40">
        <f t="shared" si="36"/>
        <v>0</v>
      </c>
      <c r="H279" s="41"/>
    </row>
    <row r="280" spans="2:8">
      <c r="B280" s="113">
        <f t="shared" si="37"/>
        <v>14.03</v>
      </c>
      <c r="C280" s="56" t="s">
        <v>222</v>
      </c>
      <c r="D280" s="40">
        <v>3</v>
      </c>
      <c r="E280" s="60" t="s">
        <v>9</v>
      </c>
      <c r="F280" s="45"/>
      <c r="G280" s="40">
        <f t="shared" si="36"/>
        <v>0</v>
      </c>
      <c r="H280" s="41"/>
    </row>
    <row r="281" spans="2:8">
      <c r="B281" s="113">
        <f t="shared" si="37"/>
        <v>14.04</v>
      </c>
      <c r="C281" s="56" t="s">
        <v>680</v>
      </c>
      <c r="D281" s="40">
        <v>6</v>
      </c>
      <c r="E281" s="60" t="s">
        <v>9</v>
      </c>
      <c r="F281" s="123"/>
      <c r="G281" s="40">
        <f t="shared" si="36"/>
        <v>0</v>
      </c>
      <c r="H281" s="41"/>
    </row>
    <row r="282" spans="2:8">
      <c r="B282" s="113">
        <f t="shared" si="37"/>
        <v>14.049999999999999</v>
      </c>
      <c r="C282" s="56" t="s">
        <v>225</v>
      </c>
      <c r="D282" s="40">
        <v>2</v>
      </c>
      <c r="E282" s="60" t="s">
        <v>9</v>
      </c>
      <c r="F282" s="45"/>
      <c r="G282" s="40">
        <f t="shared" si="36"/>
        <v>0</v>
      </c>
      <c r="H282" s="41"/>
    </row>
    <row r="283" spans="2:8">
      <c r="B283" s="117"/>
      <c r="C283" s="56"/>
      <c r="D283" s="40"/>
      <c r="E283" s="57"/>
      <c r="F283" s="45"/>
      <c r="G283" s="40">
        <f t="shared" si="36"/>
        <v>0</v>
      </c>
      <c r="H283" s="41">
        <f>SUM(G278:G282)</f>
        <v>0</v>
      </c>
    </row>
    <row r="284" spans="2:8">
      <c r="B284" s="118">
        <v>15</v>
      </c>
      <c r="C284" s="119" t="s">
        <v>607</v>
      </c>
      <c r="D284" s="40"/>
      <c r="E284" s="57"/>
      <c r="F284" s="45"/>
      <c r="G284" s="40"/>
      <c r="H284" s="41"/>
    </row>
    <row r="285" spans="2:8" ht="37.5">
      <c r="B285" s="113">
        <f t="shared" ref="B285:B288" si="38">+B284+0.01</f>
        <v>15.01</v>
      </c>
      <c r="C285" s="56" t="s">
        <v>737</v>
      </c>
      <c r="D285" s="40">
        <v>2</v>
      </c>
      <c r="E285" s="60" t="s">
        <v>9</v>
      </c>
      <c r="F285" s="45"/>
      <c r="G285" s="40">
        <f t="shared" ref="G285:G295" si="39">ROUND(F285*D285,2)</f>
        <v>0</v>
      </c>
      <c r="H285" s="41"/>
    </row>
    <row r="286" spans="2:8">
      <c r="B286" s="113">
        <f t="shared" si="38"/>
        <v>15.02</v>
      </c>
      <c r="C286" s="120" t="s">
        <v>221</v>
      </c>
      <c r="D286" s="40">
        <v>2</v>
      </c>
      <c r="E286" s="60" t="s">
        <v>9</v>
      </c>
      <c r="F286" s="45"/>
      <c r="G286" s="40">
        <f t="shared" si="39"/>
        <v>0</v>
      </c>
      <c r="H286" s="41"/>
    </row>
    <row r="287" spans="2:8">
      <c r="B287" s="113">
        <f t="shared" si="38"/>
        <v>15.03</v>
      </c>
      <c r="C287" s="56" t="s">
        <v>222</v>
      </c>
      <c r="D287" s="40">
        <v>4</v>
      </c>
      <c r="E287" s="60" t="s">
        <v>9</v>
      </c>
      <c r="F287" s="45"/>
      <c r="G287" s="40">
        <f t="shared" si="39"/>
        <v>0</v>
      </c>
      <c r="H287" s="41"/>
    </row>
    <row r="288" spans="2:8">
      <c r="B288" s="113">
        <f t="shared" si="38"/>
        <v>15.04</v>
      </c>
      <c r="C288" s="56" t="s">
        <v>678</v>
      </c>
      <c r="D288" s="40">
        <v>1</v>
      </c>
      <c r="E288" s="60" t="s">
        <v>9</v>
      </c>
      <c r="F288" s="122"/>
      <c r="G288" s="40">
        <f t="shared" si="39"/>
        <v>0</v>
      </c>
      <c r="H288" s="41"/>
    </row>
    <row r="289" spans="2:8">
      <c r="B289" s="117"/>
      <c r="C289" s="56"/>
      <c r="D289" s="40"/>
      <c r="E289" s="57"/>
      <c r="F289" s="45"/>
      <c r="G289" s="40">
        <f t="shared" si="39"/>
        <v>0</v>
      </c>
      <c r="H289" s="41">
        <f>SUM(G285:G288)</f>
        <v>0</v>
      </c>
    </row>
    <row r="290" spans="2:8">
      <c r="B290" s="118">
        <v>16</v>
      </c>
      <c r="C290" s="119" t="s">
        <v>608</v>
      </c>
      <c r="D290" s="40"/>
      <c r="E290" s="57"/>
      <c r="F290" s="45"/>
      <c r="G290" s="40">
        <f t="shared" si="39"/>
        <v>0</v>
      </c>
      <c r="H290" s="41"/>
    </row>
    <row r="291" spans="2:8" ht="37.5">
      <c r="B291" s="113">
        <f t="shared" ref="B291:B294" si="40">+B290+0.01</f>
        <v>16.010000000000002</v>
      </c>
      <c r="C291" s="56" t="s">
        <v>737</v>
      </c>
      <c r="D291" s="40">
        <v>2</v>
      </c>
      <c r="E291" s="60" t="s">
        <v>9</v>
      </c>
      <c r="F291" s="45"/>
      <c r="G291" s="40">
        <f t="shared" si="39"/>
        <v>0</v>
      </c>
      <c r="H291" s="41"/>
    </row>
    <row r="292" spans="2:8">
      <c r="B292" s="113">
        <f t="shared" si="40"/>
        <v>16.020000000000003</v>
      </c>
      <c r="C292" s="56" t="s">
        <v>222</v>
      </c>
      <c r="D292" s="40">
        <v>1</v>
      </c>
      <c r="E292" s="60" t="s">
        <v>9</v>
      </c>
      <c r="F292" s="45"/>
      <c r="G292" s="40">
        <f t="shared" si="39"/>
        <v>0</v>
      </c>
      <c r="H292" s="41"/>
    </row>
    <row r="293" spans="2:8">
      <c r="B293" s="113">
        <f t="shared" si="40"/>
        <v>16.030000000000005</v>
      </c>
      <c r="C293" s="56" t="s">
        <v>676</v>
      </c>
      <c r="D293" s="40">
        <v>1</v>
      </c>
      <c r="E293" s="60" t="s">
        <v>9</v>
      </c>
      <c r="F293" s="122"/>
      <c r="G293" s="40">
        <f t="shared" si="39"/>
        <v>0</v>
      </c>
      <c r="H293" s="41"/>
    </row>
    <row r="294" spans="2:8">
      <c r="B294" s="113">
        <f t="shared" si="40"/>
        <v>16.040000000000006</v>
      </c>
      <c r="C294" s="56" t="s">
        <v>678</v>
      </c>
      <c r="D294" s="40">
        <v>1</v>
      </c>
      <c r="E294" s="60" t="s">
        <v>9</v>
      </c>
      <c r="F294" s="122"/>
      <c r="G294" s="40">
        <f t="shared" si="39"/>
        <v>0</v>
      </c>
      <c r="H294" s="41"/>
    </row>
    <row r="295" spans="2:8">
      <c r="B295" s="117"/>
      <c r="C295" s="56"/>
      <c r="D295" s="40"/>
      <c r="E295" s="57"/>
      <c r="F295" s="45"/>
      <c r="G295" s="40">
        <f t="shared" si="39"/>
        <v>0</v>
      </c>
      <c r="H295" s="41">
        <f>SUM(G291:G294)</f>
        <v>0</v>
      </c>
    </row>
    <row r="296" spans="2:8">
      <c r="B296" s="118">
        <v>17</v>
      </c>
      <c r="C296" s="119" t="s">
        <v>609</v>
      </c>
      <c r="D296" s="40"/>
      <c r="E296" s="57"/>
      <c r="F296" s="45"/>
      <c r="G296" s="40"/>
      <c r="H296" s="41"/>
    </row>
    <row r="297" spans="2:8" ht="37.5">
      <c r="B297" s="113">
        <f t="shared" ref="B297:B300" si="41">+B296+0.01</f>
        <v>17.010000000000002</v>
      </c>
      <c r="C297" s="56" t="s">
        <v>737</v>
      </c>
      <c r="D297" s="40">
        <v>2</v>
      </c>
      <c r="E297" s="60" t="s">
        <v>9</v>
      </c>
      <c r="F297" s="45"/>
      <c r="G297" s="40">
        <f t="shared" ref="G297:G307" si="42">ROUND(F297*D297,2)</f>
        <v>0</v>
      </c>
      <c r="H297" s="41"/>
    </row>
    <row r="298" spans="2:8">
      <c r="B298" s="113">
        <f t="shared" si="41"/>
        <v>17.020000000000003</v>
      </c>
      <c r="C298" s="56" t="s">
        <v>222</v>
      </c>
      <c r="D298" s="40">
        <v>1</v>
      </c>
      <c r="E298" s="60" t="s">
        <v>9</v>
      </c>
      <c r="F298" s="45"/>
      <c r="G298" s="40">
        <f t="shared" si="42"/>
        <v>0</v>
      </c>
      <c r="H298" s="41"/>
    </row>
    <row r="299" spans="2:8">
      <c r="B299" s="113">
        <f t="shared" si="41"/>
        <v>17.030000000000005</v>
      </c>
      <c r="C299" s="56" t="s">
        <v>676</v>
      </c>
      <c r="D299" s="40">
        <v>1</v>
      </c>
      <c r="E299" s="60" t="s">
        <v>9</v>
      </c>
      <c r="F299" s="122"/>
      <c r="G299" s="40">
        <f t="shared" si="42"/>
        <v>0</v>
      </c>
      <c r="H299" s="41"/>
    </row>
    <row r="300" spans="2:8">
      <c r="B300" s="113">
        <f t="shared" si="41"/>
        <v>17.040000000000006</v>
      </c>
      <c r="C300" s="56" t="s">
        <v>678</v>
      </c>
      <c r="D300" s="40">
        <v>5</v>
      </c>
      <c r="E300" s="60" t="s">
        <v>9</v>
      </c>
      <c r="F300" s="122"/>
      <c r="G300" s="40">
        <f t="shared" si="42"/>
        <v>0</v>
      </c>
      <c r="H300" s="41"/>
    </row>
    <row r="301" spans="2:8">
      <c r="B301" s="117"/>
      <c r="C301" s="124"/>
      <c r="D301" s="40"/>
      <c r="E301" s="57"/>
      <c r="F301" s="53"/>
      <c r="G301" s="40">
        <f t="shared" si="42"/>
        <v>0</v>
      </c>
      <c r="H301" s="41">
        <f>SUM(G297:G300)</f>
        <v>0</v>
      </c>
    </row>
    <row r="302" spans="2:8">
      <c r="B302" s="118">
        <v>18</v>
      </c>
      <c r="C302" s="119" t="s">
        <v>610</v>
      </c>
      <c r="D302" s="40"/>
      <c r="E302" s="57"/>
      <c r="F302" s="45"/>
      <c r="G302" s="40">
        <f t="shared" si="42"/>
        <v>0</v>
      </c>
      <c r="H302" s="41"/>
    </row>
    <row r="303" spans="2:8" ht="37.5">
      <c r="B303" s="113">
        <f t="shared" ref="B303:B306" si="43">+B302+0.01</f>
        <v>18.010000000000002</v>
      </c>
      <c r="C303" s="56" t="s">
        <v>737</v>
      </c>
      <c r="D303" s="40">
        <v>15</v>
      </c>
      <c r="E303" s="60" t="s">
        <v>9</v>
      </c>
      <c r="F303" s="45"/>
      <c r="G303" s="40">
        <f t="shared" si="42"/>
        <v>0</v>
      </c>
      <c r="H303" s="41"/>
    </row>
    <row r="304" spans="2:8">
      <c r="B304" s="113">
        <f t="shared" si="43"/>
        <v>18.020000000000003</v>
      </c>
      <c r="C304" s="56" t="s">
        <v>222</v>
      </c>
      <c r="D304" s="40">
        <v>4</v>
      </c>
      <c r="E304" s="60" t="s">
        <v>9</v>
      </c>
      <c r="F304" s="45"/>
      <c r="G304" s="40">
        <f t="shared" si="42"/>
        <v>0</v>
      </c>
      <c r="H304" s="41"/>
    </row>
    <row r="305" spans="2:8">
      <c r="B305" s="113">
        <f t="shared" si="43"/>
        <v>18.030000000000005</v>
      </c>
      <c r="C305" s="56" t="s">
        <v>680</v>
      </c>
      <c r="D305" s="40">
        <v>34</v>
      </c>
      <c r="E305" s="60" t="s">
        <v>9</v>
      </c>
      <c r="F305" s="123"/>
      <c r="G305" s="40">
        <f t="shared" si="42"/>
        <v>0</v>
      </c>
      <c r="H305" s="41"/>
    </row>
    <row r="306" spans="2:8">
      <c r="B306" s="113">
        <f t="shared" si="43"/>
        <v>18.040000000000006</v>
      </c>
      <c r="C306" s="56" t="s">
        <v>225</v>
      </c>
      <c r="D306" s="40">
        <v>6</v>
      </c>
      <c r="E306" s="60" t="s">
        <v>9</v>
      </c>
      <c r="F306" s="45"/>
      <c r="G306" s="40">
        <f t="shared" si="42"/>
        <v>0</v>
      </c>
      <c r="H306" s="41"/>
    </row>
    <row r="307" spans="2:8">
      <c r="B307" s="117"/>
      <c r="C307" s="124"/>
      <c r="D307" s="40"/>
      <c r="E307" s="57"/>
      <c r="F307" s="53"/>
      <c r="G307" s="40">
        <f t="shared" si="42"/>
        <v>0</v>
      </c>
      <c r="H307" s="41">
        <f>SUM(G303:G306)</f>
        <v>0</v>
      </c>
    </row>
    <row r="308" spans="2:8">
      <c r="B308" s="118">
        <v>19</v>
      </c>
      <c r="C308" s="119" t="s">
        <v>611</v>
      </c>
      <c r="D308" s="40"/>
      <c r="E308" s="57"/>
      <c r="F308" s="45"/>
      <c r="G308" s="40"/>
      <c r="H308" s="41"/>
    </row>
    <row r="309" spans="2:8" ht="37.5">
      <c r="B309" s="113">
        <f t="shared" ref="B309:B313" si="44">+B308+0.01</f>
        <v>19.010000000000002</v>
      </c>
      <c r="C309" s="56" t="s">
        <v>737</v>
      </c>
      <c r="D309" s="40">
        <v>6</v>
      </c>
      <c r="E309" s="60" t="s">
        <v>9</v>
      </c>
      <c r="F309" s="45"/>
      <c r="G309" s="40">
        <f t="shared" ref="G309:G315" si="45">ROUND(F309*D309,2)</f>
        <v>0</v>
      </c>
      <c r="H309" s="41"/>
    </row>
    <row r="310" spans="2:8">
      <c r="B310" s="113">
        <f t="shared" si="44"/>
        <v>19.020000000000003</v>
      </c>
      <c r="C310" s="56" t="s">
        <v>222</v>
      </c>
      <c r="D310" s="40">
        <v>2</v>
      </c>
      <c r="E310" s="60" t="s">
        <v>9</v>
      </c>
      <c r="F310" s="45"/>
      <c r="G310" s="40">
        <f t="shared" si="45"/>
        <v>0</v>
      </c>
      <c r="H310" s="41"/>
    </row>
    <row r="311" spans="2:8">
      <c r="B311" s="113">
        <f t="shared" si="44"/>
        <v>19.030000000000005</v>
      </c>
      <c r="C311" s="56" t="s">
        <v>678</v>
      </c>
      <c r="D311" s="40">
        <v>3</v>
      </c>
      <c r="E311" s="60" t="s">
        <v>9</v>
      </c>
      <c r="F311" s="122"/>
      <c r="G311" s="40">
        <f t="shared" si="45"/>
        <v>0</v>
      </c>
      <c r="H311" s="41"/>
    </row>
    <row r="312" spans="2:8">
      <c r="B312" s="113">
        <f t="shared" si="44"/>
        <v>19.040000000000006</v>
      </c>
      <c r="C312" s="56" t="s">
        <v>681</v>
      </c>
      <c r="D312" s="40">
        <v>4</v>
      </c>
      <c r="E312" s="60" t="s">
        <v>9</v>
      </c>
      <c r="F312" s="123"/>
      <c r="G312" s="40">
        <f t="shared" si="45"/>
        <v>0</v>
      </c>
      <c r="H312" s="41"/>
    </row>
    <row r="313" spans="2:8">
      <c r="B313" s="113">
        <f t="shared" si="44"/>
        <v>19.050000000000008</v>
      </c>
      <c r="C313" s="56" t="s">
        <v>225</v>
      </c>
      <c r="D313" s="40">
        <v>1</v>
      </c>
      <c r="E313" s="60" t="s">
        <v>9</v>
      </c>
      <c r="F313" s="45"/>
      <c r="G313" s="40">
        <f t="shared" si="45"/>
        <v>0</v>
      </c>
      <c r="H313" s="41"/>
    </row>
    <row r="314" spans="2:8">
      <c r="B314" s="117"/>
      <c r="C314" s="124"/>
      <c r="D314" s="40"/>
      <c r="E314" s="57"/>
      <c r="F314" s="53"/>
      <c r="G314" s="40">
        <f t="shared" si="45"/>
        <v>0</v>
      </c>
      <c r="H314" s="41">
        <f>SUM(G309:G313)</f>
        <v>0</v>
      </c>
    </row>
    <row r="315" spans="2:8">
      <c r="B315" s="117"/>
      <c r="C315" s="124" t="s">
        <v>231</v>
      </c>
      <c r="D315" s="40"/>
      <c r="E315" s="57"/>
      <c r="F315" s="53"/>
      <c r="G315" s="40">
        <f t="shared" si="45"/>
        <v>0</v>
      </c>
      <c r="H315" s="41"/>
    </row>
    <row r="316" spans="2:8">
      <c r="B316" s="118">
        <v>20</v>
      </c>
      <c r="C316" s="119" t="s">
        <v>232</v>
      </c>
      <c r="D316" s="40"/>
      <c r="E316" s="57"/>
      <c r="F316" s="45"/>
      <c r="G316" s="40"/>
      <c r="H316" s="41"/>
    </row>
    <row r="317" spans="2:8" ht="37.5">
      <c r="B317" s="113">
        <f t="shared" ref="B317:B319" si="46">+B316+0.01</f>
        <v>20.010000000000002</v>
      </c>
      <c r="C317" s="56" t="s">
        <v>737</v>
      </c>
      <c r="D317" s="40">
        <v>4</v>
      </c>
      <c r="E317" s="60" t="s">
        <v>9</v>
      </c>
      <c r="F317" s="45"/>
      <c r="G317" s="40">
        <f t="shared" ref="G317:G320" si="47">ROUND(F317*D317,2)</f>
        <v>0</v>
      </c>
      <c r="H317" s="41"/>
    </row>
    <row r="318" spans="2:8">
      <c r="B318" s="113">
        <f t="shared" si="46"/>
        <v>20.020000000000003</v>
      </c>
      <c r="C318" s="56" t="s">
        <v>222</v>
      </c>
      <c r="D318" s="40">
        <v>1</v>
      </c>
      <c r="E318" s="60" t="s">
        <v>9</v>
      </c>
      <c r="F318" s="45"/>
      <c r="G318" s="40">
        <f t="shared" si="47"/>
        <v>0</v>
      </c>
      <c r="H318" s="41"/>
    </row>
    <row r="319" spans="2:8">
      <c r="B319" s="113">
        <f t="shared" si="46"/>
        <v>20.030000000000005</v>
      </c>
      <c r="C319" s="56" t="s">
        <v>676</v>
      </c>
      <c r="D319" s="40">
        <v>2</v>
      </c>
      <c r="E319" s="60" t="s">
        <v>9</v>
      </c>
      <c r="F319" s="122"/>
      <c r="G319" s="40">
        <f t="shared" si="47"/>
        <v>0</v>
      </c>
      <c r="H319" s="41"/>
    </row>
    <row r="320" spans="2:8">
      <c r="B320" s="117"/>
      <c r="C320" s="124"/>
      <c r="D320" s="40"/>
      <c r="E320" s="57"/>
      <c r="F320" s="53"/>
      <c r="G320" s="40">
        <f t="shared" si="47"/>
        <v>0</v>
      </c>
      <c r="H320" s="41">
        <f>SUM(G317:G319)</f>
        <v>0</v>
      </c>
    </row>
    <row r="321" spans="2:8">
      <c r="B321" s="118">
        <v>21</v>
      </c>
      <c r="C321" s="119" t="s">
        <v>233</v>
      </c>
      <c r="D321" s="40"/>
      <c r="E321" s="57"/>
      <c r="F321" s="45"/>
      <c r="G321" s="40"/>
      <c r="H321" s="41"/>
    </row>
    <row r="322" spans="2:8" ht="37.5">
      <c r="B322" s="113">
        <f t="shared" ref="B322:B327" si="48">+B321+0.01</f>
        <v>21.01</v>
      </c>
      <c r="C322" s="56" t="s">
        <v>737</v>
      </c>
      <c r="D322" s="40">
        <v>3</v>
      </c>
      <c r="E322" s="60" t="s">
        <v>9</v>
      </c>
      <c r="F322" s="45"/>
      <c r="G322" s="40">
        <f t="shared" ref="G322:G328" si="49">ROUND(F322*D322,2)</f>
        <v>0</v>
      </c>
      <c r="H322" s="41"/>
    </row>
    <row r="323" spans="2:8">
      <c r="B323" s="113">
        <f t="shared" si="48"/>
        <v>21.020000000000003</v>
      </c>
      <c r="C323" s="56" t="s">
        <v>222</v>
      </c>
      <c r="D323" s="40">
        <v>1</v>
      </c>
      <c r="E323" s="60" t="s">
        <v>9</v>
      </c>
      <c r="F323" s="45"/>
      <c r="G323" s="40">
        <f t="shared" si="49"/>
        <v>0</v>
      </c>
      <c r="H323" s="41"/>
    </row>
    <row r="324" spans="2:8">
      <c r="B324" s="113">
        <f t="shared" si="48"/>
        <v>21.030000000000005</v>
      </c>
      <c r="C324" s="56" t="s">
        <v>676</v>
      </c>
      <c r="D324" s="40">
        <v>2</v>
      </c>
      <c r="E324" s="60" t="s">
        <v>9</v>
      </c>
      <c r="F324" s="122"/>
      <c r="G324" s="40">
        <f t="shared" si="49"/>
        <v>0</v>
      </c>
      <c r="H324" s="41"/>
    </row>
    <row r="325" spans="2:8">
      <c r="B325" s="113">
        <f t="shared" si="48"/>
        <v>21.040000000000006</v>
      </c>
      <c r="C325" s="56" t="s">
        <v>678</v>
      </c>
      <c r="D325" s="40">
        <v>1</v>
      </c>
      <c r="E325" s="60" t="s">
        <v>9</v>
      </c>
      <c r="F325" s="122"/>
      <c r="G325" s="40">
        <f t="shared" si="49"/>
        <v>0</v>
      </c>
      <c r="H325" s="41"/>
    </row>
    <row r="326" spans="2:8">
      <c r="B326" s="113">
        <f t="shared" si="48"/>
        <v>21.050000000000008</v>
      </c>
      <c r="C326" s="56" t="s">
        <v>225</v>
      </c>
      <c r="D326" s="40">
        <v>1</v>
      </c>
      <c r="E326" s="60" t="s">
        <v>9</v>
      </c>
      <c r="F326" s="45"/>
      <c r="G326" s="40">
        <f t="shared" si="49"/>
        <v>0</v>
      </c>
      <c r="H326" s="41"/>
    </row>
    <row r="327" spans="2:8">
      <c r="B327" s="113">
        <f t="shared" si="48"/>
        <v>21.060000000000009</v>
      </c>
      <c r="C327" s="56" t="s">
        <v>710</v>
      </c>
      <c r="D327" s="40">
        <v>1</v>
      </c>
      <c r="E327" s="60" t="s">
        <v>9</v>
      </c>
      <c r="F327" s="45"/>
      <c r="G327" s="40">
        <f t="shared" si="49"/>
        <v>0</v>
      </c>
      <c r="H327" s="41"/>
    </row>
    <row r="328" spans="2:8">
      <c r="B328" s="117"/>
      <c r="C328" s="56"/>
      <c r="D328" s="40"/>
      <c r="E328" s="57"/>
      <c r="F328" s="45"/>
      <c r="G328" s="40">
        <f t="shared" si="49"/>
        <v>0</v>
      </c>
      <c r="H328" s="41">
        <f>SUM(G322:G327)</f>
        <v>0</v>
      </c>
    </row>
    <row r="329" spans="2:8">
      <c r="B329" s="118">
        <v>22</v>
      </c>
      <c r="C329" s="119" t="s">
        <v>234</v>
      </c>
      <c r="D329" s="40"/>
      <c r="E329" s="57"/>
      <c r="F329" s="45"/>
      <c r="G329" s="40"/>
      <c r="H329" s="41"/>
    </row>
    <row r="330" spans="2:8" ht="37.5">
      <c r="B330" s="113">
        <f t="shared" ref="B330:B334" si="50">+B329+0.01</f>
        <v>22.01</v>
      </c>
      <c r="C330" s="56" t="s">
        <v>737</v>
      </c>
      <c r="D330" s="40">
        <v>1</v>
      </c>
      <c r="E330" s="60" t="s">
        <v>9</v>
      </c>
      <c r="F330" s="45"/>
      <c r="G330" s="40">
        <f t="shared" ref="G330:G335" si="51">ROUND(F330*D330,2)</f>
        <v>0</v>
      </c>
      <c r="H330" s="41"/>
    </row>
    <row r="331" spans="2:8">
      <c r="B331" s="113">
        <f t="shared" si="50"/>
        <v>22.020000000000003</v>
      </c>
      <c r="C331" s="56" t="s">
        <v>222</v>
      </c>
      <c r="D331" s="40">
        <v>1</v>
      </c>
      <c r="E331" s="60" t="s">
        <v>9</v>
      </c>
      <c r="F331" s="45"/>
      <c r="G331" s="40">
        <f t="shared" si="51"/>
        <v>0</v>
      </c>
      <c r="H331" s="41"/>
    </row>
    <row r="332" spans="2:8">
      <c r="B332" s="113">
        <f t="shared" si="50"/>
        <v>22.030000000000005</v>
      </c>
      <c r="C332" s="56" t="s">
        <v>678</v>
      </c>
      <c r="D332" s="40">
        <v>3</v>
      </c>
      <c r="E332" s="60" t="s">
        <v>9</v>
      </c>
      <c r="F332" s="122"/>
      <c r="G332" s="40">
        <f t="shared" si="51"/>
        <v>0</v>
      </c>
      <c r="H332" s="41"/>
    </row>
    <row r="333" spans="2:8">
      <c r="B333" s="113">
        <f t="shared" si="50"/>
        <v>22.040000000000006</v>
      </c>
      <c r="C333" s="56" t="s">
        <v>711</v>
      </c>
      <c r="D333" s="40">
        <v>1</v>
      </c>
      <c r="E333" s="60" t="s">
        <v>9</v>
      </c>
      <c r="F333" s="45"/>
      <c r="G333" s="40">
        <f t="shared" si="51"/>
        <v>0</v>
      </c>
      <c r="H333" s="41"/>
    </row>
    <row r="334" spans="2:8">
      <c r="B334" s="113">
        <f t="shared" si="50"/>
        <v>22.050000000000008</v>
      </c>
      <c r="C334" s="56" t="s">
        <v>712</v>
      </c>
      <c r="D334" s="40">
        <v>1</v>
      </c>
      <c r="E334" s="60" t="s">
        <v>9</v>
      </c>
      <c r="F334" s="45"/>
      <c r="G334" s="40">
        <f t="shared" si="51"/>
        <v>0</v>
      </c>
      <c r="H334" s="41"/>
    </row>
    <row r="335" spans="2:8">
      <c r="B335" s="117"/>
      <c r="C335" s="124"/>
      <c r="D335" s="40"/>
      <c r="E335" s="57"/>
      <c r="F335" s="53"/>
      <c r="G335" s="40">
        <f t="shared" si="51"/>
        <v>0</v>
      </c>
      <c r="H335" s="41">
        <f>SUM(G330:G334)</f>
        <v>0</v>
      </c>
    </row>
    <row r="336" spans="2:8">
      <c r="B336" s="118">
        <v>23</v>
      </c>
      <c r="C336" s="119" t="s">
        <v>235</v>
      </c>
      <c r="D336" s="40"/>
      <c r="E336" s="57"/>
      <c r="F336" s="45"/>
      <c r="G336" s="40"/>
      <c r="H336" s="41"/>
    </row>
    <row r="337" spans="2:8" ht="37.5">
      <c r="B337" s="113">
        <f t="shared" ref="B337:B341" si="52">+B336+0.01</f>
        <v>23.01</v>
      </c>
      <c r="C337" s="56" t="s">
        <v>737</v>
      </c>
      <c r="D337" s="40">
        <v>8</v>
      </c>
      <c r="E337" s="60" t="s">
        <v>9</v>
      </c>
      <c r="F337" s="45"/>
      <c r="G337" s="40">
        <f t="shared" ref="G337:G342" si="53">ROUND(F337*D337,2)</f>
        <v>0</v>
      </c>
      <c r="H337" s="41"/>
    </row>
    <row r="338" spans="2:8">
      <c r="B338" s="113">
        <f t="shared" si="52"/>
        <v>23.020000000000003</v>
      </c>
      <c r="C338" s="56" t="s">
        <v>222</v>
      </c>
      <c r="D338" s="40">
        <v>3</v>
      </c>
      <c r="E338" s="60" t="s">
        <v>9</v>
      </c>
      <c r="F338" s="45"/>
      <c r="G338" s="40">
        <f t="shared" si="53"/>
        <v>0</v>
      </c>
      <c r="H338" s="41"/>
    </row>
    <row r="339" spans="2:8">
      <c r="B339" s="113">
        <f t="shared" si="52"/>
        <v>23.030000000000005</v>
      </c>
      <c r="C339" s="56" t="s">
        <v>678</v>
      </c>
      <c r="D339" s="40">
        <v>3</v>
      </c>
      <c r="E339" s="60" t="s">
        <v>9</v>
      </c>
      <c r="F339" s="122"/>
      <c r="G339" s="40">
        <f t="shared" si="53"/>
        <v>0</v>
      </c>
      <c r="H339" s="41"/>
    </row>
    <row r="340" spans="2:8">
      <c r="B340" s="113">
        <f t="shared" si="52"/>
        <v>23.040000000000006</v>
      </c>
      <c r="C340" s="56" t="s">
        <v>713</v>
      </c>
      <c r="D340" s="40">
        <v>1</v>
      </c>
      <c r="E340" s="60" t="s">
        <v>9</v>
      </c>
      <c r="F340" s="45"/>
      <c r="G340" s="40">
        <f t="shared" si="53"/>
        <v>0</v>
      </c>
      <c r="H340" s="41"/>
    </row>
    <row r="341" spans="2:8">
      <c r="B341" s="113">
        <f t="shared" si="52"/>
        <v>23.050000000000008</v>
      </c>
      <c r="C341" s="56" t="s">
        <v>714</v>
      </c>
      <c r="D341" s="40">
        <v>1</v>
      </c>
      <c r="E341" s="60" t="s">
        <v>9</v>
      </c>
      <c r="F341" s="45"/>
      <c r="G341" s="40">
        <f t="shared" si="53"/>
        <v>0</v>
      </c>
      <c r="H341" s="41"/>
    </row>
    <row r="342" spans="2:8">
      <c r="B342" s="117"/>
      <c r="C342" s="124"/>
      <c r="D342" s="40"/>
      <c r="E342" s="57"/>
      <c r="F342" s="53"/>
      <c r="G342" s="40">
        <f t="shared" si="53"/>
        <v>0</v>
      </c>
      <c r="H342" s="41">
        <f>SUM(G337:G341)</f>
        <v>0</v>
      </c>
    </row>
    <row r="343" spans="2:8">
      <c r="B343" s="118">
        <v>24</v>
      </c>
      <c r="C343" s="119" t="s">
        <v>236</v>
      </c>
      <c r="D343" s="40"/>
      <c r="E343" s="57"/>
      <c r="F343" s="45"/>
      <c r="G343" s="40"/>
      <c r="H343" s="41"/>
    </row>
    <row r="344" spans="2:8" ht="37.5">
      <c r="B344" s="113">
        <f t="shared" ref="B344:B345" si="54">+B343+0.01</f>
        <v>24.01</v>
      </c>
      <c r="C344" s="56" t="s">
        <v>737</v>
      </c>
      <c r="D344" s="40">
        <v>3</v>
      </c>
      <c r="E344" s="60" t="s">
        <v>9</v>
      </c>
      <c r="F344" s="45"/>
      <c r="G344" s="40">
        <f t="shared" ref="G344:G350" si="55">ROUND(F344*D344,2)</f>
        <v>0</v>
      </c>
      <c r="H344" s="41"/>
    </row>
    <row r="345" spans="2:8">
      <c r="B345" s="113">
        <f t="shared" si="54"/>
        <v>24.020000000000003</v>
      </c>
      <c r="C345" s="56" t="s">
        <v>222</v>
      </c>
      <c r="D345" s="40">
        <v>1</v>
      </c>
      <c r="E345" s="60" t="s">
        <v>9</v>
      </c>
      <c r="F345" s="45"/>
      <c r="G345" s="40">
        <f t="shared" si="55"/>
        <v>0</v>
      </c>
      <c r="H345" s="41"/>
    </row>
    <row r="346" spans="2:8">
      <c r="B346" s="117"/>
      <c r="C346" s="56"/>
      <c r="D346" s="40"/>
      <c r="E346" s="57"/>
      <c r="F346" s="45"/>
      <c r="G346" s="40">
        <f t="shared" si="55"/>
        <v>0</v>
      </c>
      <c r="H346" s="41">
        <f>SUM(G344:G345)</f>
        <v>0</v>
      </c>
    </row>
    <row r="347" spans="2:8">
      <c r="B347" s="118">
        <v>25</v>
      </c>
      <c r="C347" s="119" t="s">
        <v>237</v>
      </c>
      <c r="D347" s="40"/>
      <c r="E347" s="57"/>
      <c r="F347" s="45"/>
      <c r="G347" s="40">
        <f t="shared" si="55"/>
        <v>0</v>
      </c>
      <c r="H347" s="41"/>
    </row>
    <row r="348" spans="2:8" ht="37.5">
      <c r="B348" s="113">
        <f t="shared" ref="B348:B349" si="56">+B347+0.01</f>
        <v>25.01</v>
      </c>
      <c r="C348" s="56" t="s">
        <v>737</v>
      </c>
      <c r="D348" s="40">
        <v>8</v>
      </c>
      <c r="E348" s="60" t="s">
        <v>9</v>
      </c>
      <c r="F348" s="45"/>
      <c r="G348" s="40">
        <f t="shared" si="55"/>
        <v>0</v>
      </c>
      <c r="H348" s="41"/>
    </row>
    <row r="349" spans="2:8">
      <c r="B349" s="113">
        <f t="shared" si="56"/>
        <v>25.020000000000003</v>
      </c>
      <c r="C349" s="56" t="s">
        <v>222</v>
      </c>
      <c r="D349" s="40">
        <v>2</v>
      </c>
      <c r="E349" s="60" t="s">
        <v>9</v>
      </c>
      <c r="F349" s="45"/>
      <c r="G349" s="40">
        <f t="shared" si="55"/>
        <v>0</v>
      </c>
      <c r="H349" s="41"/>
    </row>
    <row r="350" spans="2:8">
      <c r="B350" s="117"/>
      <c r="C350" s="56"/>
      <c r="D350" s="40"/>
      <c r="E350" s="57"/>
      <c r="F350" s="45"/>
      <c r="G350" s="40">
        <f t="shared" si="55"/>
        <v>0</v>
      </c>
      <c r="H350" s="41">
        <f>SUM(G348:G350)</f>
        <v>0</v>
      </c>
    </row>
    <row r="351" spans="2:8">
      <c r="B351" s="118">
        <v>26</v>
      </c>
      <c r="C351" s="119" t="s">
        <v>238</v>
      </c>
      <c r="D351" s="40"/>
      <c r="E351" s="57"/>
      <c r="F351" s="45"/>
      <c r="G351" s="40"/>
      <c r="H351" s="41"/>
    </row>
    <row r="352" spans="2:8" ht="37.5">
      <c r="B352" s="113">
        <f t="shared" ref="B352:B353" si="57">+B351+0.01</f>
        <v>26.01</v>
      </c>
      <c r="C352" s="56" t="s">
        <v>737</v>
      </c>
      <c r="D352" s="40">
        <v>4</v>
      </c>
      <c r="E352" s="60" t="s">
        <v>9</v>
      </c>
      <c r="F352" s="45"/>
      <c r="G352" s="40">
        <f t="shared" ref="G352:G354" si="58">ROUND(F352*D352,2)</f>
        <v>0</v>
      </c>
      <c r="H352" s="41"/>
    </row>
    <row r="353" spans="2:8">
      <c r="B353" s="113">
        <f t="shared" si="57"/>
        <v>26.020000000000003</v>
      </c>
      <c r="C353" s="56" t="s">
        <v>222</v>
      </c>
      <c r="D353" s="40">
        <v>1</v>
      </c>
      <c r="E353" s="60" t="s">
        <v>9</v>
      </c>
      <c r="F353" s="45"/>
      <c r="G353" s="40">
        <f t="shared" si="58"/>
        <v>0</v>
      </c>
      <c r="H353" s="41"/>
    </row>
    <row r="354" spans="2:8">
      <c r="B354" s="117"/>
      <c r="C354" s="56"/>
      <c r="D354" s="40"/>
      <c r="E354" s="57"/>
      <c r="F354" s="45"/>
      <c r="G354" s="40">
        <f t="shared" si="58"/>
        <v>0</v>
      </c>
      <c r="H354" s="41">
        <f>SUM(G352:G353)</f>
        <v>0</v>
      </c>
    </row>
    <row r="355" spans="2:8">
      <c r="B355" s="118">
        <v>27</v>
      </c>
      <c r="C355" s="119" t="s">
        <v>239</v>
      </c>
      <c r="D355" s="40"/>
      <c r="E355" s="57"/>
      <c r="F355" s="45"/>
      <c r="G355" s="40"/>
      <c r="H355" s="41"/>
    </row>
    <row r="356" spans="2:8" ht="37.5">
      <c r="B356" s="113">
        <f t="shared" ref="B356:B359" si="59">+B355+0.01</f>
        <v>27.01</v>
      </c>
      <c r="C356" s="56" t="s">
        <v>737</v>
      </c>
      <c r="D356" s="40">
        <v>2</v>
      </c>
      <c r="E356" s="60" t="s">
        <v>9</v>
      </c>
      <c r="F356" s="45"/>
      <c r="G356" s="40">
        <f t="shared" ref="G356:G360" si="60">ROUND(F356*D356,2)</f>
        <v>0</v>
      </c>
      <c r="H356" s="41"/>
    </row>
    <row r="357" spans="2:8">
      <c r="B357" s="113">
        <f t="shared" si="59"/>
        <v>27.020000000000003</v>
      </c>
      <c r="C357" s="56" t="s">
        <v>222</v>
      </c>
      <c r="D357" s="40">
        <v>1</v>
      </c>
      <c r="E357" s="60" t="s">
        <v>9</v>
      </c>
      <c r="F357" s="45"/>
      <c r="G357" s="40">
        <f t="shared" si="60"/>
        <v>0</v>
      </c>
      <c r="H357" s="41"/>
    </row>
    <row r="358" spans="2:8">
      <c r="B358" s="113">
        <f t="shared" si="59"/>
        <v>27.030000000000005</v>
      </c>
      <c r="C358" s="56" t="s">
        <v>227</v>
      </c>
      <c r="D358" s="40">
        <v>12</v>
      </c>
      <c r="E358" s="60" t="s">
        <v>9</v>
      </c>
      <c r="F358" s="123"/>
      <c r="G358" s="40">
        <f t="shared" si="60"/>
        <v>0</v>
      </c>
      <c r="H358" s="41"/>
    </row>
    <row r="359" spans="2:8">
      <c r="B359" s="113">
        <f t="shared" si="59"/>
        <v>27.040000000000006</v>
      </c>
      <c r="C359" s="56" t="s">
        <v>225</v>
      </c>
      <c r="D359" s="40">
        <v>2</v>
      </c>
      <c r="E359" s="60" t="s">
        <v>9</v>
      </c>
      <c r="F359" s="45"/>
      <c r="G359" s="40">
        <f t="shared" si="60"/>
        <v>0</v>
      </c>
      <c r="H359" s="41"/>
    </row>
    <row r="360" spans="2:8">
      <c r="B360" s="117"/>
      <c r="C360" s="56"/>
      <c r="D360" s="40"/>
      <c r="E360" s="57"/>
      <c r="F360" s="45"/>
      <c r="G360" s="40">
        <f t="shared" si="60"/>
        <v>0</v>
      </c>
      <c r="H360" s="41">
        <f>SUM(G356:G359)</f>
        <v>0</v>
      </c>
    </row>
    <row r="361" spans="2:8">
      <c r="B361" s="118">
        <v>28</v>
      </c>
      <c r="C361" s="119" t="s">
        <v>230</v>
      </c>
      <c r="D361" s="40"/>
      <c r="E361" s="57"/>
      <c r="F361" s="45"/>
      <c r="G361" s="40"/>
      <c r="H361" s="41"/>
    </row>
    <row r="362" spans="2:8" ht="37.5">
      <c r="B362" s="113">
        <f t="shared" ref="B362:B366" si="61">+B361+0.01</f>
        <v>28.01</v>
      </c>
      <c r="C362" s="56" t="s">
        <v>737</v>
      </c>
      <c r="D362" s="40">
        <v>3</v>
      </c>
      <c r="E362" s="60" t="s">
        <v>9</v>
      </c>
      <c r="F362" s="45"/>
      <c r="G362" s="40">
        <f t="shared" ref="G362:G367" si="62">ROUND(F362*D362,2)</f>
        <v>0</v>
      </c>
      <c r="H362" s="41"/>
    </row>
    <row r="363" spans="2:8">
      <c r="B363" s="113">
        <f t="shared" si="61"/>
        <v>28.020000000000003</v>
      </c>
      <c r="C363" s="56" t="s">
        <v>222</v>
      </c>
      <c r="D363" s="40">
        <v>1</v>
      </c>
      <c r="E363" s="60" t="s">
        <v>9</v>
      </c>
      <c r="F363" s="45"/>
      <c r="G363" s="40">
        <f t="shared" si="62"/>
        <v>0</v>
      </c>
      <c r="H363" s="41"/>
    </row>
    <row r="364" spans="2:8">
      <c r="B364" s="113">
        <f t="shared" si="61"/>
        <v>28.030000000000005</v>
      </c>
      <c r="C364" s="56" t="s">
        <v>676</v>
      </c>
      <c r="D364" s="40">
        <v>1</v>
      </c>
      <c r="E364" s="60" t="s">
        <v>9</v>
      </c>
      <c r="F364" s="122"/>
      <c r="G364" s="40">
        <f t="shared" si="62"/>
        <v>0</v>
      </c>
      <c r="H364" s="41"/>
    </row>
    <row r="365" spans="2:8">
      <c r="B365" s="113">
        <f t="shared" si="61"/>
        <v>28.040000000000006</v>
      </c>
      <c r="C365" s="56" t="s">
        <v>678</v>
      </c>
      <c r="D365" s="40">
        <v>1</v>
      </c>
      <c r="E365" s="60" t="s">
        <v>9</v>
      </c>
      <c r="F365" s="122"/>
      <c r="G365" s="40">
        <f t="shared" si="62"/>
        <v>0</v>
      </c>
      <c r="H365" s="41"/>
    </row>
    <row r="366" spans="2:8">
      <c r="B366" s="113">
        <f t="shared" si="61"/>
        <v>28.050000000000008</v>
      </c>
      <c r="C366" s="56" t="s">
        <v>240</v>
      </c>
      <c r="D366" s="40">
        <v>1</v>
      </c>
      <c r="E366" s="60" t="s">
        <v>9</v>
      </c>
      <c r="F366" s="53"/>
      <c r="G366" s="40">
        <f t="shared" si="62"/>
        <v>0</v>
      </c>
      <c r="H366" s="41"/>
    </row>
    <row r="367" spans="2:8">
      <c r="B367" s="117"/>
      <c r="C367" s="56"/>
      <c r="D367" s="40"/>
      <c r="E367" s="57"/>
      <c r="F367" s="45"/>
      <c r="G367" s="40">
        <f t="shared" si="62"/>
        <v>0</v>
      </c>
      <c r="H367" s="41">
        <f>SUM(G362:G366)</f>
        <v>0</v>
      </c>
    </row>
    <row r="368" spans="2:8">
      <c r="B368" s="118">
        <v>29</v>
      </c>
      <c r="C368" s="119" t="s">
        <v>241</v>
      </c>
      <c r="D368" s="40"/>
      <c r="E368" s="57"/>
      <c r="F368" s="45"/>
      <c r="G368" s="40"/>
      <c r="H368" s="41"/>
    </row>
    <row r="369" spans="2:8" ht="37.5">
      <c r="B369" s="113">
        <f t="shared" ref="B369:B376" si="63">+B368+0.01</f>
        <v>29.01</v>
      </c>
      <c r="C369" s="56" t="s">
        <v>737</v>
      </c>
      <c r="D369" s="40">
        <v>6</v>
      </c>
      <c r="E369" s="60" t="s">
        <v>9</v>
      </c>
      <c r="F369" s="45"/>
      <c r="G369" s="40">
        <f t="shared" ref="G369:G377" si="64">ROUND(F369*D369,2)</f>
        <v>0</v>
      </c>
      <c r="H369" s="41"/>
    </row>
    <row r="370" spans="2:8">
      <c r="B370" s="113">
        <f t="shared" si="63"/>
        <v>29.020000000000003</v>
      </c>
      <c r="C370" s="56" t="s">
        <v>222</v>
      </c>
      <c r="D370" s="40">
        <v>2</v>
      </c>
      <c r="E370" s="60" t="s">
        <v>9</v>
      </c>
      <c r="F370" s="45"/>
      <c r="G370" s="40">
        <f t="shared" si="64"/>
        <v>0</v>
      </c>
      <c r="H370" s="41"/>
    </row>
    <row r="371" spans="2:8">
      <c r="B371" s="113">
        <f t="shared" si="63"/>
        <v>29.030000000000005</v>
      </c>
      <c r="C371" s="56" t="s">
        <v>676</v>
      </c>
      <c r="D371" s="40">
        <v>3</v>
      </c>
      <c r="E371" s="60" t="s">
        <v>9</v>
      </c>
      <c r="F371" s="122"/>
      <c r="G371" s="40">
        <f t="shared" si="64"/>
        <v>0</v>
      </c>
      <c r="H371" s="41"/>
    </row>
    <row r="372" spans="2:8">
      <c r="B372" s="113">
        <f t="shared" si="63"/>
        <v>29.040000000000006</v>
      </c>
      <c r="C372" s="56" t="s">
        <v>678</v>
      </c>
      <c r="D372" s="40">
        <v>3</v>
      </c>
      <c r="E372" s="60" t="s">
        <v>9</v>
      </c>
      <c r="F372" s="122"/>
      <c r="G372" s="40">
        <f t="shared" si="64"/>
        <v>0</v>
      </c>
      <c r="H372" s="41"/>
    </row>
    <row r="373" spans="2:8">
      <c r="B373" s="113">
        <f t="shared" si="63"/>
        <v>29.050000000000008</v>
      </c>
      <c r="C373" s="56" t="s">
        <v>679</v>
      </c>
      <c r="D373" s="40">
        <v>1</v>
      </c>
      <c r="E373" s="60" t="s">
        <v>9</v>
      </c>
      <c r="F373" s="123"/>
      <c r="G373" s="40">
        <f t="shared" si="64"/>
        <v>0</v>
      </c>
      <c r="H373" s="41"/>
    </row>
    <row r="374" spans="2:8">
      <c r="B374" s="113">
        <f t="shared" si="63"/>
        <v>29.060000000000009</v>
      </c>
      <c r="C374" s="56" t="s">
        <v>680</v>
      </c>
      <c r="D374" s="40">
        <v>12</v>
      </c>
      <c r="E374" s="60" t="s">
        <v>9</v>
      </c>
      <c r="F374" s="123"/>
      <c r="G374" s="40">
        <f t="shared" si="64"/>
        <v>0</v>
      </c>
      <c r="H374" s="41"/>
    </row>
    <row r="375" spans="2:8">
      <c r="B375" s="113">
        <f t="shared" si="63"/>
        <v>29.070000000000011</v>
      </c>
      <c r="C375" s="56" t="s">
        <v>225</v>
      </c>
      <c r="D375" s="40">
        <v>5</v>
      </c>
      <c r="E375" s="60" t="s">
        <v>9</v>
      </c>
      <c r="F375" s="45"/>
      <c r="G375" s="40">
        <f t="shared" si="64"/>
        <v>0</v>
      </c>
      <c r="H375" s="41"/>
    </row>
    <row r="376" spans="2:8">
      <c r="B376" s="113">
        <f t="shared" si="63"/>
        <v>29.080000000000013</v>
      </c>
      <c r="C376" s="56" t="s">
        <v>242</v>
      </c>
      <c r="D376" s="40">
        <v>2</v>
      </c>
      <c r="E376" s="60" t="s">
        <v>9</v>
      </c>
      <c r="F376" s="53"/>
      <c r="G376" s="40">
        <f t="shared" si="64"/>
        <v>0</v>
      </c>
      <c r="H376" s="41"/>
    </row>
    <row r="377" spans="2:8">
      <c r="B377" s="117"/>
      <c r="C377" s="124"/>
      <c r="D377" s="40"/>
      <c r="E377" s="57"/>
      <c r="F377" s="53"/>
      <c r="G377" s="40">
        <f t="shared" si="64"/>
        <v>0</v>
      </c>
      <c r="H377" s="41">
        <f>SUM(G369:G376)</f>
        <v>0</v>
      </c>
    </row>
    <row r="378" spans="2:8" ht="37.5">
      <c r="B378" s="118">
        <v>30</v>
      </c>
      <c r="C378" s="119" t="s">
        <v>243</v>
      </c>
      <c r="D378" s="40"/>
      <c r="E378" s="57"/>
      <c r="F378" s="45"/>
      <c r="G378" s="40"/>
      <c r="H378" s="41"/>
    </row>
    <row r="379" spans="2:8" ht="37.5">
      <c r="B379" s="113">
        <f t="shared" ref="B379:B386" si="65">+B378+0.01</f>
        <v>30.01</v>
      </c>
      <c r="C379" s="56" t="s">
        <v>737</v>
      </c>
      <c r="D379" s="40">
        <v>5</v>
      </c>
      <c r="E379" s="60" t="s">
        <v>9</v>
      </c>
      <c r="F379" s="45"/>
      <c r="G379" s="40">
        <f t="shared" ref="G379:G442" si="66">ROUND(F379*D379,2)</f>
        <v>0</v>
      </c>
      <c r="H379" s="41"/>
    </row>
    <row r="380" spans="2:8">
      <c r="B380" s="113">
        <f t="shared" si="65"/>
        <v>30.020000000000003</v>
      </c>
      <c r="C380" s="120" t="s">
        <v>221</v>
      </c>
      <c r="D380" s="40">
        <v>4</v>
      </c>
      <c r="E380" s="60" t="s">
        <v>9</v>
      </c>
      <c r="F380" s="45"/>
      <c r="G380" s="40">
        <f t="shared" si="66"/>
        <v>0</v>
      </c>
      <c r="H380" s="41"/>
    </row>
    <row r="381" spans="2:8">
      <c r="B381" s="113">
        <f t="shared" si="65"/>
        <v>30.030000000000005</v>
      </c>
      <c r="C381" s="56" t="s">
        <v>222</v>
      </c>
      <c r="D381" s="40">
        <v>4</v>
      </c>
      <c r="E381" s="60" t="s">
        <v>9</v>
      </c>
      <c r="F381" s="45"/>
      <c r="G381" s="40">
        <f t="shared" si="66"/>
        <v>0</v>
      </c>
      <c r="H381" s="41"/>
    </row>
    <row r="382" spans="2:8">
      <c r="B382" s="113">
        <f t="shared" si="65"/>
        <v>30.040000000000006</v>
      </c>
      <c r="C382" s="56" t="s">
        <v>676</v>
      </c>
      <c r="D382" s="40">
        <v>2</v>
      </c>
      <c r="E382" s="60" t="s">
        <v>9</v>
      </c>
      <c r="F382" s="122"/>
      <c r="G382" s="40">
        <f t="shared" si="66"/>
        <v>0</v>
      </c>
      <c r="H382" s="41"/>
    </row>
    <row r="383" spans="2:8">
      <c r="B383" s="113">
        <f t="shared" si="65"/>
        <v>30.050000000000008</v>
      </c>
      <c r="C383" s="56" t="s">
        <v>678</v>
      </c>
      <c r="D383" s="40">
        <v>3</v>
      </c>
      <c r="E383" s="60" t="s">
        <v>9</v>
      </c>
      <c r="F383" s="122"/>
      <c r="G383" s="40">
        <f t="shared" si="66"/>
        <v>0</v>
      </c>
      <c r="H383" s="41"/>
    </row>
    <row r="384" spans="2:8">
      <c r="B384" s="113">
        <f t="shared" si="65"/>
        <v>30.060000000000009</v>
      </c>
      <c r="C384" s="56" t="s">
        <v>679</v>
      </c>
      <c r="D384" s="40">
        <v>1</v>
      </c>
      <c r="E384" s="60" t="s">
        <v>9</v>
      </c>
      <c r="F384" s="123"/>
      <c r="G384" s="40">
        <f t="shared" si="66"/>
        <v>0</v>
      </c>
      <c r="H384" s="41"/>
    </row>
    <row r="385" spans="2:8">
      <c r="B385" s="113">
        <f t="shared" si="65"/>
        <v>30.070000000000011</v>
      </c>
      <c r="C385" s="56" t="s">
        <v>680</v>
      </c>
      <c r="D385" s="40">
        <v>6</v>
      </c>
      <c r="E385" s="60" t="s">
        <v>9</v>
      </c>
      <c r="F385" s="123"/>
      <c r="G385" s="40">
        <f t="shared" si="66"/>
        <v>0</v>
      </c>
      <c r="H385" s="41"/>
    </row>
    <row r="386" spans="2:8">
      <c r="B386" s="113">
        <f t="shared" si="65"/>
        <v>30.080000000000013</v>
      </c>
      <c r="C386" s="56" t="s">
        <v>225</v>
      </c>
      <c r="D386" s="40">
        <v>3</v>
      </c>
      <c r="E386" s="60" t="s">
        <v>9</v>
      </c>
      <c r="F386" s="45"/>
      <c r="G386" s="40">
        <f t="shared" si="66"/>
        <v>0</v>
      </c>
      <c r="H386" s="41"/>
    </row>
    <row r="387" spans="2:8">
      <c r="B387" s="117"/>
      <c r="C387" s="56"/>
      <c r="D387" s="40"/>
      <c r="E387" s="57"/>
      <c r="F387" s="45"/>
      <c r="G387" s="40">
        <f t="shared" si="66"/>
        <v>0</v>
      </c>
      <c r="H387" s="41">
        <f>SUM(G379:G386)</f>
        <v>0</v>
      </c>
    </row>
    <row r="388" spans="2:8">
      <c r="B388" s="118">
        <v>31</v>
      </c>
      <c r="C388" s="119" t="s">
        <v>244</v>
      </c>
      <c r="D388" s="40"/>
      <c r="E388" s="57"/>
      <c r="F388" s="45"/>
      <c r="G388" s="40">
        <f t="shared" si="66"/>
        <v>0</v>
      </c>
      <c r="H388" s="41"/>
    </row>
    <row r="389" spans="2:8" ht="37.5">
      <c r="B389" s="113">
        <f t="shared" ref="B389:B393" si="67">+B388+0.01</f>
        <v>31.01</v>
      </c>
      <c r="C389" s="56" t="s">
        <v>737</v>
      </c>
      <c r="D389" s="40">
        <v>4</v>
      </c>
      <c r="E389" s="60" t="s">
        <v>9</v>
      </c>
      <c r="F389" s="45"/>
      <c r="G389" s="40">
        <f t="shared" si="66"/>
        <v>0</v>
      </c>
      <c r="H389" s="41"/>
    </row>
    <row r="390" spans="2:8">
      <c r="B390" s="113">
        <f t="shared" si="67"/>
        <v>31.020000000000003</v>
      </c>
      <c r="C390" s="56" t="s">
        <v>222</v>
      </c>
      <c r="D390" s="40">
        <v>1</v>
      </c>
      <c r="E390" s="60" t="s">
        <v>9</v>
      </c>
      <c r="F390" s="45"/>
      <c r="G390" s="40">
        <f t="shared" si="66"/>
        <v>0</v>
      </c>
      <c r="H390" s="41"/>
    </row>
    <row r="391" spans="2:8">
      <c r="B391" s="113">
        <f t="shared" si="67"/>
        <v>31.030000000000005</v>
      </c>
      <c r="C391" s="56" t="s">
        <v>676</v>
      </c>
      <c r="D391" s="40">
        <v>4</v>
      </c>
      <c r="E391" s="60" t="s">
        <v>9</v>
      </c>
      <c r="F391" s="122"/>
      <c r="G391" s="40">
        <f t="shared" si="66"/>
        <v>0</v>
      </c>
      <c r="H391" s="41"/>
    </row>
    <row r="392" spans="2:8">
      <c r="B392" s="113">
        <f t="shared" si="67"/>
        <v>31.040000000000006</v>
      </c>
      <c r="C392" s="56" t="s">
        <v>679</v>
      </c>
      <c r="D392" s="40">
        <v>2</v>
      </c>
      <c r="E392" s="60" t="s">
        <v>9</v>
      </c>
      <c r="F392" s="123"/>
      <c r="G392" s="40">
        <f t="shared" si="66"/>
        <v>0</v>
      </c>
      <c r="H392" s="41"/>
    </row>
    <row r="393" spans="2:8">
      <c r="B393" s="113">
        <f t="shared" si="67"/>
        <v>31.050000000000008</v>
      </c>
      <c r="C393" s="56" t="s">
        <v>225</v>
      </c>
      <c r="D393" s="40">
        <v>2</v>
      </c>
      <c r="E393" s="60" t="s">
        <v>9</v>
      </c>
      <c r="F393" s="45"/>
      <c r="G393" s="40">
        <f t="shared" si="66"/>
        <v>0</v>
      </c>
      <c r="H393" s="41"/>
    </row>
    <row r="394" spans="2:8">
      <c r="B394" s="117"/>
      <c r="C394" s="56"/>
      <c r="D394" s="40"/>
      <c r="E394" s="57"/>
      <c r="F394" s="45"/>
      <c r="G394" s="40">
        <f t="shared" si="66"/>
        <v>0</v>
      </c>
      <c r="H394" s="41">
        <f>SUM(G389:G393)</f>
        <v>0</v>
      </c>
    </row>
    <row r="395" spans="2:8">
      <c r="B395" s="118"/>
      <c r="C395" s="119" t="s">
        <v>245</v>
      </c>
      <c r="D395" s="40"/>
      <c r="E395" s="57"/>
      <c r="F395" s="45"/>
      <c r="G395" s="40">
        <f t="shared" si="66"/>
        <v>0</v>
      </c>
      <c r="H395" s="41"/>
    </row>
    <row r="396" spans="2:8">
      <c r="B396" s="118">
        <v>32</v>
      </c>
      <c r="C396" s="119" t="s">
        <v>246</v>
      </c>
      <c r="D396" s="40"/>
      <c r="E396" s="57"/>
      <c r="F396" s="45"/>
      <c r="G396" s="40">
        <f t="shared" si="66"/>
        <v>0</v>
      </c>
      <c r="H396" s="41"/>
    </row>
    <row r="397" spans="2:8" ht="37.5">
      <c r="B397" s="113">
        <f t="shared" ref="B397:B403" si="68">+B396+0.01</f>
        <v>32.01</v>
      </c>
      <c r="C397" s="56" t="s">
        <v>737</v>
      </c>
      <c r="D397" s="40">
        <v>1</v>
      </c>
      <c r="E397" s="60" t="s">
        <v>9</v>
      </c>
      <c r="F397" s="45"/>
      <c r="G397" s="40">
        <f t="shared" si="66"/>
        <v>0</v>
      </c>
      <c r="H397" s="41"/>
    </row>
    <row r="398" spans="2:8">
      <c r="B398" s="113">
        <f t="shared" si="68"/>
        <v>32.019999999999996</v>
      </c>
      <c r="C398" s="56" t="s">
        <v>221</v>
      </c>
      <c r="D398" s="40">
        <v>2</v>
      </c>
      <c r="E398" s="60" t="s">
        <v>9</v>
      </c>
      <c r="F398" s="45"/>
      <c r="G398" s="40">
        <f t="shared" si="66"/>
        <v>0</v>
      </c>
      <c r="H398" s="41"/>
    </row>
    <row r="399" spans="2:8">
      <c r="B399" s="113">
        <f t="shared" si="68"/>
        <v>32.029999999999994</v>
      </c>
      <c r="C399" s="56" t="s">
        <v>222</v>
      </c>
      <c r="D399" s="40">
        <v>3</v>
      </c>
      <c r="E399" s="60" t="s">
        <v>9</v>
      </c>
      <c r="F399" s="45"/>
      <c r="G399" s="40">
        <f t="shared" si="66"/>
        <v>0</v>
      </c>
      <c r="H399" s="41"/>
    </row>
    <row r="400" spans="2:8">
      <c r="B400" s="113">
        <f t="shared" si="68"/>
        <v>32.039999999999992</v>
      </c>
      <c r="C400" s="56" t="s">
        <v>676</v>
      </c>
      <c r="D400" s="40">
        <v>2</v>
      </c>
      <c r="E400" s="60" t="s">
        <v>9</v>
      </c>
      <c r="F400" s="122"/>
      <c r="G400" s="40">
        <f t="shared" si="66"/>
        <v>0</v>
      </c>
      <c r="H400" s="41"/>
    </row>
    <row r="401" spans="2:8">
      <c r="B401" s="113">
        <f t="shared" si="68"/>
        <v>32.04999999999999</v>
      </c>
      <c r="C401" s="56" t="s">
        <v>678</v>
      </c>
      <c r="D401" s="40">
        <v>2</v>
      </c>
      <c r="E401" s="60" t="s">
        <v>9</v>
      </c>
      <c r="F401" s="122"/>
      <c r="G401" s="40">
        <f t="shared" si="66"/>
        <v>0</v>
      </c>
      <c r="H401" s="41"/>
    </row>
    <row r="402" spans="2:8">
      <c r="B402" s="113">
        <f t="shared" si="68"/>
        <v>32.059999999999988</v>
      </c>
      <c r="C402" s="56" t="s">
        <v>679</v>
      </c>
      <c r="D402" s="40">
        <v>2</v>
      </c>
      <c r="E402" s="60" t="s">
        <v>9</v>
      </c>
      <c r="F402" s="123"/>
      <c r="G402" s="40">
        <f t="shared" si="66"/>
        <v>0</v>
      </c>
      <c r="H402" s="41"/>
    </row>
    <row r="403" spans="2:8">
      <c r="B403" s="113">
        <f t="shared" si="68"/>
        <v>32.069999999999986</v>
      </c>
      <c r="C403" s="56" t="s">
        <v>225</v>
      </c>
      <c r="D403" s="40">
        <v>2</v>
      </c>
      <c r="E403" s="60" t="s">
        <v>9</v>
      </c>
      <c r="F403" s="45"/>
      <c r="G403" s="40">
        <f t="shared" si="66"/>
        <v>0</v>
      </c>
      <c r="H403" s="41"/>
    </row>
    <row r="404" spans="2:8">
      <c r="B404" s="117"/>
      <c r="C404" s="56"/>
      <c r="D404" s="40"/>
      <c r="E404" s="57"/>
      <c r="F404" s="45"/>
      <c r="G404" s="40">
        <f t="shared" si="66"/>
        <v>0</v>
      </c>
      <c r="H404" s="41">
        <f>SUM(G397:G403)</f>
        <v>0</v>
      </c>
    </row>
    <row r="405" spans="2:8">
      <c r="B405" s="118">
        <v>33</v>
      </c>
      <c r="C405" s="119" t="s">
        <v>247</v>
      </c>
      <c r="D405" s="40"/>
      <c r="E405" s="57"/>
      <c r="F405" s="45"/>
      <c r="G405" s="40">
        <f t="shared" si="66"/>
        <v>0</v>
      </c>
      <c r="H405" s="41"/>
    </row>
    <row r="406" spans="2:8" ht="37.5">
      <c r="B406" s="113">
        <f t="shared" ref="B406:B411" si="69">+B405+0.01</f>
        <v>33.01</v>
      </c>
      <c r="C406" s="56" t="s">
        <v>737</v>
      </c>
      <c r="D406" s="40">
        <v>13</v>
      </c>
      <c r="E406" s="60" t="s">
        <v>9</v>
      </c>
      <c r="F406" s="45"/>
      <c r="G406" s="40">
        <f t="shared" si="66"/>
        <v>0</v>
      </c>
      <c r="H406" s="41"/>
    </row>
    <row r="407" spans="2:8">
      <c r="B407" s="113">
        <f t="shared" si="69"/>
        <v>33.019999999999996</v>
      </c>
      <c r="C407" s="56" t="s">
        <v>222</v>
      </c>
      <c r="D407" s="40">
        <v>5</v>
      </c>
      <c r="E407" s="60" t="s">
        <v>9</v>
      </c>
      <c r="F407" s="45"/>
      <c r="G407" s="40">
        <f t="shared" si="66"/>
        <v>0</v>
      </c>
      <c r="H407" s="41"/>
    </row>
    <row r="408" spans="2:8">
      <c r="B408" s="113">
        <f t="shared" si="69"/>
        <v>33.029999999999994</v>
      </c>
      <c r="C408" s="56" t="s">
        <v>676</v>
      </c>
      <c r="D408" s="40">
        <v>12</v>
      </c>
      <c r="E408" s="60" t="s">
        <v>9</v>
      </c>
      <c r="F408" s="122"/>
      <c r="G408" s="40">
        <f t="shared" si="66"/>
        <v>0</v>
      </c>
      <c r="H408" s="41"/>
    </row>
    <row r="409" spans="2:8">
      <c r="B409" s="113">
        <f t="shared" si="69"/>
        <v>33.039999999999992</v>
      </c>
      <c r="C409" s="56" t="s">
        <v>680</v>
      </c>
      <c r="D409" s="40">
        <v>18</v>
      </c>
      <c r="E409" s="60" t="s">
        <v>9</v>
      </c>
      <c r="F409" s="123"/>
      <c r="G409" s="40">
        <f t="shared" si="66"/>
        <v>0</v>
      </c>
      <c r="H409" s="41"/>
    </row>
    <row r="410" spans="2:8">
      <c r="B410" s="113">
        <f t="shared" si="69"/>
        <v>33.04999999999999</v>
      </c>
      <c r="C410" s="56" t="s">
        <v>225</v>
      </c>
      <c r="D410" s="40">
        <v>6</v>
      </c>
      <c r="E410" s="60" t="s">
        <v>9</v>
      </c>
      <c r="F410" s="45"/>
      <c r="G410" s="40">
        <f t="shared" si="66"/>
        <v>0</v>
      </c>
      <c r="H410" s="41"/>
    </row>
    <row r="411" spans="2:8">
      <c r="B411" s="113">
        <f t="shared" si="69"/>
        <v>33.059999999999988</v>
      </c>
      <c r="C411" s="56" t="s">
        <v>715</v>
      </c>
      <c r="D411" s="40">
        <v>3</v>
      </c>
      <c r="E411" s="60" t="s">
        <v>9</v>
      </c>
      <c r="F411" s="45"/>
      <c r="G411" s="40">
        <f t="shared" si="66"/>
        <v>0</v>
      </c>
      <c r="H411" s="41"/>
    </row>
    <row r="412" spans="2:8">
      <c r="B412" s="117"/>
      <c r="C412" s="56"/>
      <c r="D412" s="40"/>
      <c r="E412" s="57"/>
      <c r="F412" s="45"/>
      <c r="G412" s="40">
        <f t="shared" si="66"/>
        <v>0</v>
      </c>
      <c r="H412" s="41">
        <f>SUM(G406:G411)</f>
        <v>0</v>
      </c>
    </row>
    <row r="413" spans="2:8">
      <c r="B413" s="118">
        <v>34</v>
      </c>
      <c r="C413" s="119" t="s">
        <v>248</v>
      </c>
      <c r="D413" s="40"/>
      <c r="E413" s="57"/>
      <c r="F413" s="45"/>
      <c r="G413" s="40">
        <f t="shared" si="66"/>
        <v>0</v>
      </c>
      <c r="H413" s="41"/>
    </row>
    <row r="414" spans="2:8">
      <c r="B414" s="113">
        <f t="shared" ref="B414:B417" si="70">+B413+0.01</f>
        <v>34.01</v>
      </c>
      <c r="C414" s="56" t="s">
        <v>221</v>
      </c>
      <c r="D414" s="40">
        <v>5</v>
      </c>
      <c r="E414" s="60" t="s">
        <v>9</v>
      </c>
      <c r="F414" s="45"/>
      <c r="G414" s="40">
        <f t="shared" si="66"/>
        <v>0</v>
      </c>
      <c r="H414" s="41"/>
    </row>
    <row r="415" spans="2:8">
      <c r="B415" s="113">
        <f t="shared" si="70"/>
        <v>34.019999999999996</v>
      </c>
      <c r="C415" s="56" t="s">
        <v>222</v>
      </c>
      <c r="D415" s="40">
        <v>4</v>
      </c>
      <c r="E415" s="60" t="s">
        <v>9</v>
      </c>
      <c r="F415" s="45"/>
      <c r="G415" s="40">
        <f t="shared" si="66"/>
        <v>0</v>
      </c>
      <c r="H415" s="41"/>
    </row>
    <row r="416" spans="2:8">
      <c r="B416" s="113">
        <f t="shared" si="70"/>
        <v>34.029999999999994</v>
      </c>
      <c r="C416" s="56" t="s">
        <v>676</v>
      </c>
      <c r="D416" s="40">
        <v>1</v>
      </c>
      <c r="E416" s="60" t="s">
        <v>9</v>
      </c>
      <c r="F416" s="122"/>
      <c r="G416" s="40">
        <f t="shared" si="66"/>
        <v>0</v>
      </c>
      <c r="H416" s="41"/>
    </row>
    <row r="417" spans="2:8">
      <c r="B417" s="113">
        <f t="shared" si="70"/>
        <v>34.039999999999992</v>
      </c>
      <c r="C417" s="56" t="s">
        <v>240</v>
      </c>
      <c r="D417" s="40">
        <v>1</v>
      </c>
      <c r="E417" s="60" t="s">
        <v>9</v>
      </c>
      <c r="F417" s="45"/>
      <c r="G417" s="40">
        <f t="shared" si="66"/>
        <v>0</v>
      </c>
      <c r="H417" s="41"/>
    </row>
    <row r="418" spans="2:8">
      <c r="B418" s="117"/>
      <c r="C418" s="56"/>
      <c r="D418" s="40"/>
      <c r="E418" s="57"/>
      <c r="F418" s="45"/>
      <c r="G418" s="40">
        <f t="shared" si="66"/>
        <v>0</v>
      </c>
      <c r="H418" s="41">
        <f>SUM(G414:G418)</f>
        <v>0</v>
      </c>
    </row>
    <row r="419" spans="2:8">
      <c r="B419" s="118">
        <v>35</v>
      </c>
      <c r="C419" s="119" t="s">
        <v>249</v>
      </c>
      <c r="D419" s="40"/>
      <c r="E419" s="57"/>
      <c r="F419" s="45"/>
      <c r="G419" s="40">
        <f t="shared" si="66"/>
        <v>0</v>
      </c>
      <c r="H419" s="41"/>
    </row>
    <row r="420" spans="2:8" ht="37.5">
      <c r="B420" s="113">
        <f t="shared" ref="B420:B426" si="71">+B419+0.01</f>
        <v>35.01</v>
      </c>
      <c r="C420" s="56" t="s">
        <v>737</v>
      </c>
      <c r="D420" s="40">
        <v>6</v>
      </c>
      <c r="E420" s="60" t="s">
        <v>9</v>
      </c>
      <c r="F420" s="45"/>
      <c r="G420" s="40">
        <f t="shared" si="66"/>
        <v>0</v>
      </c>
      <c r="H420" s="41"/>
    </row>
    <row r="421" spans="2:8">
      <c r="B421" s="113">
        <f t="shared" si="71"/>
        <v>35.019999999999996</v>
      </c>
      <c r="C421" s="56" t="s">
        <v>222</v>
      </c>
      <c r="D421" s="40">
        <v>2</v>
      </c>
      <c r="E421" s="60" t="s">
        <v>9</v>
      </c>
      <c r="F421" s="45"/>
      <c r="G421" s="40">
        <f t="shared" si="66"/>
        <v>0</v>
      </c>
      <c r="H421" s="41"/>
    </row>
    <row r="422" spans="2:8">
      <c r="B422" s="113">
        <f t="shared" si="71"/>
        <v>35.029999999999994</v>
      </c>
      <c r="C422" s="56" t="s">
        <v>676</v>
      </c>
      <c r="D422" s="40">
        <v>2</v>
      </c>
      <c r="E422" s="60" t="s">
        <v>9</v>
      </c>
      <c r="F422" s="122"/>
      <c r="G422" s="40">
        <f t="shared" si="66"/>
        <v>0</v>
      </c>
      <c r="H422" s="41"/>
    </row>
    <row r="423" spans="2:8">
      <c r="B423" s="113">
        <f t="shared" si="71"/>
        <v>35.039999999999992</v>
      </c>
      <c r="C423" s="56" t="s">
        <v>678</v>
      </c>
      <c r="D423" s="40">
        <v>3</v>
      </c>
      <c r="E423" s="60" t="s">
        <v>9</v>
      </c>
      <c r="F423" s="122"/>
      <c r="G423" s="40">
        <f t="shared" si="66"/>
        <v>0</v>
      </c>
      <c r="H423" s="41"/>
    </row>
    <row r="424" spans="2:8">
      <c r="B424" s="113">
        <f t="shared" si="71"/>
        <v>35.04999999999999</v>
      </c>
      <c r="C424" s="56" t="s">
        <v>679</v>
      </c>
      <c r="D424" s="40">
        <v>1</v>
      </c>
      <c r="E424" s="60" t="s">
        <v>9</v>
      </c>
      <c r="F424" s="123"/>
      <c r="G424" s="40">
        <f t="shared" si="66"/>
        <v>0</v>
      </c>
      <c r="H424" s="41"/>
    </row>
    <row r="425" spans="2:8">
      <c r="B425" s="113">
        <f t="shared" si="71"/>
        <v>35.059999999999988</v>
      </c>
      <c r="C425" s="56" t="s">
        <v>716</v>
      </c>
      <c r="D425" s="40">
        <v>1</v>
      </c>
      <c r="E425" s="60" t="s">
        <v>9</v>
      </c>
      <c r="F425" s="45"/>
      <c r="G425" s="40">
        <f t="shared" si="66"/>
        <v>0</v>
      </c>
      <c r="H425" s="41"/>
    </row>
    <row r="426" spans="2:8">
      <c r="B426" s="113">
        <f t="shared" si="71"/>
        <v>35.069999999999986</v>
      </c>
      <c r="C426" s="56" t="s">
        <v>225</v>
      </c>
      <c r="D426" s="40">
        <v>1</v>
      </c>
      <c r="E426" s="60" t="s">
        <v>9</v>
      </c>
      <c r="F426" s="45"/>
      <c r="G426" s="40">
        <f t="shared" si="66"/>
        <v>0</v>
      </c>
      <c r="H426" s="41"/>
    </row>
    <row r="427" spans="2:8">
      <c r="B427" s="117"/>
      <c r="C427" s="56"/>
      <c r="D427" s="40"/>
      <c r="E427" s="57"/>
      <c r="F427" s="45"/>
      <c r="G427" s="40">
        <f t="shared" si="66"/>
        <v>0</v>
      </c>
      <c r="H427" s="41">
        <f>SUM(G420:G426)</f>
        <v>0</v>
      </c>
    </row>
    <row r="428" spans="2:8">
      <c r="B428" s="118">
        <v>36</v>
      </c>
      <c r="C428" s="119" t="s">
        <v>250</v>
      </c>
      <c r="D428" s="40"/>
      <c r="E428" s="57"/>
      <c r="F428" s="45"/>
      <c r="G428" s="40">
        <f t="shared" si="66"/>
        <v>0</v>
      </c>
      <c r="H428" s="41"/>
    </row>
    <row r="429" spans="2:8">
      <c r="B429" s="113">
        <f t="shared" ref="B429:B431" si="72">+B428+0.01</f>
        <v>36.01</v>
      </c>
      <c r="C429" s="56" t="s">
        <v>221</v>
      </c>
      <c r="D429" s="40">
        <v>3</v>
      </c>
      <c r="E429" s="60" t="s">
        <v>9</v>
      </c>
      <c r="F429" s="45"/>
      <c r="G429" s="40">
        <f t="shared" si="66"/>
        <v>0</v>
      </c>
      <c r="H429" s="41"/>
    </row>
    <row r="430" spans="2:8">
      <c r="B430" s="113">
        <f t="shared" si="72"/>
        <v>36.019999999999996</v>
      </c>
      <c r="C430" s="56" t="s">
        <v>222</v>
      </c>
      <c r="D430" s="40">
        <v>2</v>
      </c>
      <c r="E430" s="60" t="s">
        <v>9</v>
      </c>
      <c r="F430" s="45"/>
      <c r="G430" s="40">
        <f t="shared" si="66"/>
        <v>0</v>
      </c>
      <c r="H430" s="41"/>
    </row>
    <row r="431" spans="2:8">
      <c r="B431" s="113">
        <f t="shared" si="72"/>
        <v>36.029999999999994</v>
      </c>
      <c r="C431" s="56" t="s">
        <v>676</v>
      </c>
      <c r="D431" s="40">
        <v>1</v>
      </c>
      <c r="E431" s="60" t="s">
        <v>9</v>
      </c>
      <c r="F431" s="122"/>
      <c r="G431" s="40">
        <f t="shared" si="66"/>
        <v>0</v>
      </c>
      <c r="H431" s="41"/>
    </row>
    <row r="432" spans="2:8">
      <c r="B432" s="117"/>
      <c r="C432" s="56"/>
      <c r="D432" s="40"/>
      <c r="E432" s="57"/>
      <c r="F432" s="45"/>
      <c r="G432" s="40">
        <f t="shared" si="66"/>
        <v>0</v>
      </c>
      <c r="H432" s="41">
        <f>SUM(G429:G431)</f>
        <v>0</v>
      </c>
    </row>
    <row r="433" spans="2:8">
      <c r="B433" s="118">
        <v>37</v>
      </c>
      <c r="C433" s="119" t="s">
        <v>251</v>
      </c>
      <c r="D433" s="40"/>
      <c r="E433" s="57"/>
      <c r="F433" s="45"/>
      <c r="G433" s="40">
        <f t="shared" si="66"/>
        <v>0</v>
      </c>
      <c r="H433" s="41"/>
    </row>
    <row r="434" spans="2:8" ht="37.5">
      <c r="B434" s="113">
        <f t="shared" ref="B434:B438" si="73">+B433+0.01</f>
        <v>37.01</v>
      </c>
      <c r="C434" s="56" t="s">
        <v>737</v>
      </c>
      <c r="D434" s="40">
        <v>11</v>
      </c>
      <c r="E434" s="60" t="s">
        <v>9</v>
      </c>
      <c r="F434" s="45"/>
      <c r="G434" s="40">
        <f t="shared" si="66"/>
        <v>0</v>
      </c>
      <c r="H434" s="41"/>
    </row>
    <row r="435" spans="2:8">
      <c r="B435" s="113">
        <f t="shared" si="73"/>
        <v>37.019999999999996</v>
      </c>
      <c r="C435" s="56" t="s">
        <v>222</v>
      </c>
      <c r="D435" s="40">
        <v>3</v>
      </c>
      <c r="E435" s="60" t="s">
        <v>9</v>
      </c>
      <c r="F435" s="45"/>
      <c r="G435" s="40">
        <f t="shared" si="66"/>
        <v>0</v>
      </c>
      <c r="H435" s="41"/>
    </row>
    <row r="436" spans="2:8">
      <c r="B436" s="113">
        <f t="shared" si="73"/>
        <v>37.029999999999994</v>
      </c>
      <c r="C436" s="56" t="s">
        <v>223</v>
      </c>
      <c r="D436" s="40">
        <v>2</v>
      </c>
      <c r="E436" s="60" t="s">
        <v>9</v>
      </c>
      <c r="F436" s="45"/>
      <c r="G436" s="40">
        <f t="shared" si="66"/>
        <v>0</v>
      </c>
      <c r="H436" s="41"/>
    </row>
    <row r="437" spans="2:8">
      <c r="B437" s="113">
        <f t="shared" si="73"/>
        <v>37.039999999999992</v>
      </c>
      <c r="C437" s="56" t="s">
        <v>224</v>
      </c>
      <c r="D437" s="40">
        <v>2</v>
      </c>
      <c r="E437" s="60" t="s">
        <v>9</v>
      </c>
      <c r="F437" s="45"/>
      <c r="G437" s="40">
        <f t="shared" si="66"/>
        <v>0</v>
      </c>
      <c r="H437" s="41"/>
    </row>
    <row r="438" spans="2:8">
      <c r="B438" s="113">
        <f t="shared" si="73"/>
        <v>37.04999999999999</v>
      </c>
      <c r="C438" s="56" t="s">
        <v>225</v>
      </c>
      <c r="D438" s="40">
        <v>2</v>
      </c>
      <c r="E438" s="60" t="s">
        <v>9</v>
      </c>
      <c r="F438" s="45"/>
      <c r="G438" s="40">
        <f t="shared" si="66"/>
        <v>0</v>
      </c>
      <c r="H438" s="41"/>
    </row>
    <row r="439" spans="2:8">
      <c r="B439" s="117"/>
      <c r="C439" s="56"/>
      <c r="D439" s="40"/>
      <c r="E439" s="57"/>
      <c r="F439" s="45"/>
      <c r="G439" s="40">
        <f t="shared" si="66"/>
        <v>0</v>
      </c>
      <c r="H439" s="41">
        <f>SUM(G434:G438)</f>
        <v>0</v>
      </c>
    </row>
    <row r="440" spans="2:8">
      <c r="B440" s="118">
        <v>38</v>
      </c>
      <c r="C440" s="119" t="s">
        <v>252</v>
      </c>
      <c r="D440" s="40"/>
      <c r="E440" s="57"/>
      <c r="F440" s="45"/>
      <c r="G440" s="40">
        <f t="shared" si="66"/>
        <v>0</v>
      </c>
      <c r="H440" s="41"/>
    </row>
    <row r="441" spans="2:8" ht="37.5">
      <c r="B441" s="113">
        <f t="shared" ref="B441:B445" si="74">+B440+0.01</f>
        <v>38.01</v>
      </c>
      <c r="C441" s="56" t="s">
        <v>737</v>
      </c>
      <c r="D441" s="40">
        <v>1</v>
      </c>
      <c r="E441" s="60" t="s">
        <v>9</v>
      </c>
      <c r="F441" s="45"/>
      <c r="G441" s="40">
        <f t="shared" si="66"/>
        <v>0</v>
      </c>
      <c r="H441" s="41"/>
    </row>
    <row r="442" spans="2:8">
      <c r="B442" s="113">
        <f t="shared" si="74"/>
        <v>38.019999999999996</v>
      </c>
      <c r="C442" s="56" t="s">
        <v>222</v>
      </c>
      <c r="D442" s="40">
        <v>1</v>
      </c>
      <c r="E442" s="60" t="s">
        <v>9</v>
      </c>
      <c r="F442" s="45"/>
      <c r="G442" s="40">
        <f t="shared" si="66"/>
        <v>0</v>
      </c>
      <c r="H442" s="41"/>
    </row>
    <row r="443" spans="2:8">
      <c r="B443" s="113">
        <f t="shared" si="74"/>
        <v>38.029999999999994</v>
      </c>
      <c r="C443" s="56" t="s">
        <v>223</v>
      </c>
      <c r="D443" s="40">
        <v>2</v>
      </c>
      <c r="E443" s="60" t="s">
        <v>9</v>
      </c>
      <c r="F443" s="45"/>
      <c r="G443" s="40">
        <f t="shared" ref="G443:G506" si="75">ROUND(F443*D443,2)</f>
        <v>0</v>
      </c>
      <c r="H443" s="41"/>
    </row>
    <row r="444" spans="2:8">
      <c r="B444" s="113">
        <f t="shared" si="74"/>
        <v>38.039999999999992</v>
      </c>
      <c r="C444" s="56" t="s">
        <v>224</v>
      </c>
      <c r="D444" s="40">
        <v>2</v>
      </c>
      <c r="E444" s="60" t="s">
        <v>9</v>
      </c>
      <c r="F444" s="45"/>
      <c r="G444" s="40">
        <f t="shared" si="75"/>
        <v>0</v>
      </c>
      <c r="H444" s="41"/>
    </row>
    <row r="445" spans="2:8">
      <c r="B445" s="113">
        <f t="shared" si="74"/>
        <v>38.04999999999999</v>
      </c>
      <c r="C445" s="56" t="s">
        <v>225</v>
      </c>
      <c r="D445" s="40">
        <v>2</v>
      </c>
      <c r="E445" s="60" t="s">
        <v>9</v>
      </c>
      <c r="F445" s="45"/>
      <c r="G445" s="40">
        <f t="shared" si="75"/>
        <v>0</v>
      </c>
      <c r="H445" s="41"/>
    </row>
    <row r="446" spans="2:8">
      <c r="B446" s="117"/>
      <c r="C446" s="56"/>
      <c r="D446" s="40"/>
      <c r="E446" s="57"/>
      <c r="F446" s="45"/>
      <c r="G446" s="40">
        <f t="shared" si="75"/>
        <v>0</v>
      </c>
      <c r="H446" s="41">
        <f>SUM(G441:G445)</f>
        <v>0</v>
      </c>
    </row>
    <row r="447" spans="2:8">
      <c r="B447" s="118">
        <v>39</v>
      </c>
      <c r="C447" s="119" t="s">
        <v>253</v>
      </c>
      <c r="D447" s="40"/>
      <c r="E447" s="57"/>
      <c r="F447" s="45"/>
      <c r="G447" s="40">
        <f t="shared" si="75"/>
        <v>0</v>
      </c>
      <c r="H447" s="41"/>
    </row>
    <row r="448" spans="2:8" ht="37.5">
      <c r="B448" s="113">
        <f t="shared" ref="B448:B453" si="76">+B447+0.01</f>
        <v>39.01</v>
      </c>
      <c r="C448" s="56" t="s">
        <v>737</v>
      </c>
      <c r="D448" s="40">
        <v>1</v>
      </c>
      <c r="E448" s="60" t="s">
        <v>9</v>
      </c>
      <c r="F448" s="45"/>
      <c r="G448" s="40">
        <f t="shared" si="75"/>
        <v>0</v>
      </c>
      <c r="H448" s="41"/>
    </row>
    <row r="449" spans="2:8">
      <c r="B449" s="113">
        <f t="shared" si="76"/>
        <v>39.019999999999996</v>
      </c>
      <c r="C449" s="56" t="s">
        <v>221</v>
      </c>
      <c r="D449" s="40">
        <v>1</v>
      </c>
      <c r="E449" s="60" t="s">
        <v>9</v>
      </c>
      <c r="F449" s="45"/>
      <c r="G449" s="40">
        <f t="shared" si="75"/>
        <v>0</v>
      </c>
      <c r="H449" s="41"/>
    </row>
    <row r="450" spans="2:8">
      <c r="B450" s="113">
        <f t="shared" si="76"/>
        <v>39.029999999999994</v>
      </c>
      <c r="C450" s="56" t="s">
        <v>222</v>
      </c>
      <c r="D450" s="40">
        <v>2</v>
      </c>
      <c r="E450" s="60" t="s">
        <v>9</v>
      </c>
      <c r="F450" s="45"/>
      <c r="G450" s="40">
        <f t="shared" si="75"/>
        <v>0</v>
      </c>
      <c r="H450" s="41"/>
    </row>
    <row r="451" spans="2:8">
      <c r="B451" s="113">
        <f t="shared" si="76"/>
        <v>39.039999999999992</v>
      </c>
      <c r="C451" s="56" t="s">
        <v>223</v>
      </c>
      <c r="D451" s="40">
        <v>2</v>
      </c>
      <c r="E451" s="60" t="s">
        <v>9</v>
      </c>
      <c r="F451" s="45"/>
      <c r="G451" s="40">
        <f t="shared" si="75"/>
        <v>0</v>
      </c>
      <c r="H451" s="41"/>
    </row>
    <row r="452" spans="2:8">
      <c r="B452" s="113">
        <f t="shared" si="76"/>
        <v>39.04999999999999</v>
      </c>
      <c r="C452" s="56" t="s">
        <v>224</v>
      </c>
      <c r="D452" s="40">
        <v>1</v>
      </c>
      <c r="E452" s="60" t="s">
        <v>9</v>
      </c>
      <c r="F452" s="45"/>
      <c r="G452" s="40">
        <f t="shared" si="75"/>
        <v>0</v>
      </c>
      <c r="H452" s="41"/>
    </row>
    <row r="453" spans="2:8">
      <c r="B453" s="113">
        <f t="shared" si="76"/>
        <v>39.059999999999988</v>
      </c>
      <c r="C453" s="56" t="s">
        <v>225</v>
      </c>
      <c r="D453" s="40">
        <v>1</v>
      </c>
      <c r="E453" s="60" t="s">
        <v>9</v>
      </c>
      <c r="F453" s="45"/>
      <c r="G453" s="40">
        <f t="shared" si="75"/>
        <v>0</v>
      </c>
      <c r="H453" s="41"/>
    </row>
    <row r="454" spans="2:8">
      <c r="B454" s="117"/>
      <c r="C454" s="56"/>
      <c r="D454" s="40"/>
      <c r="E454" s="57"/>
      <c r="F454" s="45"/>
      <c r="G454" s="40">
        <f t="shared" si="75"/>
        <v>0</v>
      </c>
      <c r="H454" s="41">
        <f>SUM(G448:G453)</f>
        <v>0</v>
      </c>
    </row>
    <row r="455" spans="2:8">
      <c r="B455" s="118">
        <v>40</v>
      </c>
      <c r="C455" s="119" t="s">
        <v>254</v>
      </c>
      <c r="D455" s="40"/>
      <c r="E455" s="57"/>
      <c r="F455" s="45"/>
      <c r="G455" s="40">
        <f t="shared" si="75"/>
        <v>0</v>
      </c>
      <c r="H455" s="41"/>
    </row>
    <row r="456" spans="2:8">
      <c r="B456" s="113">
        <f t="shared" ref="B456:B457" si="77">+B455+0.01</f>
        <v>40.01</v>
      </c>
      <c r="C456" s="56" t="s">
        <v>221</v>
      </c>
      <c r="D456" s="40">
        <v>1</v>
      </c>
      <c r="E456" s="60" t="s">
        <v>9</v>
      </c>
      <c r="F456" s="45"/>
      <c r="G456" s="40">
        <f t="shared" si="75"/>
        <v>0</v>
      </c>
      <c r="H456" s="41"/>
    </row>
    <row r="457" spans="2:8">
      <c r="B457" s="113">
        <f t="shared" si="77"/>
        <v>40.019999999999996</v>
      </c>
      <c r="C457" s="56" t="s">
        <v>222</v>
      </c>
      <c r="D457" s="40">
        <v>1</v>
      </c>
      <c r="E457" s="60" t="s">
        <v>9</v>
      </c>
      <c r="F457" s="45"/>
      <c r="G457" s="40">
        <f t="shared" si="75"/>
        <v>0</v>
      </c>
      <c r="H457" s="41"/>
    </row>
    <row r="458" spans="2:8">
      <c r="B458" s="117"/>
      <c r="C458" s="56"/>
      <c r="D458" s="40"/>
      <c r="E458" s="57"/>
      <c r="F458" s="45"/>
      <c r="G458" s="40">
        <f t="shared" si="75"/>
        <v>0</v>
      </c>
      <c r="H458" s="41">
        <f>SUM(G456:G457)</f>
        <v>0</v>
      </c>
    </row>
    <row r="459" spans="2:8">
      <c r="B459" s="118"/>
      <c r="C459" s="119" t="s">
        <v>255</v>
      </c>
      <c r="D459" s="40"/>
      <c r="E459" s="57"/>
      <c r="F459" s="45"/>
      <c r="G459" s="40">
        <f t="shared" si="75"/>
        <v>0</v>
      </c>
      <c r="H459" s="41"/>
    </row>
    <row r="460" spans="2:8">
      <c r="B460" s="118">
        <v>41</v>
      </c>
      <c r="C460" s="119" t="s">
        <v>256</v>
      </c>
      <c r="D460" s="40"/>
      <c r="E460" s="57"/>
      <c r="F460" s="45"/>
      <c r="G460" s="40">
        <f t="shared" si="75"/>
        <v>0</v>
      </c>
      <c r="H460" s="41"/>
    </row>
    <row r="461" spans="2:8" ht="37.5">
      <c r="B461" s="113">
        <f t="shared" ref="B461:B462" si="78">+B460+0.01</f>
        <v>41.01</v>
      </c>
      <c r="C461" s="56" t="s">
        <v>737</v>
      </c>
      <c r="D461" s="40">
        <v>13</v>
      </c>
      <c r="E461" s="60" t="s">
        <v>9</v>
      </c>
      <c r="F461" s="45"/>
      <c r="G461" s="40">
        <f t="shared" si="75"/>
        <v>0</v>
      </c>
      <c r="H461" s="41"/>
    </row>
    <row r="462" spans="2:8">
      <c r="B462" s="113">
        <f t="shared" si="78"/>
        <v>41.019999999999996</v>
      </c>
      <c r="C462" s="56" t="s">
        <v>257</v>
      </c>
      <c r="D462" s="40">
        <v>2</v>
      </c>
      <c r="E462" s="60" t="s">
        <v>9</v>
      </c>
      <c r="F462" s="45"/>
      <c r="G462" s="40">
        <f t="shared" si="75"/>
        <v>0</v>
      </c>
      <c r="H462" s="41"/>
    </row>
    <row r="463" spans="2:8">
      <c r="B463" s="117"/>
      <c r="C463" s="56"/>
      <c r="D463" s="40"/>
      <c r="E463" s="57"/>
      <c r="F463" s="45"/>
      <c r="G463" s="40">
        <f t="shared" si="75"/>
        <v>0</v>
      </c>
      <c r="H463" s="41">
        <f>SUM(G461:G462)</f>
        <v>0</v>
      </c>
    </row>
    <row r="464" spans="2:8" ht="37.5">
      <c r="B464" s="118">
        <v>42</v>
      </c>
      <c r="C464" s="119" t="s">
        <v>258</v>
      </c>
      <c r="D464" s="40"/>
      <c r="E464" s="57"/>
      <c r="F464" s="45"/>
      <c r="G464" s="40">
        <f t="shared" si="75"/>
        <v>0</v>
      </c>
      <c r="H464" s="41"/>
    </row>
    <row r="465" spans="2:8" ht="37.5">
      <c r="B465" s="113">
        <f t="shared" ref="B465:B470" si="79">+B464+0.01</f>
        <v>42.01</v>
      </c>
      <c r="C465" s="56" t="s">
        <v>737</v>
      </c>
      <c r="D465" s="40">
        <v>1</v>
      </c>
      <c r="E465" s="60" t="s">
        <v>9</v>
      </c>
      <c r="F465" s="45"/>
      <c r="G465" s="40">
        <f t="shared" si="75"/>
        <v>0</v>
      </c>
      <c r="H465" s="41"/>
    </row>
    <row r="466" spans="2:8">
      <c r="B466" s="113">
        <f t="shared" si="79"/>
        <v>42.019999999999996</v>
      </c>
      <c r="C466" s="56" t="s">
        <v>221</v>
      </c>
      <c r="D466" s="40">
        <v>1</v>
      </c>
      <c r="E466" s="60" t="s">
        <v>9</v>
      </c>
      <c r="F466" s="45"/>
      <c r="G466" s="40">
        <f t="shared" si="75"/>
        <v>0</v>
      </c>
      <c r="H466" s="41"/>
    </row>
    <row r="467" spans="2:8">
      <c r="B467" s="113">
        <f t="shared" si="79"/>
        <v>42.029999999999994</v>
      </c>
      <c r="C467" s="56" t="s">
        <v>222</v>
      </c>
      <c r="D467" s="40">
        <v>2</v>
      </c>
      <c r="E467" s="60" t="s">
        <v>9</v>
      </c>
      <c r="F467" s="45"/>
      <c r="G467" s="40">
        <f t="shared" si="75"/>
        <v>0</v>
      </c>
      <c r="H467" s="41"/>
    </row>
    <row r="468" spans="2:8">
      <c r="B468" s="113">
        <f t="shared" si="79"/>
        <v>42.039999999999992</v>
      </c>
      <c r="C468" s="56" t="s">
        <v>223</v>
      </c>
      <c r="D468" s="40">
        <v>4</v>
      </c>
      <c r="E468" s="60" t="s">
        <v>9</v>
      </c>
      <c r="F468" s="45"/>
      <c r="G468" s="40">
        <f t="shared" si="75"/>
        <v>0</v>
      </c>
      <c r="H468" s="41"/>
    </row>
    <row r="469" spans="2:8">
      <c r="B469" s="113">
        <f t="shared" si="79"/>
        <v>42.04999999999999</v>
      </c>
      <c r="C469" s="56" t="s">
        <v>224</v>
      </c>
      <c r="D469" s="40">
        <v>3</v>
      </c>
      <c r="E469" s="60" t="s">
        <v>9</v>
      </c>
      <c r="F469" s="45"/>
      <c r="G469" s="40">
        <f t="shared" si="75"/>
        <v>0</v>
      </c>
      <c r="H469" s="41"/>
    </row>
    <row r="470" spans="2:8">
      <c r="B470" s="113">
        <f t="shared" si="79"/>
        <v>42.059999999999988</v>
      </c>
      <c r="C470" s="56" t="s">
        <v>225</v>
      </c>
      <c r="D470" s="40">
        <v>3</v>
      </c>
      <c r="E470" s="60" t="s">
        <v>9</v>
      </c>
      <c r="F470" s="45"/>
      <c r="G470" s="40">
        <f t="shared" si="75"/>
        <v>0</v>
      </c>
      <c r="H470" s="41"/>
    </row>
    <row r="471" spans="2:8">
      <c r="B471" s="117"/>
      <c r="C471" s="56"/>
      <c r="D471" s="40"/>
      <c r="E471" s="57"/>
      <c r="F471" s="45"/>
      <c r="G471" s="40">
        <f t="shared" si="75"/>
        <v>0</v>
      </c>
      <c r="H471" s="41">
        <f>SUM(G465:G470)</f>
        <v>0</v>
      </c>
    </row>
    <row r="472" spans="2:8">
      <c r="B472" s="118">
        <v>43</v>
      </c>
      <c r="C472" s="119" t="s">
        <v>259</v>
      </c>
      <c r="D472" s="40"/>
      <c r="E472" s="57"/>
      <c r="F472" s="45"/>
      <c r="G472" s="40">
        <f t="shared" si="75"/>
        <v>0</v>
      </c>
      <c r="H472" s="41"/>
    </row>
    <row r="473" spans="2:8" ht="37.5">
      <c r="B473" s="113">
        <f t="shared" ref="B473:B476" si="80">+B472+0.01</f>
        <v>43.01</v>
      </c>
      <c r="C473" s="56" t="s">
        <v>737</v>
      </c>
      <c r="D473" s="40">
        <v>3</v>
      </c>
      <c r="E473" s="60" t="s">
        <v>9</v>
      </c>
      <c r="F473" s="45"/>
      <c r="G473" s="40">
        <f t="shared" si="75"/>
        <v>0</v>
      </c>
      <c r="H473" s="41"/>
    </row>
    <row r="474" spans="2:8">
      <c r="B474" s="113">
        <f t="shared" si="80"/>
        <v>43.019999999999996</v>
      </c>
      <c r="C474" s="56" t="s">
        <v>221</v>
      </c>
      <c r="D474" s="40">
        <v>1</v>
      </c>
      <c r="E474" s="60" t="s">
        <v>9</v>
      </c>
      <c r="F474" s="45"/>
      <c r="G474" s="40">
        <f t="shared" si="75"/>
        <v>0</v>
      </c>
      <c r="H474" s="41"/>
    </row>
    <row r="475" spans="2:8">
      <c r="B475" s="113">
        <f t="shared" si="80"/>
        <v>43.029999999999994</v>
      </c>
      <c r="C475" s="56" t="s">
        <v>222</v>
      </c>
      <c r="D475" s="40">
        <v>2</v>
      </c>
      <c r="E475" s="60" t="s">
        <v>9</v>
      </c>
      <c r="F475" s="45"/>
      <c r="G475" s="40">
        <f t="shared" si="75"/>
        <v>0</v>
      </c>
      <c r="H475" s="41"/>
    </row>
    <row r="476" spans="2:8">
      <c r="B476" s="113">
        <f t="shared" si="80"/>
        <v>43.039999999999992</v>
      </c>
      <c r="C476" s="56" t="s">
        <v>226</v>
      </c>
      <c r="D476" s="40">
        <v>1</v>
      </c>
      <c r="E476" s="60" t="s">
        <v>9</v>
      </c>
      <c r="F476" s="45"/>
      <c r="G476" s="40">
        <f t="shared" si="75"/>
        <v>0</v>
      </c>
      <c r="H476" s="41"/>
    </row>
    <row r="477" spans="2:8">
      <c r="B477" s="117"/>
      <c r="C477" s="56"/>
      <c r="D477" s="40"/>
      <c r="E477" s="57"/>
      <c r="F477" s="45"/>
      <c r="G477" s="40">
        <f t="shared" si="75"/>
        <v>0</v>
      </c>
      <c r="H477" s="41">
        <f>SUM(G473:G476)</f>
        <v>0</v>
      </c>
    </row>
    <row r="478" spans="2:8">
      <c r="B478" s="118">
        <v>44</v>
      </c>
      <c r="C478" s="119" t="s">
        <v>260</v>
      </c>
      <c r="D478" s="40"/>
      <c r="E478" s="57"/>
      <c r="F478" s="45"/>
      <c r="G478" s="40">
        <f t="shared" si="75"/>
        <v>0</v>
      </c>
      <c r="H478" s="41"/>
    </row>
    <row r="479" spans="2:8" ht="37.5">
      <c r="B479" s="113">
        <f t="shared" ref="B479:B485" si="81">+B478+0.01</f>
        <v>44.01</v>
      </c>
      <c r="C479" s="56" t="s">
        <v>737</v>
      </c>
      <c r="D479" s="40">
        <v>2</v>
      </c>
      <c r="E479" s="60" t="s">
        <v>9</v>
      </c>
      <c r="F479" s="45"/>
      <c r="G479" s="40">
        <f t="shared" si="75"/>
        <v>0</v>
      </c>
      <c r="H479" s="41"/>
    </row>
    <row r="480" spans="2:8">
      <c r="B480" s="113">
        <f t="shared" si="81"/>
        <v>44.019999999999996</v>
      </c>
      <c r="C480" s="56" t="s">
        <v>222</v>
      </c>
      <c r="D480" s="40">
        <v>1</v>
      </c>
      <c r="E480" s="60" t="s">
        <v>9</v>
      </c>
      <c r="F480" s="45"/>
      <c r="G480" s="40">
        <f t="shared" si="75"/>
        <v>0</v>
      </c>
      <c r="H480" s="41"/>
    </row>
    <row r="481" spans="2:8">
      <c r="B481" s="113">
        <f t="shared" si="81"/>
        <v>44.029999999999994</v>
      </c>
      <c r="C481" s="56" t="s">
        <v>676</v>
      </c>
      <c r="D481" s="40">
        <v>2</v>
      </c>
      <c r="E481" s="60" t="s">
        <v>9</v>
      </c>
      <c r="F481" s="122"/>
      <c r="G481" s="40">
        <f t="shared" si="75"/>
        <v>0</v>
      </c>
      <c r="H481" s="41"/>
    </row>
    <row r="482" spans="2:8">
      <c r="B482" s="113">
        <f t="shared" si="81"/>
        <v>44.039999999999992</v>
      </c>
      <c r="C482" s="56" t="s">
        <v>678</v>
      </c>
      <c r="D482" s="40">
        <v>2</v>
      </c>
      <c r="E482" s="60" t="s">
        <v>9</v>
      </c>
      <c r="F482" s="122"/>
      <c r="G482" s="40">
        <f t="shared" si="75"/>
        <v>0</v>
      </c>
      <c r="H482" s="41"/>
    </row>
    <row r="483" spans="2:8">
      <c r="B483" s="113">
        <f t="shared" si="81"/>
        <v>44.04999999999999</v>
      </c>
      <c r="C483" s="56" t="s">
        <v>679</v>
      </c>
      <c r="D483" s="40">
        <v>1</v>
      </c>
      <c r="E483" s="60" t="s">
        <v>9</v>
      </c>
      <c r="F483" s="123"/>
      <c r="G483" s="40">
        <f t="shared" si="75"/>
        <v>0</v>
      </c>
      <c r="H483" s="41"/>
    </row>
    <row r="484" spans="2:8">
      <c r="B484" s="113">
        <f t="shared" si="81"/>
        <v>44.059999999999988</v>
      </c>
      <c r="C484" s="56" t="s">
        <v>225</v>
      </c>
      <c r="D484" s="40">
        <v>1</v>
      </c>
      <c r="E484" s="60" t="s">
        <v>9</v>
      </c>
      <c r="F484" s="45"/>
      <c r="G484" s="40">
        <f t="shared" si="75"/>
        <v>0</v>
      </c>
      <c r="H484" s="41"/>
    </row>
    <row r="485" spans="2:8">
      <c r="B485" s="113">
        <f t="shared" si="81"/>
        <v>44.069999999999986</v>
      </c>
      <c r="C485" s="56" t="s">
        <v>717</v>
      </c>
      <c r="D485" s="40">
        <v>1</v>
      </c>
      <c r="E485" s="60" t="s">
        <v>9</v>
      </c>
      <c r="F485" s="45"/>
      <c r="G485" s="40">
        <f t="shared" si="75"/>
        <v>0</v>
      </c>
      <c r="H485" s="41"/>
    </row>
    <row r="486" spans="2:8">
      <c r="B486" s="117"/>
      <c r="C486" s="56"/>
      <c r="D486" s="40"/>
      <c r="E486" s="57"/>
      <c r="F486" s="45"/>
      <c r="G486" s="40">
        <f t="shared" si="75"/>
        <v>0</v>
      </c>
      <c r="H486" s="41">
        <f>SUM(G479:G485)</f>
        <v>0</v>
      </c>
    </row>
    <row r="487" spans="2:8">
      <c r="B487" s="118">
        <v>45</v>
      </c>
      <c r="C487" s="119" t="s">
        <v>261</v>
      </c>
      <c r="D487" s="40"/>
      <c r="E487" s="57"/>
      <c r="F487" s="45"/>
      <c r="G487" s="40">
        <f t="shared" si="75"/>
        <v>0</v>
      </c>
      <c r="H487" s="41"/>
    </row>
    <row r="488" spans="2:8" ht="37.5">
      <c r="B488" s="113">
        <f t="shared" ref="B488:B494" si="82">+B487+0.01</f>
        <v>45.01</v>
      </c>
      <c r="C488" s="56" t="s">
        <v>737</v>
      </c>
      <c r="D488" s="40">
        <v>2</v>
      </c>
      <c r="E488" s="60" t="s">
        <v>9</v>
      </c>
      <c r="F488" s="45"/>
      <c r="G488" s="40">
        <f t="shared" si="75"/>
        <v>0</v>
      </c>
      <c r="H488" s="41"/>
    </row>
    <row r="489" spans="2:8">
      <c r="B489" s="113">
        <f t="shared" si="82"/>
        <v>45.019999999999996</v>
      </c>
      <c r="C489" s="56" t="s">
        <v>222</v>
      </c>
      <c r="D489" s="40">
        <v>1</v>
      </c>
      <c r="E489" s="60" t="s">
        <v>9</v>
      </c>
      <c r="F489" s="45"/>
      <c r="G489" s="40">
        <f t="shared" si="75"/>
        <v>0</v>
      </c>
      <c r="H489" s="41"/>
    </row>
    <row r="490" spans="2:8">
      <c r="B490" s="113">
        <f t="shared" si="82"/>
        <v>45.029999999999994</v>
      </c>
      <c r="C490" s="56" t="s">
        <v>676</v>
      </c>
      <c r="D490" s="40">
        <v>2</v>
      </c>
      <c r="E490" s="60" t="s">
        <v>9</v>
      </c>
      <c r="F490" s="122"/>
      <c r="G490" s="40">
        <f t="shared" si="75"/>
        <v>0</v>
      </c>
      <c r="H490" s="41"/>
    </row>
    <row r="491" spans="2:8">
      <c r="B491" s="113">
        <f t="shared" si="82"/>
        <v>45.039999999999992</v>
      </c>
      <c r="C491" s="56" t="s">
        <v>678</v>
      </c>
      <c r="D491" s="40">
        <v>4</v>
      </c>
      <c r="E491" s="60" t="s">
        <v>9</v>
      </c>
      <c r="F491" s="122"/>
      <c r="G491" s="40">
        <f t="shared" si="75"/>
        <v>0</v>
      </c>
      <c r="H491" s="41"/>
    </row>
    <row r="492" spans="2:8">
      <c r="B492" s="113">
        <f t="shared" si="82"/>
        <v>45.04999999999999</v>
      </c>
      <c r="C492" s="56" t="s">
        <v>679</v>
      </c>
      <c r="D492" s="40">
        <v>1</v>
      </c>
      <c r="E492" s="60" t="s">
        <v>9</v>
      </c>
      <c r="F492" s="123"/>
      <c r="G492" s="40">
        <f t="shared" si="75"/>
        <v>0</v>
      </c>
      <c r="H492" s="41"/>
    </row>
    <row r="493" spans="2:8">
      <c r="B493" s="113">
        <f t="shared" si="82"/>
        <v>45.059999999999988</v>
      </c>
      <c r="C493" s="56" t="s">
        <v>225</v>
      </c>
      <c r="D493" s="40">
        <v>1</v>
      </c>
      <c r="E493" s="60" t="s">
        <v>9</v>
      </c>
      <c r="F493" s="45"/>
      <c r="G493" s="40">
        <f t="shared" si="75"/>
        <v>0</v>
      </c>
      <c r="H493" s="41"/>
    </row>
    <row r="494" spans="2:8">
      <c r="B494" s="113">
        <f t="shared" si="82"/>
        <v>45.069999999999986</v>
      </c>
      <c r="C494" s="56" t="s">
        <v>717</v>
      </c>
      <c r="D494" s="40">
        <v>1</v>
      </c>
      <c r="E494" s="60" t="s">
        <v>9</v>
      </c>
      <c r="F494" s="45"/>
      <c r="G494" s="40">
        <f t="shared" si="75"/>
        <v>0</v>
      </c>
      <c r="H494" s="41"/>
    </row>
    <row r="495" spans="2:8">
      <c r="B495" s="117"/>
      <c r="C495" s="56"/>
      <c r="D495" s="40"/>
      <c r="E495" s="57"/>
      <c r="F495" s="45"/>
      <c r="G495" s="40">
        <f t="shared" si="75"/>
        <v>0</v>
      </c>
      <c r="H495" s="41">
        <f>SUM(G488:G494)</f>
        <v>0</v>
      </c>
    </row>
    <row r="496" spans="2:8">
      <c r="B496" s="118">
        <v>46</v>
      </c>
      <c r="C496" s="119" t="s">
        <v>262</v>
      </c>
      <c r="D496" s="40"/>
      <c r="E496" s="57"/>
      <c r="F496" s="45"/>
      <c r="G496" s="40">
        <f t="shared" si="75"/>
        <v>0</v>
      </c>
      <c r="H496" s="41"/>
    </row>
    <row r="497" spans="2:8" ht="37.5">
      <c r="B497" s="113">
        <f t="shared" ref="B497:B504" si="83">+B496+0.01</f>
        <v>46.01</v>
      </c>
      <c r="C497" s="56" t="s">
        <v>737</v>
      </c>
      <c r="D497" s="40">
        <v>1</v>
      </c>
      <c r="E497" s="60" t="s">
        <v>9</v>
      </c>
      <c r="F497" s="45"/>
      <c r="G497" s="40">
        <f t="shared" si="75"/>
        <v>0</v>
      </c>
      <c r="H497" s="41"/>
    </row>
    <row r="498" spans="2:8">
      <c r="B498" s="113">
        <f t="shared" si="83"/>
        <v>46.019999999999996</v>
      </c>
      <c r="C498" s="56" t="s">
        <v>221</v>
      </c>
      <c r="D498" s="40">
        <v>1</v>
      </c>
      <c r="E498" s="60" t="s">
        <v>9</v>
      </c>
      <c r="F498" s="45"/>
      <c r="G498" s="40">
        <f t="shared" si="75"/>
        <v>0</v>
      </c>
      <c r="H498" s="41"/>
    </row>
    <row r="499" spans="2:8">
      <c r="B499" s="113">
        <f t="shared" si="83"/>
        <v>46.029999999999994</v>
      </c>
      <c r="C499" s="56" t="s">
        <v>222</v>
      </c>
      <c r="D499" s="40">
        <v>2</v>
      </c>
      <c r="E499" s="60" t="s">
        <v>9</v>
      </c>
      <c r="F499" s="45"/>
      <c r="G499" s="40">
        <f t="shared" si="75"/>
        <v>0</v>
      </c>
      <c r="H499" s="41"/>
    </row>
    <row r="500" spans="2:8">
      <c r="B500" s="113">
        <f t="shared" si="83"/>
        <v>46.039999999999992</v>
      </c>
      <c r="C500" s="56" t="s">
        <v>676</v>
      </c>
      <c r="D500" s="40">
        <v>2</v>
      </c>
      <c r="E500" s="60" t="s">
        <v>9</v>
      </c>
      <c r="F500" s="122"/>
      <c r="G500" s="40">
        <f t="shared" si="75"/>
        <v>0</v>
      </c>
      <c r="H500" s="41"/>
    </row>
    <row r="501" spans="2:8">
      <c r="B501" s="113">
        <f t="shared" si="83"/>
        <v>46.04999999999999</v>
      </c>
      <c r="C501" s="56" t="s">
        <v>678</v>
      </c>
      <c r="D501" s="40">
        <v>4</v>
      </c>
      <c r="E501" s="60" t="s">
        <v>9</v>
      </c>
      <c r="F501" s="122"/>
      <c r="G501" s="40">
        <f t="shared" si="75"/>
        <v>0</v>
      </c>
      <c r="H501" s="41"/>
    </row>
    <row r="502" spans="2:8">
      <c r="B502" s="113">
        <f t="shared" si="83"/>
        <v>46.059999999999988</v>
      </c>
      <c r="C502" s="56" t="s">
        <v>679</v>
      </c>
      <c r="D502" s="40">
        <v>1</v>
      </c>
      <c r="E502" s="60" t="s">
        <v>9</v>
      </c>
      <c r="F502" s="123"/>
      <c r="G502" s="40">
        <f t="shared" si="75"/>
        <v>0</v>
      </c>
      <c r="H502" s="41"/>
    </row>
    <row r="503" spans="2:8">
      <c r="B503" s="113">
        <f t="shared" si="83"/>
        <v>46.069999999999986</v>
      </c>
      <c r="C503" s="56" t="s">
        <v>225</v>
      </c>
      <c r="D503" s="40">
        <v>1</v>
      </c>
      <c r="E503" s="60" t="s">
        <v>9</v>
      </c>
      <c r="F503" s="45"/>
      <c r="G503" s="40">
        <f t="shared" si="75"/>
        <v>0</v>
      </c>
      <c r="H503" s="41"/>
    </row>
    <row r="504" spans="2:8">
      <c r="B504" s="113">
        <f t="shared" si="83"/>
        <v>46.079999999999984</v>
      </c>
      <c r="C504" s="56" t="s">
        <v>717</v>
      </c>
      <c r="D504" s="40">
        <v>1</v>
      </c>
      <c r="E504" s="60" t="s">
        <v>9</v>
      </c>
      <c r="F504" s="45"/>
      <c r="G504" s="40">
        <f t="shared" si="75"/>
        <v>0</v>
      </c>
      <c r="H504" s="41"/>
    </row>
    <row r="505" spans="2:8">
      <c r="B505" s="117"/>
      <c r="C505" s="56"/>
      <c r="D505" s="40"/>
      <c r="E505" s="57"/>
      <c r="F505" s="45"/>
      <c r="G505" s="40">
        <f t="shared" si="75"/>
        <v>0</v>
      </c>
      <c r="H505" s="41">
        <f>SUM(G497:G504)</f>
        <v>0</v>
      </c>
    </row>
    <row r="506" spans="2:8">
      <c r="B506" s="118"/>
      <c r="C506" s="119" t="s">
        <v>263</v>
      </c>
      <c r="D506" s="40"/>
      <c r="E506" s="57"/>
      <c r="F506" s="45"/>
      <c r="G506" s="40">
        <f t="shared" si="75"/>
        <v>0</v>
      </c>
      <c r="H506" s="41"/>
    </row>
    <row r="507" spans="2:8" ht="37.5">
      <c r="B507" s="118">
        <v>47</v>
      </c>
      <c r="C507" s="119" t="s">
        <v>264</v>
      </c>
      <c r="D507" s="40"/>
      <c r="E507" s="57"/>
      <c r="F507" s="45"/>
      <c r="G507" s="40">
        <f t="shared" ref="G507:G570" si="84">ROUND(F507*D507,2)</f>
        <v>0</v>
      </c>
      <c r="H507" s="41"/>
    </row>
    <row r="508" spans="2:8" ht="37.5">
      <c r="B508" s="113">
        <f t="shared" ref="B508:B516" si="85">+B507+0.01</f>
        <v>47.01</v>
      </c>
      <c r="C508" s="56" t="s">
        <v>737</v>
      </c>
      <c r="D508" s="40">
        <v>5</v>
      </c>
      <c r="E508" s="60" t="s">
        <v>9</v>
      </c>
      <c r="F508" s="45"/>
      <c r="G508" s="40">
        <f t="shared" si="84"/>
        <v>0</v>
      </c>
      <c r="H508" s="41"/>
    </row>
    <row r="509" spans="2:8">
      <c r="B509" s="113">
        <f t="shared" si="85"/>
        <v>47.019999999999996</v>
      </c>
      <c r="C509" s="56" t="s">
        <v>221</v>
      </c>
      <c r="D509" s="40">
        <v>2</v>
      </c>
      <c r="E509" s="60" t="s">
        <v>9</v>
      </c>
      <c r="F509" s="45"/>
      <c r="G509" s="40">
        <f t="shared" si="84"/>
        <v>0</v>
      </c>
      <c r="H509" s="41"/>
    </row>
    <row r="510" spans="2:8">
      <c r="B510" s="113">
        <f t="shared" si="85"/>
        <v>47.029999999999994</v>
      </c>
      <c r="C510" s="56" t="s">
        <v>222</v>
      </c>
      <c r="D510" s="40">
        <v>4</v>
      </c>
      <c r="E510" s="60" t="s">
        <v>9</v>
      </c>
      <c r="F510" s="45"/>
      <c r="G510" s="40">
        <f t="shared" si="84"/>
        <v>0</v>
      </c>
      <c r="H510" s="41"/>
    </row>
    <row r="511" spans="2:8">
      <c r="B511" s="113">
        <f t="shared" si="85"/>
        <v>47.039999999999992</v>
      </c>
      <c r="C511" s="56" t="s">
        <v>682</v>
      </c>
      <c r="D511" s="40">
        <v>7</v>
      </c>
      <c r="E511" s="60" t="s">
        <v>9</v>
      </c>
      <c r="F511" s="122"/>
      <c r="G511" s="40">
        <f t="shared" si="84"/>
        <v>0</v>
      </c>
      <c r="H511" s="41"/>
    </row>
    <row r="512" spans="2:8">
      <c r="B512" s="113">
        <f t="shared" si="85"/>
        <v>47.04999999999999</v>
      </c>
      <c r="C512" s="56" t="s">
        <v>683</v>
      </c>
      <c r="D512" s="40">
        <v>1</v>
      </c>
      <c r="E512" s="60" t="s">
        <v>9</v>
      </c>
      <c r="F512" s="122"/>
      <c r="G512" s="40">
        <f t="shared" si="84"/>
        <v>0</v>
      </c>
      <c r="H512" s="41"/>
    </row>
    <row r="513" spans="2:8">
      <c r="B513" s="113">
        <f t="shared" si="85"/>
        <v>47.059999999999988</v>
      </c>
      <c r="C513" s="56" t="s">
        <v>679</v>
      </c>
      <c r="D513" s="40">
        <v>3</v>
      </c>
      <c r="E513" s="60" t="s">
        <v>9</v>
      </c>
      <c r="F513" s="123"/>
      <c r="G513" s="40">
        <f t="shared" si="84"/>
        <v>0</v>
      </c>
      <c r="H513" s="41"/>
    </row>
    <row r="514" spans="2:8">
      <c r="B514" s="113">
        <f t="shared" si="85"/>
        <v>47.069999999999986</v>
      </c>
      <c r="C514" s="56" t="s">
        <v>684</v>
      </c>
      <c r="D514" s="40">
        <v>1</v>
      </c>
      <c r="E514" s="60" t="s">
        <v>9</v>
      </c>
      <c r="F514" s="123"/>
      <c r="G514" s="40">
        <f t="shared" si="84"/>
        <v>0</v>
      </c>
      <c r="H514" s="41"/>
    </row>
    <row r="515" spans="2:8">
      <c r="B515" s="113">
        <f t="shared" si="85"/>
        <v>47.079999999999984</v>
      </c>
      <c r="C515" s="56" t="s">
        <v>225</v>
      </c>
      <c r="D515" s="40">
        <v>4</v>
      </c>
      <c r="E515" s="60" t="s">
        <v>9</v>
      </c>
      <c r="F515" s="45"/>
      <c r="G515" s="40">
        <f t="shared" si="84"/>
        <v>0</v>
      </c>
      <c r="H515" s="41"/>
    </row>
    <row r="516" spans="2:8">
      <c r="B516" s="113">
        <f t="shared" si="85"/>
        <v>47.089999999999982</v>
      </c>
      <c r="C516" s="56" t="s">
        <v>718</v>
      </c>
      <c r="D516" s="40">
        <v>2</v>
      </c>
      <c r="E516" s="60" t="s">
        <v>9</v>
      </c>
      <c r="F516" s="45"/>
      <c r="G516" s="40">
        <f t="shared" si="84"/>
        <v>0</v>
      </c>
      <c r="H516" s="41"/>
    </row>
    <row r="517" spans="2:8">
      <c r="B517" s="117"/>
      <c r="C517" s="56"/>
      <c r="D517" s="40"/>
      <c r="E517" s="57"/>
      <c r="F517" s="45"/>
      <c r="G517" s="40">
        <f t="shared" si="84"/>
        <v>0</v>
      </c>
      <c r="H517" s="41">
        <f>SUM(G508:G516)</f>
        <v>0</v>
      </c>
    </row>
    <row r="518" spans="2:8">
      <c r="B518" s="118">
        <v>48</v>
      </c>
      <c r="C518" s="119" t="s">
        <v>266</v>
      </c>
      <c r="D518" s="40"/>
      <c r="E518" s="57"/>
      <c r="F518" s="45"/>
      <c r="G518" s="40">
        <f t="shared" si="84"/>
        <v>0</v>
      </c>
      <c r="H518" s="41"/>
    </row>
    <row r="519" spans="2:8" ht="37.5">
      <c r="B519" s="113">
        <f t="shared" ref="B519:B525" si="86">+B518+0.01</f>
        <v>48.01</v>
      </c>
      <c r="C519" s="56" t="s">
        <v>737</v>
      </c>
      <c r="D519" s="40">
        <v>2</v>
      </c>
      <c r="E519" s="60" t="s">
        <v>9</v>
      </c>
      <c r="F519" s="45"/>
      <c r="G519" s="40">
        <f t="shared" si="84"/>
        <v>0</v>
      </c>
      <c r="H519" s="41"/>
    </row>
    <row r="520" spans="2:8">
      <c r="B520" s="113">
        <f t="shared" si="86"/>
        <v>48.019999999999996</v>
      </c>
      <c r="C520" s="56" t="s">
        <v>221</v>
      </c>
      <c r="D520" s="40">
        <v>2</v>
      </c>
      <c r="E520" s="60" t="s">
        <v>9</v>
      </c>
      <c r="F520" s="45"/>
      <c r="G520" s="40">
        <f t="shared" si="84"/>
        <v>0</v>
      </c>
      <c r="H520" s="41"/>
    </row>
    <row r="521" spans="2:8">
      <c r="B521" s="113">
        <f t="shared" si="86"/>
        <v>48.029999999999994</v>
      </c>
      <c r="C521" s="56" t="s">
        <v>222</v>
      </c>
      <c r="D521" s="40">
        <v>2</v>
      </c>
      <c r="E521" s="60" t="s">
        <v>9</v>
      </c>
      <c r="F521" s="45"/>
      <c r="G521" s="40">
        <f t="shared" si="84"/>
        <v>0</v>
      </c>
      <c r="H521" s="41"/>
    </row>
    <row r="522" spans="2:8">
      <c r="B522" s="113">
        <f t="shared" si="86"/>
        <v>48.039999999999992</v>
      </c>
      <c r="C522" s="56" t="s">
        <v>223</v>
      </c>
      <c r="D522" s="40">
        <v>4</v>
      </c>
      <c r="E522" s="60" t="s">
        <v>9</v>
      </c>
      <c r="F522" s="45"/>
      <c r="G522" s="40">
        <f t="shared" si="84"/>
        <v>0</v>
      </c>
      <c r="H522" s="41"/>
    </row>
    <row r="523" spans="2:8">
      <c r="B523" s="113">
        <f t="shared" si="86"/>
        <v>48.04999999999999</v>
      </c>
      <c r="C523" s="56" t="s">
        <v>226</v>
      </c>
      <c r="D523" s="40">
        <v>2</v>
      </c>
      <c r="E523" s="60" t="s">
        <v>9</v>
      </c>
      <c r="F523" s="45"/>
      <c r="G523" s="40">
        <f t="shared" si="84"/>
        <v>0</v>
      </c>
      <c r="H523" s="41"/>
    </row>
    <row r="524" spans="2:8">
      <c r="B524" s="113">
        <f t="shared" si="86"/>
        <v>48.059999999999988</v>
      </c>
      <c r="C524" s="56" t="s">
        <v>224</v>
      </c>
      <c r="D524" s="40">
        <v>2</v>
      </c>
      <c r="E524" s="60" t="s">
        <v>9</v>
      </c>
      <c r="F524" s="45"/>
      <c r="G524" s="40">
        <f t="shared" si="84"/>
        <v>0</v>
      </c>
      <c r="H524" s="41"/>
    </row>
    <row r="525" spans="2:8">
      <c r="B525" s="113">
        <f t="shared" si="86"/>
        <v>48.069999999999986</v>
      </c>
      <c r="C525" s="56" t="s">
        <v>225</v>
      </c>
      <c r="D525" s="40">
        <v>2</v>
      </c>
      <c r="E525" s="60" t="s">
        <v>9</v>
      </c>
      <c r="F525" s="45"/>
      <c r="G525" s="40">
        <f t="shared" si="84"/>
        <v>0</v>
      </c>
      <c r="H525" s="41"/>
    </row>
    <row r="526" spans="2:8">
      <c r="B526" s="117"/>
      <c r="C526" s="56"/>
      <c r="D526" s="40"/>
      <c r="E526" s="57"/>
      <c r="F526" s="45"/>
      <c r="G526" s="40">
        <f t="shared" si="84"/>
        <v>0</v>
      </c>
      <c r="H526" s="41">
        <f>SUM(G519:G525)</f>
        <v>0</v>
      </c>
    </row>
    <row r="527" spans="2:8">
      <c r="B527" s="118">
        <v>49</v>
      </c>
      <c r="C527" s="119" t="s">
        <v>267</v>
      </c>
      <c r="D527" s="40"/>
      <c r="E527" s="57"/>
      <c r="F527" s="45"/>
      <c r="G527" s="40">
        <f t="shared" si="84"/>
        <v>0</v>
      </c>
      <c r="H527" s="41"/>
    </row>
    <row r="528" spans="2:8" ht="37.5">
      <c r="B528" s="113">
        <f t="shared" ref="B528:B532" si="87">+B527+0.01</f>
        <v>49.01</v>
      </c>
      <c r="C528" s="56" t="s">
        <v>737</v>
      </c>
      <c r="D528" s="40">
        <v>1</v>
      </c>
      <c r="E528" s="60" t="s">
        <v>9</v>
      </c>
      <c r="F528" s="45"/>
      <c r="G528" s="40">
        <f t="shared" si="84"/>
        <v>0</v>
      </c>
      <c r="H528" s="41"/>
    </row>
    <row r="529" spans="2:8">
      <c r="B529" s="113">
        <f t="shared" si="87"/>
        <v>49.019999999999996</v>
      </c>
      <c r="C529" s="56" t="s">
        <v>222</v>
      </c>
      <c r="D529" s="40">
        <v>1</v>
      </c>
      <c r="E529" s="60" t="s">
        <v>9</v>
      </c>
      <c r="F529" s="45"/>
      <c r="G529" s="40">
        <f t="shared" si="84"/>
        <v>0</v>
      </c>
      <c r="H529" s="41"/>
    </row>
    <row r="530" spans="2:8">
      <c r="B530" s="113">
        <f t="shared" si="87"/>
        <v>49.029999999999994</v>
      </c>
      <c r="C530" s="56" t="s">
        <v>223</v>
      </c>
      <c r="D530" s="40">
        <v>3</v>
      </c>
      <c r="E530" s="60" t="s">
        <v>9</v>
      </c>
      <c r="F530" s="45"/>
      <c r="G530" s="40">
        <f t="shared" si="84"/>
        <v>0</v>
      </c>
      <c r="H530" s="41"/>
    </row>
    <row r="531" spans="2:8">
      <c r="B531" s="113">
        <f t="shared" si="87"/>
        <v>49.039999999999992</v>
      </c>
      <c r="C531" s="56" t="s">
        <v>224</v>
      </c>
      <c r="D531" s="40">
        <v>3</v>
      </c>
      <c r="E531" s="60" t="s">
        <v>9</v>
      </c>
      <c r="F531" s="45"/>
      <c r="G531" s="40">
        <f t="shared" si="84"/>
        <v>0</v>
      </c>
      <c r="H531" s="41"/>
    </row>
    <row r="532" spans="2:8">
      <c r="B532" s="113">
        <f t="shared" si="87"/>
        <v>49.04999999999999</v>
      </c>
      <c r="C532" s="56" t="s">
        <v>225</v>
      </c>
      <c r="D532" s="40">
        <v>3</v>
      </c>
      <c r="E532" s="60" t="s">
        <v>9</v>
      </c>
      <c r="F532" s="45"/>
      <c r="G532" s="40">
        <f t="shared" si="84"/>
        <v>0</v>
      </c>
      <c r="H532" s="41"/>
    </row>
    <row r="533" spans="2:8">
      <c r="B533" s="117"/>
      <c r="C533" s="56"/>
      <c r="D533" s="40"/>
      <c r="E533" s="57"/>
      <c r="F533" s="45"/>
      <c r="G533" s="40">
        <f t="shared" si="84"/>
        <v>0</v>
      </c>
      <c r="H533" s="41">
        <f>SUM(G528:G532)</f>
        <v>0</v>
      </c>
    </row>
    <row r="534" spans="2:8">
      <c r="B534" s="118"/>
      <c r="C534" s="119" t="s">
        <v>268</v>
      </c>
      <c r="D534" s="40"/>
      <c r="E534" s="57"/>
      <c r="F534" s="45"/>
      <c r="G534" s="40">
        <f t="shared" si="84"/>
        <v>0</v>
      </c>
      <c r="H534" s="41"/>
    </row>
    <row r="535" spans="2:8">
      <c r="B535" s="118">
        <v>50</v>
      </c>
      <c r="C535" s="119" t="s">
        <v>269</v>
      </c>
      <c r="D535" s="40"/>
      <c r="E535" s="57"/>
      <c r="F535" s="45"/>
      <c r="G535" s="40">
        <f t="shared" si="84"/>
        <v>0</v>
      </c>
      <c r="H535" s="41"/>
    </row>
    <row r="536" spans="2:8" ht="37.5">
      <c r="B536" s="113">
        <f t="shared" ref="B536:B540" si="88">+B535+0.01</f>
        <v>50.01</v>
      </c>
      <c r="C536" s="56" t="s">
        <v>737</v>
      </c>
      <c r="D536" s="40">
        <v>2</v>
      </c>
      <c r="E536" s="60" t="s">
        <v>9</v>
      </c>
      <c r="F536" s="45"/>
      <c r="G536" s="40">
        <f t="shared" si="84"/>
        <v>0</v>
      </c>
      <c r="H536" s="41"/>
    </row>
    <row r="537" spans="2:8">
      <c r="B537" s="113">
        <f t="shared" si="88"/>
        <v>50.019999999999996</v>
      </c>
      <c r="C537" s="56" t="s">
        <v>222</v>
      </c>
      <c r="D537" s="40">
        <v>1</v>
      </c>
      <c r="E537" s="60" t="s">
        <v>9</v>
      </c>
      <c r="F537" s="45"/>
      <c r="G537" s="40">
        <f t="shared" si="84"/>
        <v>0</v>
      </c>
      <c r="H537" s="41"/>
    </row>
    <row r="538" spans="2:8">
      <c r="B538" s="113">
        <f t="shared" si="88"/>
        <v>50.029999999999994</v>
      </c>
      <c r="C538" s="56" t="s">
        <v>223</v>
      </c>
      <c r="D538" s="40">
        <v>4</v>
      </c>
      <c r="E538" s="60" t="s">
        <v>9</v>
      </c>
      <c r="F538" s="45"/>
      <c r="G538" s="40">
        <f t="shared" si="84"/>
        <v>0</v>
      </c>
      <c r="H538" s="41"/>
    </row>
    <row r="539" spans="2:8">
      <c r="B539" s="113">
        <f t="shared" si="88"/>
        <v>50.039999999999992</v>
      </c>
      <c r="C539" s="56" t="s">
        <v>224</v>
      </c>
      <c r="D539" s="40">
        <v>2</v>
      </c>
      <c r="E539" s="60" t="s">
        <v>9</v>
      </c>
      <c r="F539" s="45"/>
      <c r="G539" s="40">
        <f t="shared" si="84"/>
        <v>0</v>
      </c>
      <c r="H539" s="41"/>
    </row>
    <row r="540" spans="2:8">
      <c r="B540" s="113">
        <f t="shared" si="88"/>
        <v>50.04999999999999</v>
      </c>
      <c r="C540" s="56" t="s">
        <v>225</v>
      </c>
      <c r="D540" s="40">
        <v>2</v>
      </c>
      <c r="E540" s="60" t="s">
        <v>9</v>
      </c>
      <c r="F540" s="45"/>
      <c r="G540" s="40">
        <f t="shared" si="84"/>
        <v>0</v>
      </c>
      <c r="H540" s="41"/>
    </row>
    <row r="541" spans="2:8">
      <c r="B541" s="117"/>
      <c r="C541" s="56"/>
      <c r="D541" s="40"/>
      <c r="E541" s="57"/>
      <c r="F541" s="45"/>
      <c r="G541" s="40">
        <f t="shared" si="84"/>
        <v>0</v>
      </c>
      <c r="H541" s="41">
        <f>SUM(G536:G540)</f>
        <v>0</v>
      </c>
    </row>
    <row r="542" spans="2:8">
      <c r="B542" s="118">
        <v>51</v>
      </c>
      <c r="C542" s="119" t="s">
        <v>270</v>
      </c>
      <c r="D542" s="40"/>
      <c r="E542" s="57"/>
      <c r="F542" s="45"/>
      <c r="G542" s="40">
        <f t="shared" si="84"/>
        <v>0</v>
      </c>
      <c r="H542" s="41"/>
    </row>
    <row r="543" spans="2:8" ht="37.5">
      <c r="B543" s="113">
        <f t="shared" ref="B543:B547" si="89">+B542+0.01</f>
        <v>51.01</v>
      </c>
      <c r="C543" s="56" t="s">
        <v>737</v>
      </c>
      <c r="D543" s="40">
        <v>2</v>
      </c>
      <c r="E543" s="60" t="s">
        <v>9</v>
      </c>
      <c r="F543" s="45"/>
      <c r="G543" s="40">
        <f t="shared" si="84"/>
        <v>0</v>
      </c>
      <c r="H543" s="41"/>
    </row>
    <row r="544" spans="2:8">
      <c r="B544" s="113">
        <f t="shared" si="89"/>
        <v>51.019999999999996</v>
      </c>
      <c r="C544" s="56" t="s">
        <v>222</v>
      </c>
      <c r="D544" s="40">
        <v>2</v>
      </c>
      <c r="E544" s="60" t="s">
        <v>9</v>
      </c>
      <c r="F544" s="45"/>
      <c r="G544" s="40">
        <f t="shared" si="84"/>
        <v>0</v>
      </c>
      <c r="H544" s="41"/>
    </row>
    <row r="545" spans="2:8">
      <c r="B545" s="113">
        <f t="shared" si="89"/>
        <v>51.029999999999994</v>
      </c>
      <c r="C545" s="56" t="s">
        <v>223</v>
      </c>
      <c r="D545" s="40">
        <v>4</v>
      </c>
      <c r="E545" s="60" t="s">
        <v>9</v>
      </c>
      <c r="F545" s="45"/>
      <c r="G545" s="40">
        <f t="shared" si="84"/>
        <v>0</v>
      </c>
      <c r="H545" s="41"/>
    </row>
    <row r="546" spans="2:8">
      <c r="B546" s="113">
        <f t="shared" si="89"/>
        <v>51.039999999999992</v>
      </c>
      <c r="C546" s="56" t="s">
        <v>224</v>
      </c>
      <c r="D546" s="40">
        <v>3</v>
      </c>
      <c r="E546" s="60" t="s">
        <v>9</v>
      </c>
      <c r="F546" s="45"/>
      <c r="G546" s="40">
        <f t="shared" si="84"/>
        <v>0</v>
      </c>
      <c r="H546" s="41"/>
    </row>
    <row r="547" spans="2:8">
      <c r="B547" s="113">
        <f t="shared" si="89"/>
        <v>51.04999999999999</v>
      </c>
      <c r="C547" s="56" t="s">
        <v>225</v>
      </c>
      <c r="D547" s="40">
        <v>3</v>
      </c>
      <c r="E547" s="60" t="s">
        <v>9</v>
      </c>
      <c r="F547" s="45"/>
      <c r="G547" s="40">
        <f t="shared" si="84"/>
        <v>0</v>
      </c>
      <c r="H547" s="41"/>
    </row>
    <row r="548" spans="2:8">
      <c r="B548" s="117"/>
      <c r="C548" s="56"/>
      <c r="D548" s="40"/>
      <c r="E548" s="57"/>
      <c r="F548" s="45"/>
      <c r="G548" s="40">
        <f t="shared" si="84"/>
        <v>0</v>
      </c>
      <c r="H548" s="41">
        <f>SUM(G543:G547)</f>
        <v>0</v>
      </c>
    </row>
    <row r="549" spans="2:8">
      <c r="B549" s="118">
        <v>52</v>
      </c>
      <c r="C549" s="119" t="s">
        <v>271</v>
      </c>
      <c r="D549" s="40"/>
      <c r="E549" s="57"/>
      <c r="F549" s="45"/>
      <c r="G549" s="40">
        <f t="shared" si="84"/>
        <v>0</v>
      </c>
      <c r="H549" s="41"/>
    </row>
    <row r="550" spans="2:8" ht="37.5">
      <c r="B550" s="113">
        <f t="shared" ref="B550:B555" si="90">+B549+0.01</f>
        <v>52.01</v>
      </c>
      <c r="C550" s="56" t="s">
        <v>737</v>
      </c>
      <c r="D550" s="40">
        <v>1</v>
      </c>
      <c r="E550" s="60" t="s">
        <v>9</v>
      </c>
      <c r="F550" s="45"/>
      <c r="G550" s="40">
        <f t="shared" si="84"/>
        <v>0</v>
      </c>
      <c r="H550" s="41"/>
    </row>
    <row r="551" spans="2:8">
      <c r="B551" s="113">
        <f t="shared" si="90"/>
        <v>52.019999999999996</v>
      </c>
      <c r="C551" s="56" t="s">
        <v>221</v>
      </c>
      <c r="D551" s="40">
        <v>2</v>
      </c>
      <c r="E551" s="60" t="s">
        <v>9</v>
      </c>
      <c r="F551" s="45"/>
      <c r="G551" s="40">
        <f t="shared" si="84"/>
        <v>0</v>
      </c>
      <c r="H551" s="41"/>
    </row>
    <row r="552" spans="2:8">
      <c r="B552" s="113">
        <f t="shared" si="90"/>
        <v>52.029999999999994</v>
      </c>
      <c r="C552" s="56" t="s">
        <v>222</v>
      </c>
      <c r="D552" s="40">
        <v>3</v>
      </c>
      <c r="E552" s="60" t="s">
        <v>9</v>
      </c>
      <c r="F552" s="45"/>
      <c r="G552" s="40">
        <f t="shared" si="84"/>
        <v>0</v>
      </c>
      <c r="H552" s="41"/>
    </row>
    <row r="553" spans="2:8">
      <c r="B553" s="113">
        <f t="shared" si="90"/>
        <v>52.039999999999992</v>
      </c>
      <c r="C553" s="56" t="s">
        <v>223</v>
      </c>
      <c r="D553" s="40">
        <v>2</v>
      </c>
      <c r="E553" s="60" t="s">
        <v>9</v>
      </c>
      <c r="F553" s="45"/>
      <c r="G553" s="40">
        <f t="shared" si="84"/>
        <v>0</v>
      </c>
      <c r="H553" s="41"/>
    </row>
    <row r="554" spans="2:8">
      <c r="B554" s="113">
        <f t="shared" si="90"/>
        <v>52.04999999999999</v>
      </c>
      <c r="C554" s="56" t="s">
        <v>224</v>
      </c>
      <c r="D554" s="40">
        <v>1</v>
      </c>
      <c r="E554" s="60" t="s">
        <v>9</v>
      </c>
      <c r="F554" s="45"/>
      <c r="G554" s="40">
        <f t="shared" si="84"/>
        <v>0</v>
      </c>
      <c r="H554" s="41"/>
    </row>
    <row r="555" spans="2:8">
      <c r="B555" s="113">
        <f t="shared" si="90"/>
        <v>52.059999999999988</v>
      </c>
      <c r="C555" s="56" t="s">
        <v>225</v>
      </c>
      <c r="D555" s="40">
        <v>1</v>
      </c>
      <c r="E555" s="60" t="s">
        <v>9</v>
      </c>
      <c r="F555" s="45"/>
      <c r="G555" s="40">
        <f t="shared" si="84"/>
        <v>0</v>
      </c>
      <c r="H555" s="41"/>
    </row>
    <row r="556" spans="2:8">
      <c r="B556" s="117"/>
      <c r="C556" s="56"/>
      <c r="D556" s="40"/>
      <c r="E556" s="57"/>
      <c r="F556" s="45"/>
      <c r="G556" s="40">
        <f t="shared" si="84"/>
        <v>0</v>
      </c>
      <c r="H556" s="41">
        <f>SUM(G550:G555)</f>
        <v>0</v>
      </c>
    </row>
    <row r="557" spans="2:8">
      <c r="B557" s="118">
        <v>53</v>
      </c>
      <c r="C557" s="119" t="s">
        <v>272</v>
      </c>
      <c r="D557" s="40"/>
      <c r="E557" s="57"/>
      <c r="F557" s="45"/>
      <c r="G557" s="40">
        <f t="shared" si="84"/>
        <v>0</v>
      </c>
      <c r="H557" s="41"/>
    </row>
    <row r="558" spans="2:8" ht="37.5">
      <c r="B558" s="113">
        <f t="shared" ref="B558:B562" si="91">+B557+0.01</f>
        <v>53.01</v>
      </c>
      <c r="C558" s="56" t="s">
        <v>737</v>
      </c>
      <c r="D558" s="40">
        <v>3</v>
      </c>
      <c r="E558" s="60" t="s">
        <v>9</v>
      </c>
      <c r="F558" s="45"/>
      <c r="G558" s="40">
        <f t="shared" si="84"/>
        <v>0</v>
      </c>
      <c r="H558" s="41"/>
    </row>
    <row r="559" spans="2:8">
      <c r="B559" s="113">
        <f t="shared" si="91"/>
        <v>53.019999999999996</v>
      </c>
      <c r="C559" s="56" t="s">
        <v>222</v>
      </c>
      <c r="D559" s="40">
        <v>1</v>
      </c>
      <c r="E559" s="60" t="s">
        <v>9</v>
      </c>
      <c r="F559" s="45"/>
      <c r="G559" s="40">
        <f t="shared" si="84"/>
        <v>0</v>
      </c>
      <c r="H559" s="41"/>
    </row>
    <row r="560" spans="2:8">
      <c r="B560" s="113">
        <f t="shared" si="91"/>
        <v>53.029999999999994</v>
      </c>
      <c r="C560" s="56" t="s">
        <v>223</v>
      </c>
      <c r="D560" s="40">
        <v>7</v>
      </c>
      <c r="E560" s="60" t="s">
        <v>9</v>
      </c>
      <c r="F560" s="45"/>
      <c r="G560" s="40">
        <f t="shared" si="84"/>
        <v>0</v>
      </c>
      <c r="H560" s="41"/>
    </row>
    <row r="561" spans="2:8">
      <c r="B561" s="113">
        <f t="shared" si="91"/>
        <v>53.039999999999992</v>
      </c>
      <c r="C561" s="56" t="s">
        <v>224</v>
      </c>
      <c r="D561" s="40">
        <v>5</v>
      </c>
      <c r="E561" s="60" t="s">
        <v>9</v>
      </c>
      <c r="F561" s="45"/>
      <c r="G561" s="40">
        <f t="shared" si="84"/>
        <v>0</v>
      </c>
      <c r="H561" s="41"/>
    </row>
    <row r="562" spans="2:8">
      <c r="B562" s="113">
        <f t="shared" si="91"/>
        <v>53.04999999999999</v>
      </c>
      <c r="C562" s="56" t="s">
        <v>225</v>
      </c>
      <c r="D562" s="40">
        <v>5</v>
      </c>
      <c r="E562" s="60" t="s">
        <v>9</v>
      </c>
      <c r="F562" s="45"/>
      <c r="G562" s="40">
        <f t="shared" si="84"/>
        <v>0</v>
      </c>
      <c r="H562" s="41"/>
    </row>
    <row r="563" spans="2:8">
      <c r="B563" s="117"/>
      <c r="C563" s="56"/>
      <c r="D563" s="40"/>
      <c r="E563" s="57"/>
      <c r="F563" s="45"/>
      <c r="G563" s="40">
        <f t="shared" si="84"/>
        <v>0</v>
      </c>
      <c r="H563" s="41">
        <f>SUM(G558:G562)</f>
        <v>0</v>
      </c>
    </row>
    <row r="564" spans="2:8">
      <c r="B564" s="118">
        <v>54</v>
      </c>
      <c r="C564" s="119" t="s">
        <v>273</v>
      </c>
      <c r="D564" s="40"/>
      <c r="E564" s="57"/>
      <c r="F564" s="45"/>
      <c r="G564" s="40">
        <f t="shared" si="84"/>
        <v>0</v>
      </c>
      <c r="H564" s="41"/>
    </row>
    <row r="565" spans="2:8" ht="37.5">
      <c r="B565" s="113">
        <f t="shared" ref="B565:B569" si="92">+B564+0.01</f>
        <v>54.01</v>
      </c>
      <c r="C565" s="56" t="s">
        <v>737</v>
      </c>
      <c r="D565" s="40">
        <v>1</v>
      </c>
      <c r="E565" s="60" t="s">
        <v>9</v>
      </c>
      <c r="F565" s="45"/>
      <c r="G565" s="40">
        <f t="shared" si="84"/>
        <v>0</v>
      </c>
      <c r="H565" s="41"/>
    </row>
    <row r="566" spans="2:8">
      <c r="B566" s="113">
        <f t="shared" si="92"/>
        <v>54.019999999999996</v>
      </c>
      <c r="C566" s="56" t="s">
        <v>222</v>
      </c>
      <c r="D566" s="40">
        <v>1</v>
      </c>
      <c r="E566" s="60" t="s">
        <v>9</v>
      </c>
      <c r="F566" s="45"/>
      <c r="G566" s="40">
        <f t="shared" si="84"/>
        <v>0</v>
      </c>
      <c r="H566" s="41"/>
    </row>
    <row r="567" spans="2:8">
      <c r="B567" s="113">
        <f t="shared" si="92"/>
        <v>54.029999999999994</v>
      </c>
      <c r="C567" s="56" t="s">
        <v>223</v>
      </c>
      <c r="D567" s="40">
        <v>2</v>
      </c>
      <c r="E567" s="60" t="s">
        <v>9</v>
      </c>
      <c r="F567" s="45"/>
      <c r="G567" s="40">
        <f t="shared" si="84"/>
        <v>0</v>
      </c>
      <c r="H567" s="41"/>
    </row>
    <row r="568" spans="2:8">
      <c r="B568" s="113">
        <f t="shared" si="92"/>
        <v>54.039999999999992</v>
      </c>
      <c r="C568" s="56" t="s">
        <v>224</v>
      </c>
      <c r="D568" s="40">
        <v>1</v>
      </c>
      <c r="E568" s="60" t="s">
        <v>9</v>
      </c>
      <c r="F568" s="45"/>
      <c r="G568" s="40">
        <f t="shared" si="84"/>
        <v>0</v>
      </c>
      <c r="H568" s="41"/>
    </row>
    <row r="569" spans="2:8">
      <c r="B569" s="113">
        <f t="shared" si="92"/>
        <v>54.04999999999999</v>
      </c>
      <c r="C569" s="56" t="s">
        <v>225</v>
      </c>
      <c r="D569" s="40">
        <v>1</v>
      </c>
      <c r="E569" s="60" t="s">
        <v>9</v>
      </c>
      <c r="F569" s="45"/>
      <c r="G569" s="40">
        <f t="shared" si="84"/>
        <v>0</v>
      </c>
      <c r="H569" s="41"/>
    </row>
    <row r="570" spans="2:8">
      <c r="B570" s="117"/>
      <c r="C570" s="56"/>
      <c r="D570" s="40"/>
      <c r="E570" s="57"/>
      <c r="F570" s="45"/>
      <c r="G570" s="40">
        <f t="shared" si="84"/>
        <v>0</v>
      </c>
      <c r="H570" s="41">
        <f>SUM(G565:G569)</f>
        <v>0</v>
      </c>
    </row>
    <row r="571" spans="2:8">
      <c r="B571" s="118">
        <v>55</v>
      </c>
      <c r="C571" s="119" t="s">
        <v>274</v>
      </c>
      <c r="D571" s="40"/>
      <c r="E571" s="57"/>
      <c r="F571" s="45"/>
      <c r="G571" s="40">
        <f t="shared" ref="G571:G634" si="93">ROUND(F571*D571,2)</f>
        <v>0</v>
      </c>
      <c r="H571" s="41"/>
    </row>
    <row r="572" spans="2:8" ht="37.5">
      <c r="B572" s="113">
        <f t="shared" ref="B572:B576" si="94">+B571+0.01</f>
        <v>55.01</v>
      </c>
      <c r="C572" s="56" t="s">
        <v>737</v>
      </c>
      <c r="D572" s="40">
        <v>1</v>
      </c>
      <c r="E572" s="60" t="s">
        <v>9</v>
      </c>
      <c r="F572" s="45"/>
      <c r="G572" s="40">
        <f t="shared" si="93"/>
        <v>0</v>
      </c>
      <c r="H572" s="41"/>
    </row>
    <row r="573" spans="2:8">
      <c r="B573" s="113">
        <f t="shared" si="94"/>
        <v>55.019999999999996</v>
      </c>
      <c r="C573" s="56" t="s">
        <v>222</v>
      </c>
      <c r="D573" s="40">
        <v>1</v>
      </c>
      <c r="E573" s="60" t="s">
        <v>9</v>
      </c>
      <c r="F573" s="45"/>
      <c r="G573" s="40">
        <f t="shared" si="93"/>
        <v>0</v>
      </c>
      <c r="H573" s="41"/>
    </row>
    <row r="574" spans="2:8">
      <c r="B574" s="113">
        <f t="shared" si="94"/>
        <v>55.029999999999994</v>
      </c>
      <c r="C574" s="56" t="s">
        <v>223</v>
      </c>
      <c r="D574" s="40">
        <v>2</v>
      </c>
      <c r="E574" s="60" t="s">
        <v>9</v>
      </c>
      <c r="F574" s="45"/>
      <c r="G574" s="40">
        <f t="shared" si="93"/>
        <v>0</v>
      </c>
      <c r="H574" s="41"/>
    </row>
    <row r="575" spans="2:8">
      <c r="B575" s="113">
        <f t="shared" si="94"/>
        <v>55.039999999999992</v>
      </c>
      <c r="C575" s="56" t="s">
        <v>224</v>
      </c>
      <c r="D575" s="40">
        <v>1</v>
      </c>
      <c r="E575" s="60" t="s">
        <v>9</v>
      </c>
      <c r="F575" s="45"/>
      <c r="G575" s="40">
        <f t="shared" si="93"/>
        <v>0</v>
      </c>
      <c r="H575" s="41"/>
    </row>
    <row r="576" spans="2:8">
      <c r="B576" s="113">
        <f t="shared" si="94"/>
        <v>55.04999999999999</v>
      </c>
      <c r="C576" s="56" t="s">
        <v>225</v>
      </c>
      <c r="D576" s="40">
        <v>1</v>
      </c>
      <c r="E576" s="60" t="s">
        <v>9</v>
      </c>
      <c r="F576" s="45"/>
      <c r="G576" s="40">
        <f t="shared" si="93"/>
        <v>0</v>
      </c>
      <c r="H576" s="41"/>
    </row>
    <row r="577" spans="2:8">
      <c r="B577" s="117"/>
      <c r="C577" s="56"/>
      <c r="D577" s="40"/>
      <c r="E577" s="57"/>
      <c r="F577" s="45"/>
      <c r="G577" s="40">
        <f t="shared" si="93"/>
        <v>0</v>
      </c>
      <c r="H577" s="41">
        <f>SUM(G572:G577)</f>
        <v>0</v>
      </c>
    </row>
    <row r="578" spans="2:8">
      <c r="B578" s="118">
        <v>56</v>
      </c>
      <c r="C578" s="119" t="s">
        <v>275</v>
      </c>
      <c r="D578" s="40"/>
      <c r="E578" s="57"/>
      <c r="F578" s="45"/>
      <c r="G578" s="40">
        <f t="shared" si="93"/>
        <v>0</v>
      </c>
      <c r="H578" s="41"/>
    </row>
    <row r="579" spans="2:8" ht="37.5">
      <c r="B579" s="113">
        <f t="shared" ref="B579:B583" si="95">+B578+0.01</f>
        <v>56.01</v>
      </c>
      <c r="C579" s="56" t="s">
        <v>737</v>
      </c>
      <c r="D579" s="40">
        <v>1</v>
      </c>
      <c r="E579" s="60" t="s">
        <v>9</v>
      </c>
      <c r="F579" s="45"/>
      <c r="G579" s="40">
        <f t="shared" si="93"/>
        <v>0</v>
      </c>
      <c r="H579" s="41"/>
    </row>
    <row r="580" spans="2:8">
      <c r="B580" s="113">
        <f t="shared" si="95"/>
        <v>56.019999999999996</v>
      </c>
      <c r="C580" s="56" t="s">
        <v>222</v>
      </c>
      <c r="D580" s="40">
        <v>1</v>
      </c>
      <c r="E580" s="60" t="s">
        <v>9</v>
      </c>
      <c r="F580" s="45"/>
      <c r="G580" s="40">
        <f t="shared" si="93"/>
        <v>0</v>
      </c>
      <c r="H580" s="41"/>
    </row>
    <row r="581" spans="2:8">
      <c r="B581" s="113">
        <f t="shared" si="95"/>
        <v>56.029999999999994</v>
      </c>
      <c r="C581" s="56" t="s">
        <v>223</v>
      </c>
      <c r="D581" s="40">
        <v>2</v>
      </c>
      <c r="E581" s="60" t="s">
        <v>9</v>
      </c>
      <c r="F581" s="45"/>
      <c r="G581" s="40">
        <f t="shared" si="93"/>
        <v>0</v>
      </c>
      <c r="H581" s="41"/>
    </row>
    <row r="582" spans="2:8">
      <c r="B582" s="113">
        <f t="shared" si="95"/>
        <v>56.039999999999992</v>
      </c>
      <c r="C582" s="56" t="s">
        <v>224</v>
      </c>
      <c r="D582" s="40">
        <v>1</v>
      </c>
      <c r="E582" s="60" t="s">
        <v>9</v>
      </c>
      <c r="F582" s="45"/>
      <c r="G582" s="40">
        <f t="shared" si="93"/>
        <v>0</v>
      </c>
      <c r="H582" s="41"/>
    </row>
    <row r="583" spans="2:8">
      <c r="B583" s="113">
        <f t="shared" si="95"/>
        <v>56.04999999999999</v>
      </c>
      <c r="C583" s="56" t="s">
        <v>225</v>
      </c>
      <c r="D583" s="40">
        <v>1</v>
      </c>
      <c r="E583" s="60" t="s">
        <v>9</v>
      </c>
      <c r="F583" s="45"/>
      <c r="G583" s="40">
        <f t="shared" si="93"/>
        <v>0</v>
      </c>
      <c r="H583" s="41"/>
    </row>
    <row r="584" spans="2:8">
      <c r="B584" s="117"/>
      <c r="C584" s="56"/>
      <c r="D584" s="40"/>
      <c r="E584" s="57"/>
      <c r="F584" s="45"/>
      <c r="G584" s="40">
        <f t="shared" si="93"/>
        <v>0</v>
      </c>
      <c r="H584" s="41">
        <f>SUM(G579:G583)</f>
        <v>0</v>
      </c>
    </row>
    <row r="585" spans="2:8">
      <c r="B585" s="118">
        <v>57</v>
      </c>
      <c r="C585" s="119" t="s">
        <v>276</v>
      </c>
      <c r="D585" s="40"/>
      <c r="E585" s="57"/>
      <c r="F585" s="45"/>
      <c r="G585" s="40">
        <f t="shared" si="93"/>
        <v>0</v>
      </c>
      <c r="H585" s="41"/>
    </row>
    <row r="586" spans="2:8" ht="37.5">
      <c r="B586" s="113">
        <f t="shared" ref="B586:B590" si="96">+B585+0.01</f>
        <v>57.01</v>
      </c>
      <c r="C586" s="56" t="s">
        <v>737</v>
      </c>
      <c r="D586" s="40">
        <v>1</v>
      </c>
      <c r="E586" s="60" t="s">
        <v>9</v>
      </c>
      <c r="F586" s="45"/>
      <c r="G586" s="40">
        <f t="shared" si="93"/>
        <v>0</v>
      </c>
      <c r="H586" s="41"/>
    </row>
    <row r="587" spans="2:8">
      <c r="B587" s="113">
        <f t="shared" si="96"/>
        <v>57.019999999999996</v>
      </c>
      <c r="C587" s="56" t="s">
        <v>222</v>
      </c>
      <c r="D587" s="40">
        <v>1</v>
      </c>
      <c r="E587" s="60" t="s">
        <v>9</v>
      </c>
      <c r="F587" s="45"/>
      <c r="G587" s="40">
        <f t="shared" si="93"/>
        <v>0</v>
      </c>
      <c r="H587" s="41"/>
    </row>
    <row r="588" spans="2:8">
      <c r="B588" s="113">
        <f t="shared" si="96"/>
        <v>57.029999999999994</v>
      </c>
      <c r="C588" s="56" t="s">
        <v>223</v>
      </c>
      <c r="D588" s="40">
        <v>2</v>
      </c>
      <c r="E588" s="60" t="s">
        <v>9</v>
      </c>
      <c r="F588" s="45"/>
      <c r="G588" s="40">
        <f t="shared" si="93"/>
        <v>0</v>
      </c>
      <c r="H588" s="41"/>
    </row>
    <row r="589" spans="2:8">
      <c r="B589" s="113">
        <f t="shared" si="96"/>
        <v>57.039999999999992</v>
      </c>
      <c r="C589" s="56" t="s">
        <v>224</v>
      </c>
      <c r="D589" s="40">
        <v>1</v>
      </c>
      <c r="E589" s="60" t="s">
        <v>9</v>
      </c>
      <c r="F589" s="45"/>
      <c r="G589" s="40">
        <f t="shared" si="93"/>
        <v>0</v>
      </c>
      <c r="H589" s="41"/>
    </row>
    <row r="590" spans="2:8">
      <c r="B590" s="113">
        <f t="shared" si="96"/>
        <v>57.04999999999999</v>
      </c>
      <c r="C590" s="56" t="s">
        <v>225</v>
      </c>
      <c r="D590" s="40">
        <v>1</v>
      </c>
      <c r="E590" s="60" t="s">
        <v>9</v>
      </c>
      <c r="F590" s="45"/>
      <c r="G590" s="40">
        <f t="shared" si="93"/>
        <v>0</v>
      </c>
      <c r="H590" s="41"/>
    </row>
    <row r="591" spans="2:8">
      <c r="B591" s="117"/>
      <c r="C591" s="56"/>
      <c r="D591" s="40"/>
      <c r="E591" s="57"/>
      <c r="F591" s="45"/>
      <c r="G591" s="40">
        <f t="shared" si="93"/>
        <v>0</v>
      </c>
      <c r="H591" s="41">
        <f>SUM(G586:G590)</f>
        <v>0</v>
      </c>
    </row>
    <row r="592" spans="2:8">
      <c r="B592" s="118">
        <v>58</v>
      </c>
      <c r="C592" s="119" t="s">
        <v>277</v>
      </c>
      <c r="D592" s="40"/>
      <c r="E592" s="57"/>
      <c r="F592" s="45"/>
      <c r="G592" s="40">
        <f t="shared" si="93"/>
        <v>0</v>
      </c>
      <c r="H592" s="41"/>
    </row>
    <row r="593" spans="2:8">
      <c r="B593" s="113">
        <f t="shared" ref="B593:B594" si="97">+B592+0.01</f>
        <v>58.01</v>
      </c>
      <c r="C593" s="56" t="s">
        <v>221</v>
      </c>
      <c r="D593" s="40">
        <v>1</v>
      </c>
      <c r="E593" s="60" t="s">
        <v>9</v>
      </c>
      <c r="F593" s="45"/>
      <c r="G593" s="40">
        <f t="shared" si="93"/>
        <v>0</v>
      </c>
      <c r="H593" s="41"/>
    </row>
    <row r="594" spans="2:8">
      <c r="B594" s="113">
        <f t="shared" si="97"/>
        <v>58.019999999999996</v>
      </c>
      <c r="C594" s="56" t="s">
        <v>222</v>
      </c>
      <c r="D594" s="40">
        <v>1</v>
      </c>
      <c r="E594" s="60" t="s">
        <v>9</v>
      </c>
      <c r="F594" s="45"/>
      <c r="G594" s="40">
        <f t="shared" si="93"/>
        <v>0</v>
      </c>
      <c r="H594" s="41"/>
    </row>
    <row r="595" spans="2:8">
      <c r="B595" s="117"/>
      <c r="C595" s="56"/>
      <c r="D595" s="40"/>
      <c r="E595" s="57"/>
      <c r="F595" s="45"/>
      <c r="G595" s="40">
        <f t="shared" si="93"/>
        <v>0</v>
      </c>
      <c r="H595" s="41">
        <f>SUM(G593:G594)</f>
        <v>0</v>
      </c>
    </row>
    <row r="596" spans="2:8">
      <c r="B596" s="118">
        <v>59</v>
      </c>
      <c r="C596" s="119" t="s">
        <v>278</v>
      </c>
      <c r="D596" s="40"/>
      <c r="E596" s="57"/>
      <c r="F596" s="45"/>
      <c r="G596" s="40">
        <f t="shared" si="93"/>
        <v>0</v>
      </c>
      <c r="H596" s="41"/>
    </row>
    <row r="597" spans="2:8" ht="37.5">
      <c r="B597" s="113">
        <f t="shared" ref="B597:B599" si="98">+B596+0.01</f>
        <v>59.01</v>
      </c>
      <c r="C597" s="56" t="s">
        <v>737</v>
      </c>
      <c r="D597" s="40">
        <v>1</v>
      </c>
      <c r="E597" s="60" t="s">
        <v>9</v>
      </c>
      <c r="F597" s="45"/>
      <c r="G597" s="40">
        <f t="shared" si="93"/>
        <v>0</v>
      </c>
      <c r="H597" s="41"/>
    </row>
    <row r="598" spans="2:8">
      <c r="B598" s="113">
        <f t="shared" si="98"/>
        <v>59.019999999999996</v>
      </c>
      <c r="C598" s="56" t="s">
        <v>222</v>
      </c>
      <c r="D598" s="40">
        <v>1</v>
      </c>
      <c r="E598" s="60" t="s">
        <v>9</v>
      </c>
      <c r="F598" s="45"/>
      <c r="G598" s="40">
        <f t="shared" si="93"/>
        <v>0</v>
      </c>
      <c r="H598" s="41"/>
    </row>
    <row r="599" spans="2:8">
      <c r="B599" s="113">
        <f t="shared" si="98"/>
        <v>59.029999999999994</v>
      </c>
      <c r="C599" s="56" t="s">
        <v>226</v>
      </c>
      <c r="D599" s="40">
        <v>2</v>
      </c>
      <c r="E599" s="60" t="s">
        <v>9</v>
      </c>
      <c r="F599" s="45"/>
      <c r="G599" s="40">
        <f t="shared" si="93"/>
        <v>0</v>
      </c>
      <c r="H599" s="41"/>
    </row>
    <row r="600" spans="2:8">
      <c r="B600" s="117"/>
      <c r="C600" s="56"/>
      <c r="D600" s="40"/>
      <c r="E600" s="57"/>
      <c r="F600" s="45"/>
      <c r="G600" s="40">
        <f t="shared" si="93"/>
        <v>0</v>
      </c>
      <c r="H600" s="41">
        <f>SUM(G597:G599)</f>
        <v>0</v>
      </c>
    </row>
    <row r="601" spans="2:8">
      <c r="B601" s="118">
        <v>60</v>
      </c>
      <c r="C601" s="119" t="s">
        <v>279</v>
      </c>
      <c r="D601" s="40"/>
      <c r="E601" s="57"/>
      <c r="F601" s="45"/>
      <c r="G601" s="40">
        <f t="shared" si="93"/>
        <v>0</v>
      </c>
      <c r="H601" s="41"/>
    </row>
    <row r="602" spans="2:8">
      <c r="B602" s="113">
        <f t="shared" ref="B602:B603" si="99">+B601+0.01</f>
        <v>60.01</v>
      </c>
      <c r="C602" s="56" t="s">
        <v>221</v>
      </c>
      <c r="D602" s="40">
        <v>4</v>
      </c>
      <c r="E602" s="60" t="s">
        <v>9</v>
      </c>
      <c r="F602" s="45"/>
      <c r="G602" s="40">
        <f t="shared" si="93"/>
        <v>0</v>
      </c>
      <c r="H602" s="41"/>
    </row>
    <row r="603" spans="2:8">
      <c r="B603" s="113">
        <f t="shared" si="99"/>
        <v>60.019999999999996</v>
      </c>
      <c r="C603" s="56" t="s">
        <v>222</v>
      </c>
      <c r="D603" s="40">
        <v>1</v>
      </c>
      <c r="E603" s="60" t="s">
        <v>9</v>
      </c>
      <c r="F603" s="45"/>
      <c r="G603" s="40">
        <f t="shared" si="93"/>
        <v>0</v>
      </c>
      <c r="H603" s="41"/>
    </row>
    <row r="604" spans="2:8">
      <c r="B604" s="117"/>
      <c r="C604" s="56"/>
      <c r="D604" s="40"/>
      <c r="E604" s="57"/>
      <c r="F604" s="45"/>
      <c r="G604" s="40">
        <f t="shared" si="93"/>
        <v>0</v>
      </c>
      <c r="H604" s="41">
        <f>SUM(G602:G603)</f>
        <v>0</v>
      </c>
    </row>
    <row r="605" spans="2:8">
      <c r="B605" s="118"/>
      <c r="C605" s="119" t="s">
        <v>280</v>
      </c>
      <c r="D605" s="40"/>
      <c r="E605" s="57"/>
      <c r="F605" s="45"/>
      <c r="G605" s="40">
        <f t="shared" si="93"/>
        <v>0</v>
      </c>
      <c r="H605" s="41"/>
    </row>
    <row r="606" spans="2:8">
      <c r="B606" s="118">
        <v>61</v>
      </c>
      <c r="C606" s="119" t="s">
        <v>281</v>
      </c>
      <c r="D606" s="40"/>
      <c r="E606" s="57"/>
      <c r="F606" s="45"/>
      <c r="G606" s="40">
        <f t="shared" si="93"/>
        <v>0</v>
      </c>
      <c r="H606" s="41"/>
    </row>
    <row r="607" spans="2:8" ht="37.5">
      <c r="B607" s="113">
        <f t="shared" ref="B607:B609" si="100">+B606+0.01</f>
        <v>61.01</v>
      </c>
      <c r="C607" s="56" t="s">
        <v>737</v>
      </c>
      <c r="D607" s="40">
        <v>2</v>
      </c>
      <c r="E607" s="60" t="s">
        <v>9</v>
      </c>
      <c r="F607" s="45"/>
      <c r="G607" s="40">
        <f t="shared" si="93"/>
        <v>0</v>
      </c>
      <c r="H607" s="41"/>
    </row>
    <row r="608" spans="2:8">
      <c r="B608" s="113">
        <f t="shared" si="100"/>
        <v>61.019999999999996</v>
      </c>
      <c r="C608" s="56" t="s">
        <v>221</v>
      </c>
      <c r="D608" s="40">
        <v>2</v>
      </c>
      <c r="E608" s="60" t="s">
        <v>9</v>
      </c>
      <c r="F608" s="45"/>
      <c r="G608" s="40">
        <f t="shared" si="93"/>
        <v>0</v>
      </c>
      <c r="H608" s="41"/>
    </row>
    <row r="609" spans="2:8">
      <c r="B609" s="113">
        <f t="shared" si="100"/>
        <v>61.029999999999994</v>
      </c>
      <c r="C609" s="56" t="s">
        <v>257</v>
      </c>
      <c r="D609" s="40">
        <v>3</v>
      </c>
      <c r="E609" s="60" t="s">
        <v>9</v>
      </c>
      <c r="F609" s="45"/>
      <c r="G609" s="40">
        <f t="shared" si="93"/>
        <v>0</v>
      </c>
      <c r="H609" s="41"/>
    </row>
    <row r="610" spans="2:8">
      <c r="B610" s="117"/>
      <c r="C610" s="56"/>
      <c r="D610" s="40"/>
      <c r="E610" s="57"/>
      <c r="F610" s="45"/>
      <c r="G610" s="40">
        <f t="shared" si="93"/>
        <v>0</v>
      </c>
      <c r="H610" s="41">
        <f>SUM(G607:G609)</f>
        <v>0</v>
      </c>
    </row>
    <row r="611" spans="2:8">
      <c r="B611" s="118">
        <v>61</v>
      </c>
      <c r="C611" s="119" t="s">
        <v>282</v>
      </c>
      <c r="D611" s="40"/>
      <c r="E611" s="57"/>
      <c r="F611" s="45"/>
      <c r="G611" s="40">
        <f t="shared" si="93"/>
        <v>0</v>
      </c>
      <c r="H611" s="41"/>
    </row>
    <row r="612" spans="2:8" ht="37.5">
      <c r="B612" s="113">
        <f t="shared" ref="B612:B617" si="101">+B611+0.01</f>
        <v>61.01</v>
      </c>
      <c r="C612" s="56" t="s">
        <v>737</v>
      </c>
      <c r="D612" s="40">
        <v>1</v>
      </c>
      <c r="E612" s="60" t="s">
        <v>9</v>
      </c>
      <c r="F612" s="45"/>
      <c r="G612" s="40">
        <f t="shared" si="93"/>
        <v>0</v>
      </c>
      <c r="H612" s="41"/>
    </row>
    <row r="613" spans="2:8">
      <c r="B613" s="113">
        <f t="shared" si="101"/>
        <v>61.019999999999996</v>
      </c>
      <c r="C613" s="56" t="s">
        <v>221</v>
      </c>
      <c r="D613" s="40">
        <v>1</v>
      </c>
      <c r="E613" s="60" t="s">
        <v>9</v>
      </c>
      <c r="F613" s="45"/>
      <c r="G613" s="40">
        <f t="shared" si="93"/>
        <v>0</v>
      </c>
      <c r="H613" s="41"/>
    </row>
    <row r="614" spans="2:8">
      <c r="B614" s="113">
        <f t="shared" si="101"/>
        <v>61.029999999999994</v>
      </c>
      <c r="C614" s="56" t="s">
        <v>222</v>
      </c>
      <c r="D614" s="40">
        <v>2</v>
      </c>
      <c r="E614" s="60" t="s">
        <v>9</v>
      </c>
      <c r="F614" s="45"/>
      <c r="G614" s="40">
        <f t="shared" si="93"/>
        <v>0</v>
      </c>
      <c r="H614" s="41"/>
    </row>
    <row r="615" spans="2:8">
      <c r="B615" s="113">
        <f t="shared" si="101"/>
        <v>61.039999999999992</v>
      </c>
      <c r="C615" s="56" t="s">
        <v>223</v>
      </c>
      <c r="D615" s="40">
        <v>2</v>
      </c>
      <c r="E615" s="60" t="s">
        <v>9</v>
      </c>
      <c r="F615" s="45"/>
      <c r="G615" s="40">
        <f t="shared" si="93"/>
        <v>0</v>
      </c>
      <c r="H615" s="41"/>
    </row>
    <row r="616" spans="2:8">
      <c r="B616" s="113">
        <f t="shared" si="101"/>
        <v>61.04999999999999</v>
      </c>
      <c r="C616" s="56" t="s">
        <v>224</v>
      </c>
      <c r="D616" s="40">
        <v>1</v>
      </c>
      <c r="E616" s="60" t="s">
        <v>9</v>
      </c>
      <c r="F616" s="45"/>
      <c r="G616" s="40">
        <f t="shared" si="93"/>
        <v>0</v>
      </c>
      <c r="H616" s="41"/>
    </row>
    <row r="617" spans="2:8">
      <c r="B617" s="113">
        <f t="shared" si="101"/>
        <v>61.059999999999988</v>
      </c>
      <c r="C617" s="56" t="s">
        <v>225</v>
      </c>
      <c r="D617" s="40">
        <v>1</v>
      </c>
      <c r="E617" s="60" t="s">
        <v>9</v>
      </c>
      <c r="F617" s="45"/>
      <c r="G617" s="40">
        <f t="shared" si="93"/>
        <v>0</v>
      </c>
      <c r="H617" s="41"/>
    </row>
    <row r="618" spans="2:8">
      <c r="B618" s="117"/>
      <c r="C618" s="56"/>
      <c r="D618" s="40"/>
      <c r="E618" s="57"/>
      <c r="F618" s="45"/>
      <c r="G618" s="40">
        <f t="shared" si="93"/>
        <v>0</v>
      </c>
      <c r="H618" s="41">
        <f>SUM(G612:G617)</f>
        <v>0</v>
      </c>
    </row>
    <row r="619" spans="2:8">
      <c r="B619" s="118">
        <v>62</v>
      </c>
      <c r="C619" s="119" t="s">
        <v>283</v>
      </c>
      <c r="D619" s="40"/>
      <c r="E619" s="57"/>
      <c r="F619" s="45"/>
      <c r="G619" s="40">
        <f t="shared" si="93"/>
        <v>0</v>
      </c>
      <c r="H619" s="41"/>
    </row>
    <row r="620" spans="2:8" ht="37.5">
      <c r="B620" s="113">
        <f t="shared" ref="B620:B625" si="102">+B619+0.01</f>
        <v>62.01</v>
      </c>
      <c r="C620" s="56" t="s">
        <v>737</v>
      </c>
      <c r="D620" s="40">
        <v>1</v>
      </c>
      <c r="E620" s="60" t="s">
        <v>9</v>
      </c>
      <c r="F620" s="45"/>
      <c r="G620" s="40">
        <f t="shared" si="93"/>
        <v>0</v>
      </c>
      <c r="H620" s="41"/>
    </row>
    <row r="621" spans="2:8">
      <c r="B621" s="113">
        <f t="shared" si="102"/>
        <v>62.019999999999996</v>
      </c>
      <c r="C621" s="56" t="s">
        <v>221</v>
      </c>
      <c r="D621" s="40">
        <v>1</v>
      </c>
      <c r="E621" s="60" t="s">
        <v>9</v>
      </c>
      <c r="F621" s="45"/>
      <c r="G621" s="40">
        <f t="shared" si="93"/>
        <v>0</v>
      </c>
      <c r="H621" s="41"/>
    </row>
    <row r="622" spans="2:8">
      <c r="B622" s="113">
        <f t="shared" si="102"/>
        <v>62.029999999999994</v>
      </c>
      <c r="C622" s="56" t="s">
        <v>222</v>
      </c>
      <c r="D622" s="40">
        <v>2</v>
      </c>
      <c r="E622" s="60" t="s">
        <v>9</v>
      </c>
      <c r="F622" s="45"/>
      <c r="G622" s="40">
        <f t="shared" si="93"/>
        <v>0</v>
      </c>
      <c r="H622" s="41"/>
    </row>
    <row r="623" spans="2:8">
      <c r="B623" s="113">
        <f t="shared" si="102"/>
        <v>62.039999999999992</v>
      </c>
      <c r="C623" s="56" t="s">
        <v>223</v>
      </c>
      <c r="D623" s="40">
        <v>2</v>
      </c>
      <c r="E623" s="60" t="s">
        <v>9</v>
      </c>
      <c r="F623" s="45"/>
      <c r="G623" s="40">
        <f t="shared" si="93"/>
        <v>0</v>
      </c>
      <c r="H623" s="41"/>
    </row>
    <row r="624" spans="2:8">
      <c r="B624" s="113">
        <f t="shared" si="102"/>
        <v>62.04999999999999</v>
      </c>
      <c r="C624" s="56" t="s">
        <v>224</v>
      </c>
      <c r="D624" s="40">
        <v>1</v>
      </c>
      <c r="E624" s="60" t="s">
        <v>9</v>
      </c>
      <c r="F624" s="45"/>
      <c r="G624" s="40">
        <f t="shared" si="93"/>
        <v>0</v>
      </c>
      <c r="H624" s="41"/>
    </row>
    <row r="625" spans="2:8">
      <c r="B625" s="113">
        <f t="shared" si="102"/>
        <v>62.059999999999988</v>
      </c>
      <c r="C625" s="56" t="s">
        <v>225</v>
      </c>
      <c r="D625" s="40">
        <v>1</v>
      </c>
      <c r="E625" s="60" t="s">
        <v>9</v>
      </c>
      <c r="F625" s="45"/>
      <c r="G625" s="40">
        <f t="shared" si="93"/>
        <v>0</v>
      </c>
      <c r="H625" s="41"/>
    </row>
    <row r="626" spans="2:8">
      <c r="B626" s="117"/>
      <c r="C626" s="56"/>
      <c r="D626" s="40"/>
      <c r="E626" s="57"/>
      <c r="F626" s="45"/>
      <c r="G626" s="40">
        <f t="shared" si="93"/>
        <v>0</v>
      </c>
      <c r="H626" s="41">
        <f>SUM(G620:G625)</f>
        <v>0</v>
      </c>
    </row>
    <row r="627" spans="2:8">
      <c r="B627" s="118">
        <v>63</v>
      </c>
      <c r="C627" s="119" t="s">
        <v>284</v>
      </c>
      <c r="D627" s="40"/>
      <c r="E627" s="57"/>
      <c r="F627" s="45"/>
      <c r="G627" s="40">
        <f t="shared" si="93"/>
        <v>0</v>
      </c>
      <c r="H627" s="41"/>
    </row>
    <row r="628" spans="2:8" ht="37.5">
      <c r="B628" s="113">
        <f t="shared" ref="B628:B630" si="103">+B627+0.01</f>
        <v>63.01</v>
      </c>
      <c r="C628" s="56" t="s">
        <v>737</v>
      </c>
      <c r="D628" s="40">
        <v>1</v>
      </c>
      <c r="E628" s="60" t="s">
        <v>9</v>
      </c>
      <c r="F628" s="45"/>
      <c r="G628" s="40">
        <f t="shared" si="93"/>
        <v>0</v>
      </c>
      <c r="H628" s="41"/>
    </row>
    <row r="629" spans="2:8">
      <c r="B629" s="113">
        <f t="shared" si="103"/>
        <v>63.019999999999996</v>
      </c>
      <c r="C629" s="56" t="s">
        <v>222</v>
      </c>
      <c r="D629" s="40">
        <v>1</v>
      </c>
      <c r="E629" s="60" t="s">
        <v>9</v>
      </c>
      <c r="F629" s="45"/>
      <c r="G629" s="40">
        <f t="shared" si="93"/>
        <v>0</v>
      </c>
      <c r="H629" s="41"/>
    </row>
    <row r="630" spans="2:8">
      <c r="B630" s="113">
        <f t="shared" si="103"/>
        <v>63.029999999999994</v>
      </c>
      <c r="C630" s="56" t="s">
        <v>226</v>
      </c>
      <c r="D630" s="40">
        <v>1</v>
      </c>
      <c r="E630" s="60" t="s">
        <v>9</v>
      </c>
      <c r="F630" s="45"/>
      <c r="G630" s="40">
        <f t="shared" si="93"/>
        <v>0</v>
      </c>
      <c r="H630" s="41"/>
    </row>
    <row r="631" spans="2:8">
      <c r="B631" s="117"/>
      <c r="C631" s="56"/>
      <c r="D631" s="40"/>
      <c r="E631" s="57"/>
      <c r="F631" s="45"/>
      <c r="G631" s="40">
        <f t="shared" si="93"/>
        <v>0</v>
      </c>
      <c r="H631" s="41">
        <f>SUM(G628:G630)</f>
        <v>0</v>
      </c>
    </row>
    <row r="632" spans="2:8">
      <c r="B632" s="118">
        <v>64</v>
      </c>
      <c r="C632" s="119" t="s">
        <v>285</v>
      </c>
      <c r="D632" s="40"/>
      <c r="E632" s="57"/>
      <c r="F632" s="45"/>
      <c r="G632" s="40">
        <f t="shared" si="93"/>
        <v>0</v>
      </c>
      <c r="H632" s="41"/>
    </row>
    <row r="633" spans="2:8" ht="37.5">
      <c r="B633" s="113">
        <f t="shared" ref="B633:B636" si="104">+B632+0.01</f>
        <v>64.010000000000005</v>
      </c>
      <c r="C633" s="56" t="s">
        <v>737</v>
      </c>
      <c r="D633" s="40">
        <v>1</v>
      </c>
      <c r="E633" s="60" t="s">
        <v>9</v>
      </c>
      <c r="F633" s="45"/>
      <c r="G633" s="40">
        <f t="shared" si="93"/>
        <v>0</v>
      </c>
      <c r="H633" s="41"/>
    </row>
    <row r="634" spans="2:8">
      <c r="B634" s="113">
        <f t="shared" si="104"/>
        <v>64.02000000000001</v>
      </c>
      <c r="C634" s="56" t="s">
        <v>222</v>
      </c>
      <c r="D634" s="40">
        <v>1</v>
      </c>
      <c r="E634" s="60" t="s">
        <v>9</v>
      </c>
      <c r="F634" s="45"/>
      <c r="G634" s="40">
        <f t="shared" si="93"/>
        <v>0</v>
      </c>
      <c r="H634" s="41"/>
    </row>
    <row r="635" spans="2:8">
      <c r="B635" s="113">
        <f t="shared" si="104"/>
        <v>64.030000000000015</v>
      </c>
      <c r="C635" s="56" t="s">
        <v>223</v>
      </c>
      <c r="D635" s="40">
        <v>2</v>
      </c>
      <c r="E635" s="60" t="s">
        <v>9</v>
      </c>
      <c r="F635" s="45"/>
      <c r="G635" s="40">
        <f t="shared" ref="G635:G698" si="105">ROUND(F635*D635,2)</f>
        <v>0</v>
      </c>
      <c r="H635" s="41"/>
    </row>
    <row r="636" spans="2:8">
      <c r="B636" s="113">
        <f t="shared" si="104"/>
        <v>64.04000000000002</v>
      </c>
      <c r="C636" s="56" t="s">
        <v>226</v>
      </c>
      <c r="D636" s="40">
        <v>2</v>
      </c>
      <c r="E636" s="60" t="s">
        <v>9</v>
      </c>
      <c r="F636" s="45"/>
      <c r="G636" s="40">
        <f t="shared" si="105"/>
        <v>0</v>
      </c>
      <c r="H636" s="41"/>
    </row>
    <row r="637" spans="2:8">
      <c r="B637" s="117"/>
      <c r="C637" s="56"/>
      <c r="D637" s="40"/>
      <c r="E637" s="57"/>
      <c r="F637" s="45"/>
      <c r="G637" s="40">
        <f t="shared" si="105"/>
        <v>0</v>
      </c>
      <c r="H637" s="41">
        <f>SUM(G633:G636)</f>
        <v>0</v>
      </c>
    </row>
    <row r="638" spans="2:8">
      <c r="B638" s="118"/>
      <c r="C638" s="119" t="s">
        <v>286</v>
      </c>
      <c r="D638" s="40"/>
      <c r="E638" s="57"/>
      <c r="F638" s="45"/>
      <c r="G638" s="40">
        <f t="shared" si="105"/>
        <v>0</v>
      </c>
      <c r="H638" s="41"/>
    </row>
    <row r="639" spans="2:8">
      <c r="B639" s="118">
        <v>65</v>
      </c>
      <c r="C639" s="119" t="s">
        <v>287</v>
      </c>
      <c r="D639" s="40"/>
      <c r="E639" s="57"/>
      <c r="F639" s="45"/>
      <c r="G639" s="40">
        <f t="shared" si="105"/>
        <v>0</v>
      </c>
      <c r="H639" s="41"/>
    </row>
    <row r="640" spans="2:8" ht="37.5">
      <c r="B640" s="113">
        <f t="shared" ref="B640:B646" si="106">+B639+0.01</f>
        <v>65.010000000000005</v>
      </c>
      <c r="C640" s="56" t="s">
        <v>737</v>
      </c>
      <c r="D640" s="40">
        <v>4</v>
      </c>
      <c r="E640" s="60" t="s">
        <v>9</v>
      </c>
      <c r="F640" s="45"/>
      <c r="G640" s="40">
        <f t="shared" si="105"/>
        <v>0</v>
      </c>
      <c r="H640" s="41"/>
    </row>
    <row r="641" spans="2:8">
      <c r="B641" s="113">
        <f t="shared" si="106"/>
        <v>65.02000000000001</v>
      </c>
      <c r="C641" s="56" t="s">
        <v>221</v>
      </c>
      <c r="D641" s="40">
        <v>1</v>
      </c>
      <c r="E641" s="60" t="s">
        <v>9</v>
      </c>
      <c r="F641" s="45"/>
      <c r="G641" s="40">
        <f t="shared" si="105"/>
        <v>0</v>
      </c>
      <c r="H641" s="41"/>
    </row>
    <row r="642" spans="2:8">
      <c r="B642" s="113">
        <f t="shared" si="106"/>
        <v>65.030000000000015</v>
      </c>
      <c r="C642" s="56" t="s">
        <v>222</v>
      </c>
      <c r="D642" s="40">
        <v>3</v>
      </c>
      <c r="E642" s="60" t="s">
        <v>9</v>
      </c>
      <c r="F642" s="45"/>
      <c r="G642" s="40">
        <f t="shared" si="105"/>
        <v>0</v>
      </c>
      <c r="H642" s="41"/>
    </row>
    <row r="643" spans="2:8">
      <c r="B643" s="113">
        <f t="shared" si="106"/>
        <v>65.04000000000002</v>
      </c>
      <c r="C643" s="56" t="s">
        <v>223</v>
      </c>
      <c r="D643" s="40">
        <v>8</v>
      </c>
      <c r="E643" s="60" t="s">
        <v>9</v>
      </c>
      <c r="F643" s="45"/>
      <c r="G643" s="40">
        <f t="shared" si="105"/>
        <v>0</v>
      </c>
      <c r="H643" s="41"/>
    </row>
    <row r="644" spans="2:8">
      <c r="B644" s="113">
        <f t="shared" si="106"/>
        <v>65.050000000000026</v>
      </c>
      <c r="C644" s="56" t="s">
        <v>226</v>
      </c>
      <c r="D644" s="40">
        <v>2</v>
      </c>
      <c r="E644" s="60" t="s">
        <v>9</v>
      </c>
      <c r="F644" s="45"/>
      <c r="G644" s="40">
        <f t="shared" si="105"/>
        <v>0</v>
      </c>
      <c r="H644" s="41"/>
    </row>
    <row r="645" spans="2:8">
      <c r="B645" s="113">
        <f t="shared" si="106"/>
        <v>65.060000000000031</v>
      </c>
      <c r="C645" s="56" t="s">
        <v>224</v>
      </c>
      <c r="D645" s="40">
        <v>2</v>
      </c>
      <c r="E645" s="60" t="s">
        <v>9</v>
      </c>
      <c r="F645" s="45"/>
      <c r="G645" s="40">
        <f t="shared" si="105"/>
        <v>0</v>
      </c>
      <c r="H645" s="41"/>
    </row>
    <row r="646" spans="2:8">
      <c r="B646" s="113">
        <f t="shared" si="106"/>
        <v>65.070000000000036</v>
      </c>
      <c r="C646" s="56" t="s">
        <v>225</v>
      </c>
      <c r="D646" s="40">
        <v>2</v>
      </c>
      <c r="E646" s="60" t="s">
        <v>9</v>
      </c>
      <c r="F646" s="45"/>
      <c r="G646" s="40">
        <f t="shared" si="105"/>
        <v>0</v>
      </c>
      <c r="H646" s="41"/>
    </row>
    <row r="647" spans="2:8">
      <c r="B647" s="117"/>
      <c r="C647" s="56"/>
      <c r="D647" s="40"/>
      <c r="E647" s="57"/>
      <c r="F647" s="45"/>
      <c r="G647" s="40">
        <f t="shared" si="105"/>
        <v>0</v>
      </c>
      <c r="H647" s="41">
        <f>SUM(G640:G646)</f>
        <v>0</v>
      </c>
    </row>
    <row r="648" spans="2:8">
      <c r="B648" s="118">
        <v>66</v>
      </c>
      <c r="C648" s="119" t="s">
        <v>288</v>
      </c>
      <c r="D648" s="40"/>
      <c r="E648" s="57"/>
      <c r="F648" s="45"/>
      <c r="G648" s="40">
        <f t="shared" si="105"/>
        <v>0</v>
      </c>
      <c r="H648" s="41"/>
    </row>
    <row r="649" spans="2:8" ht="37.5">
      <c r="B649" s="113">
        <f t="shared" ref="B649:B654" si="107">+B648+0.01</f>
        <v>66.010000000000005</v>
      </c>
      <c r="C649" s="56" t="s">
        <v>737</v>
      </c>
      <c r="D649" s="40">
        <v>2</v>
      </c>
      <c r="E649" s="60" t="s">
        <v>9</v>
      </c>
      <c r="F649" s="45"/>
      <c r="G649" s="40">
        <f t="shared" si="105"/>
        <v>0</v>
      </c>
      <c r="H649" s="41"/>
    </row>
    <row r="650" spans="2:8">
      <c r="B650" s="113">
        <f t="shared" si="107"/>
        <v>66.02000000000001</v>
      </c>
      <c r="C650" s="56" t="s">
        <v>222</v>
      </c>
      <c r="D650" s="40">
        <v>1</v>
      </c>
      <c r="E650" s="60" t="s">
        <v>9</v>
      </c>
      <c r="F650" s="45"/>
      <c r="G650" s="40">
        <f t="shared" si="105"/>
        <v>0</v>
      </c>
      <c r="H650" s="41"/>
    </row>
    <row r="651" spans="2:8">
      <c r="B651" s="113">
        <f t="shared" si="107"/>
        <v>66.030000000000015</v>
      </c>
      <c r="C651" s="56" t="s">
        <v>223</v>
      </c>
      <c r="D651" s="40">
        <v>4</v>
      </c>
      <c r="E651" s="60" t="s">
        <v>9</v>
      </c>
      <c r="F651" s="45"/>
      <c r="G651" s="40">
        <f t="shared" si="105"/>
        <v>0</v>
      </c>
      <c r="H651" s="41"/>
    </row>
    <row r="652" spans="2:8">
      <c r="B652" s="113">
        <f t="shared" si="107"/>
        <v>66.04000000000002</v>
      </c>
      <c r="C652" s="56" t="s">
        <v>226</v>
      </c>
      <c r="D652" s="40">
        <v>1</v>
      </c>
      <c r="E652" s="60" t="s">
        <v>9</v>
      </c>
      <c r="F652" s="45"/>
      <c r="G652" s="40">
        <f t="shared" si="105"/>
        <v>0</v>
      </c>
      <c r="H652" s="41"/>
    </row>
    <row r="653" spans="2:8">
      <c r="B653" s="113">
        <f t="shared" si="107"/>
        <v>66.050000000000026</v>
      </c>
      <c r="C653" s="56" t="s">
        <v>224</v>
      </c>
      <c r="D653" s="40">
        <v>1</v>
      </c>
      <c r="E653" s="60" t="s">
        <v>9</v>
      </c>
      <c r="F653" s="45"/>
      <c r="G653" s="40">
        <f t="shared" si="105"/>
        <v>0</v>
      </c>
      <c r="H653" s="41"/>
    </row>
    <row r="654" spans="2:8">
      <c r="B654" s="113">
        <f t="shared" si="107"/>
        <v>66.060000000000031</v>
      </c>
      <c r="C654" s="56" t="s">
        <v>225</v>
      </c>
      <c r="D654" s="40">
        <v>1</v>
      </c>
      <c r="E654" s="60" t="s">
        <v>9</v>
      </c>
      <c r="F654" s="45"/>
      <c r="G654" s="40">
        <f t="shared" si="105"/>
        <v>0</v>
      </c>
      <c r="H654" s="41"/>
    </row>
    <row r="655" spans="2:8">
      <c r="B655" s="117"/>
      <c r="C655" s="56"/>
      <c r="D655" s="40"/>
      <c r="E655" s="57"/>
      <c r="F655" s="45"/>
      <c r="G655" s="40">
        <f t="shared" si="105"/>
        <v>0</v>
      </c>
      <c r="H655" s="41">
        <f>SUM(G649:G654)</f>
        <v>0</v>
      </c>
    </row>
    <row r="656" spans="2:8">
      <c r="B656" s="118">
        <v>67</v>
      </c>
      <c r="C656" s="119" t="s">
        <v>289</v>
      </c>
      <c r="D656" s="40"/>
      <c r="E656" s="57"/>
      <c r="F656" s="45"/>
      <c r="G656" s="40">
        <f t="shared" si="105"/>
        <v>0</v>
      </c>
      <c r="H656" s="41"/>
    </row>
    <row r="657" spans="2:8" ht="37.5">
      <c r="B657" s="113">
        <f t="shared" ref="B657:B662" si="108">+B656+0.01</f>
        <v>67.010000000000005</v>
      </c>
      <c r="C657" s="56" t="s">
        <v>737</v>
      </c>
      <c r="D657" s="40">
        <v>2</v>
      </c>
      <c r="E657" s="60" t="s">
        <v>9</v>
      </c>
      <c r="F657" s="45"/>
      <c r="G657" s="40">
        <f t="shared" si="105"/>
        <v>0</v>
      </c>
      <c r="H657" s="41"/>
    </row>
    <row r="658" spans="2:8">
      <c r="B658" s="113">
        <f t="shared" si="108"/>
        <v>67.02000000000001</v>
      </c>
      <c r="C658" s="56" t="s">
        <v>222</v>
      </c>
      <c r="D658" s="40">
        <v>1</v>
      </c>
      <c r="E658" s="60" t="s">
        <v>9</v>
      </c>
      <c r="F658" s="45"/>
      <c r="G658" s="40">
        <f t="shared" si="105"/>
        <v>0</v>
      </c>
      <c r="H658" s="41"/>
    </row>
    <row r="659" spans="2:8">
      <c r="B659" s="113">
        <f t="shared" si="108"/>
        <v>67.030000000000015</v>
      </c>
      <c r="C659" s="56" t="s">
        <v>223</v>
      </c>
      <c r="D659" s="40">
        <v>4</v>
      </c>
      <c r="E659" s="60" t="s">
        <v>9</v>
      </c>
      <c r="F659" s="45"/>
      <c r="G659" s="40">
        <f t="shared" si="105"/>
        <v>0</v>
      </c>
      <c r="H659" s="41"/>
    </row>
    <row r="660" spans="2:8">
      <c r="B660" s="113">
        <f t="shared" si="108"/>
        <v>67.04000000000002</v>
      </c>
      <c r="C660" s="56" t="s">
        <v>226</v>
      </c>
      <c r="D660" s="40">
        <v>1</v>
      </c>
      <c r="E660" s="60" t="s">
        <v>9</v>
      </c>
      <c r="F660" s="45"/>
      <c r="G660" s="40">
        <f t="shared" si="105"/>
        <v>0</v>
      </c>
      <c r="H660" s="41"/>
    </row>
    <row r="661" spans="2:8">
      <c r="B661" s="113">
        <f t="shared" si="108"/>
        <v>67.050000000000026</v>
      </c>
      <c r="C661" s="56" t="s">
        <v>224</v>
      </c>
      <c r="D661" s="40">
        <v>1</v>
      </c>
      <c r="E661" s="60" t="s">
        <v>9</v>
      </c>
      <c r="F661" s="45"/>
      <c r="G661" s="40">
        <f t="shared" si="105"/>
        <v>0</v>
      </c>
      <c r="H661" s="41"/>
    </row>
    <row r="662" spans="2:8">
      <c r="B662" s="113">
        <f t="shared" si="108"/>
        <v>67.060000000000031</v>
      </c>
      <c r="C662" s="56" t="s">
        <v>225</v>
      </c>
      <c r="D662" s="40">
        <v>1</v>
      </c>
      <c r="E662" s="60" t="s">
        <v>9</v>
      </c>
      <c r="F662" s="45"/>
      <c r="G662" s="40">
        <f t="shared" si="105"/>
        <v>0</v>
      </c>
      <c r="H662" s="41"/>
    </row>
    <row r="663" spans="2:8">
      <c r="B663" s="117"/>
      <c r="C663" s="56"/>
      <c r="D663" s="40"/>
      <c r="E663" s="57"/>
      <c r="F663" s="45"/>
      <c r="G663" s="40">
        <f t="shared" si="105"/>
        <v>0</v>
      </c>
      <c r="H663" s="41">
        <f>SUM(G657:G662)</f>
        <v>0</v>
      </c>
    </row>
    <row r="664" spans="2:8">
      <c r="B664" s="118">
        <v>68</v>
      </c>
      <c r="C664" s="119" t="s">
        <v>290</v>
      </c>
      <c r="D664" s="40"/>
      <c r="E664" s="57"/>
      <c r="F664" s="45"/>
      <c r="G664" s="40">
        <f t="shared" si="105"/>
        <v>0</v>
      </c>
      <c r="H664" s="41"/>
    </row>
    <row r="665" spans="2:8" ht="37.5">
      <c r="B665" s="113">
        <f t="shared" ref="B665:B671" si="109">+B664+0.01</f>
        <v>68.010000000000005</v>
      </c>
      <c r="C665" s="56" t="s">
        <v>737</v>
      </c>
      <c r="D665" s="40">
        <v>3</v>
      </c>
      <c r="E665" s="60" t="s">
        <v>9</v>
      </c>
      <c r="F665" s="45"/>
      <c r="G665" s="40">
        <f t="shared" si="105"/>
        <v>0</v>
      </c>
      <c r="H665" s="41"/>
    </row>
    <row r="666" spans="2:8">
      <c r="B666" s="113">
        <f t="shared" si="109"/>
        <v>68.02000000000001</v>
      </c>
      <c r="C666" s="56" t="s">
        <v>221</v>
      </c>
      <c r="D666" s="40">
        <v>2</v>
      </c>
      <c r="E666" s="60" t="s">
        <v>9</v>
      </c>
      <c r="F666" s="45"/>
      <c r="G666" s="40">
        <f t="shared" si="105"/>
        <v>0</v>
      </c>
      <c r="H666" s="41"/>
    </row>
    <row r="667" spans="2:8">
      <c r="B667" s="113">
        <f t="shared" si="109"/>
        <v>68.030000000000015</v>
      </c>
      <c r="C667" s="56" t="s">
        <v>222</v>
      </c>
      <c r="D667" s="40">
        <v>3</v>
      </c>
      <c r="E667" s="60" t="s">
        <v>9</v>
      </c>
      <c r="F667" s="45"/>
      <c r="G667" s="40">
        <f t="shared" si="105"/>
        <v>0</v>
      </c>
      <c r="H667" s="41"/>
    </row>
    <row r="668" spans="2:8">
      <c r="B668" s="113">
        <f t="shared" si="109"/>
        <v>68.04000000000002</v>
      </c>
      <c r="C668" s="56" t="s">
        <v>223</v>
      </c>
      <c r="D668" s="40">
        <v>4</v>
      </c>
      <c r="E668" s="60" t="s">
        <v>9</v>
      </c>
      <c r="F668" s="45"/>
      <c r="G668" s="40">
        <f t="shared" si="105"/>
        <v>0</v>
      </c>
      <c r="H668" s="41"/>
    </row>
    <row r="669" spans="2:8">
      <c r="B669" s="113">
        <f t="shared" si="109"/>
        <v>68.050000000000026</v>
      </c>
      <c r="C669" s="56" t="s">
        <v>226</v>
      </c>
      <c r="D669" s="40">
        <v>1</v>
      </c>
      <c r="E669" s="60" t="s">
        <v>9</v>
      </c>
      <c r="F669" s="45"/>
      <c r="G669" s="40">
        <f t="shared" si="105"/>
        <v>0</v>
      </c>
      <c r="H669" s="41"/>
    </row>
    <row r="670" spans="2:8">
      <c r="B670" s="113">
        <f t="shared" si="109"/>
        <v>68.060000000000031</v>
      </c>
      <c r="C670" s="56" t="s">
        <v>224</v>
      </c>
      <c r="D670" s="40">
        <v>1</v>
      </c>
      <c r="E670" s="60" t="s">
        <v>9</v>
      </c>
      <c r="F670" s="45"/>
      <c r="G670" s="40">
        <f t="shared" si="105"/>
        <v>0</v>
      </c>
      <c r="H670" s="41"/>
    </row>
    <row r="671" spans="2:8">
      <c r="B671" s="113">
        <f t="shared" si="109"/>
        <v>68.070000000000036</v>
      </c>
      <c r="C671" s="56" t="s">
        <v>225</v>
      </c>
      <c r="D671" s="40">
        <v>1</v>
      </c>
      <c r="E671" s="60" t="s">
        <v>9</v>
      </c>
      <c r="F671" s="45"/>
      <c r="G671" s="40">
        <f t="shared" si="105"/>
        <v>0</v>
      </c>
      <c r="H671" s="41"/>
    </row>
    <row r="672" spans="2:8">
      <c r="B672" s="117"/>
      <c r="C672" s="56"/>
      <c r="D672" s="40"/>
      <c r="E672" s="57"/>
      <c r="F672" s="45"/>
      <c r="G672" s="40">
        <f t="shared" si="105"/>
        <v>0</v>
      </c>
      <c r="H672" s="41">
        <f>SUM(G665:G671)</f>
        <v>0</v>
      </c>
    </row>
    <row r="673" spans="2:8">
      <c r="B673" s="118">
        <v>69</v>
      </c>
      <c r="C673" s="119" t="s">
        <v>291</v>
      </c>
      <c r="D673" s="40"/>
      <c r="E673" s="57"/>
      <c r="F673" s="45"/>
      <c r="G673" s="40">
        <f t="shared" si="105"/>
        <v>0</v>
      </c>
      <c r="H673" s="41"/>
    </row>
    <row r="674" spans="2:8" ht="37.5">
      <c r="B674" s="113">
        <f t="shared" ref="B674:B675" si="110">+B673+0.01</f>
        <v>69.010000000000005</v>
      </c>
      <c r="C674" s="56" t="s">
        <v>737</v>
      </c>
      <c r="D674" s="40">
        <v>6</v>
      </c>
      <c r="E674" s="60" t="s">
        <v>9</v>
      </c>
      <c r="F674" s="45"/>
      <c r="G674" s="40">
        <f t="shared" si="105"/>
        <v>0</v>
      </c>
      <c r="H674" s="41"/>
    </row>
    <row r="675" spans="2:8">
      <c r="B675" s="113">
        <f t="shared" si="110"/>
        <v>69.02000000000001</v>
      </c>
      <c r="C675" s="56" t="s">
        <v>222</v>
      </c>
      <c r="D675" s="40">
        <v>2</v>
      </c>
      <c r="E675" s="60" t="s">
        <v>9</v>
      </c>
      <c r="F675" s="45"/>
      <c r="G675" s="40">
        <f t="shared" si="105"/>
        <v>0</v>
      </c>
      <c r="H675" s="41"/>
    </row>
    <row r="676" spans="2:8">
      <c r="B676" s="117"/>
      <c r="C676" s="56"/>
      <c r="D676" s="40"/>
      <c r="E676" s="57"/>
      <c r="F676" s="45"/>
      <c r="G676" s="40">
        <f t="shared" si="105"/>
        <v>0</v>
      </c>
      <c r="H676" s="41">
        <f>SUM(G674:G675)</f>
        <v>0</v>
      </c>
    </row>
    <row r="677" spans="2:8" ht="37.5">
      <c r="B677" s="118">
        <v>70</v>
      </c>
      <c r="C677" s="119" t="s">
        <v>292</v>
      </c>
      <c r="D677" s="40"/>
      <c r="E677" s="57"/>
      <c r="F677" s="45"/>
      <c r="G677" s="40">
        <f t="shared" si="105"/>
        <v>0</v>
      </c>
      <c r="H677" s="41"/>
    </row>
    <row r="678" spans="2:8" ht="37.5">
      <c r="B678" s="113">
        <f t="shared" ref="B678:B685" si="111">+B677+0.01</f>
        <v>70.010000000000005</v>
      </c>
      <c r="C678" s="56" t="s">
        <v>737</v>
      </c>
      <c r="D678" s="40">
        <v>2</v>
      </c>
      <c r="E678" s="60" t="s">
        <v>9</v>
      </c>
      <c r="F678" s="45"/>
      <c r="G678" s="40">
        <f t="shared" si="105"/>
        <v>0</v>
      </c>
      <c r="H678" s="41"/>
    </row>
    <row r="679" spans="2:8">
      <c r="B679" s="113">
        <f t="shared" si="111"/>
        <v>70.02000000000001</v>
      </c>
      <c r="C679" s="56" t="s">
        <v>221</v>
      </c>
      <c r="D679" s="40">
        <v>2</v>
      </c>
      <c r="E679" s="60" t="s">
        <v>9</v>
      </c>
      <c r="F679" s="45"/>
      <c r="G679" s="40">
        <f t="shared" si="105"/>
        <v>0</v>
      </c>
      <c r="H679" s="41"/>
    </row>
    <row r="680" spans="2:8">
      <c r="B680" s="113">
        <f t="shared" si="111"/>
        <v>70.030000000000015</v>
      </c>
      <c r="C680" s="56" t="s">
        <v>222</v>
      </c>
      <c r="D680" s="40">
        <v>4</v>
      </c>
      <c r="E680" s="60" t="s">
        <v>9</v>
      </c>
      <c r="F680" s="45"/>
      <c r="G680" s="40">
        <f t="shared" si="105"/>
        <v>0</v>
      </c>
      <c r="H680" s="41"/>
    </row>
    <row r="681" spans="2:8">
      <c r="B681" s="113">
        <f t="shared" si="111"/>
        <v>70.04000000000002</v>
      </c>
      <c r="C681" s="56" t="s">
        <v>223</v>
      </c>
      <c r="D681" s="40">
        <v>2</v>
      </c>
      <c r="E681" s="60" t="s">
        <v>9</v>
      </c>
      <c r="F681" s="45"/>
      <c r="G681" s="40">
        <f t="shared" si="105"/>
        <v>0</v>
      </c>
      <c r="H681" s="41"/>
    </row>
    <row r="682" spans="2:8">
      <c r="B682" s="113">
        <f t="shared" si="111"/>
        <v>70.050000000000026</v>
      </c>
      <c r="C682" s="56" t="s">
        <v>226</v>
      </c>
      <c r="D682" s="40">
        <v>4</v>
      </c>
      <c r="E682" s="60" t="s">
        <v>9</v>
      </c>
      <c r="F682" s="45"/>
      <c r="G682" s="40">
        <f t="shared" si="105"/>
        <v>0</v>
      </c>
      <c r="H682" s="41"/>
    </row>
    <row r="683" spans="2:8">
      <c r="B683" s="113">
        <f t="shared" si="111"/>
        <v>70.060000000000031</v>
      </c>
      <c r="C683" s="56" t="s">
        <v>224</v>
      </c>
      <c r="D683" s="40">
        <v>2</v>
      </c>
      <c r="E683" s="60" t="s">
        <v>9</v>
      </c>
      <c r="F683" s="45"/>
      <c r="G683" s="40">
        <f t="shared" si="105"/>
        <v>0</v>
      </c>
      <c r="H683" s="41"/>
    </row>
    <row r="684" spans="2:8">
      <c r="B684" s="113">
        <f t="shared" si="111"/>
        <v>70.070000000000036</v>
      </c>
      <c r="C684" s="56" t="s">
        <v>225</v>
      </c>
      <c r="D684" s="40">
        <v>2</v>
      </c>
      <c r="E684" s="60" t="s">
        <v>9</v>
      </c>
      <c r="F684" s="45"/>
      <c r="G684" s="40">
        <f t="shared" si="105"/>
        <v>0</v>
      </c>
      <c r="H684" s="41"/>
    </row>
    <row r="685" spans="2:8">
      <c r="B685" s="113">
        <f t="shared" si="111"/>
        <v>70.080000000000041</v>
      </c>
      <c r="C685" s="56" t="s">
        <v>719</v>
      </c>
      <c r="D685" s="40">
        <v>1</v>
      </c>
      <c r="E685" s="60" t="s">
        <v>9</v>
      </c>
      <c r="F685" s="45"/>
      <c r="G685" s="40">
        <f t="shared" si="105"/>
        <v>0</v>
      </c>
      <c r="H685" s="41"/>
    </row>
    <row r="686" spans="2:8">
      <c r="B686" s="117"/>
      <c r="C686" s="56"/>
      <c r="D686" s="40"/>
      <c r="E686" s="57"/>
      <c r="F686" s="45"/>
      <c r="G686" s="40">
        <f t="shared" si="105"/>
        <v>0</v>
      </c>
      <c r="H686" s="41">
        <f>SUM(G678:G685)</f>
        <v>0</v>
      </c>
    </row>
    <row r="687" spans="2:8">
      <c r="B687" s="118"/>
      <c r="C687" s="119" t="s">
        <v>293</v>
      </c>
      <c r="D687" s="40"/>
      <c r="E687" s="57"/>
      <c r="F687" s="45"/>
      <c r="G687" s="40">
        <f t="shared" si="105"/>
        <v>0</v>
      </c>
      <c r="H687" s="41"/>
    </row>
    <row r="688" spans="2:8" ht="37.5">
      <c r="B688" s="118">
        <v>71</v>
      </c>
      <c r="C688" s="119" t="s">
        <v>294</v>
      </c>
      <c r="D688" s="40"/>
      <c r="E688" s="57"/>
      <c r="F688" s="45"/>
      <c r="G688" s="40">
        <f t="shared" si="105"/>
        <v>0</v>
      </c>
      <c r="H688" s="41"/>
    </row>
    <row r="689" spans="2:8" ht="37.5">
      <c r="B689" s="113">
        <f t="shared" ref="B689:B697" si="112">+B688+0.01</f>
        <v>71.010000000000005</v>
      </c>
      <c r="C689" s="56" t="s">
        <v>737</v>
      </c>
      <c r="D689" s="40">
        <v>24</v>
      </c>
      <c r="E689" s="60" t="s">
        <v>9</v>
      </c>
      <c r="F689" s="45"/>
      <c r="G689" s="40">
        <f t="shared" si="105"/>
        <v>0</v>
      </c>
      <c r="H689" s="41"/>
    </row>
    <row r="690" spans="2:8">
      <c r="B690" s="113">
        <f t="shared" si="112"/>
        <v>71.02000000000001</v>
      </c>
      <c r="C690" s="56" t="s">
        <v>221</v>
      </c>
      <c r="D690" s="40">
        <v>24</v>
      </c>
      <c r="E690" s="60" t="s">
        <v>9</v>
      </c>
      <c r="F690" s="45"/>
      <c r="G690" s="40">
        <f t="shared" si="105"/>
        <v>0</v>
      </c>
      <c r="H690" s="41"/>
    </row>
    <row r="691" spans="2:8">
      <c r="B691" s="113">
        <f t="shared" si="112"/>
        <v>71.030000000000015</v>
      </c>
      <c r="C691" s="56" t="s">
        <v>222</v>
      </c>
      <c r="D691" s="40">
        <v>36</v>
      </c>
      <c r="E691" s="60" t="s">
        <v>9</v>
      </c>
      <c r="F691" s="45"/>
      <c r="G691" s="40">
        <f t="shared" si="105"/>
        <v>0</v>
      </c>
      <c r="H691" s="41"/>
    </row>
    <row r="692" spans="2:8">
      <c r="B692" s="113">
        <f t="shared" si="112"/>
        <v>71.04000000000002</v>
      </c>
      <c r="C692" s="56" t="s">
        <v>223</v>
      </c>
      <c r="D692" s="40">
        <v>48</v>
      </c>
      <c r="E692" s="60" t="s">
        <v>9</v>
      </c>
      <c r="F692" s="45"/>
      <c r="G692" s="40">
        <f t="shared" si="105"/>
        <v>0</v>
      </c>
      <c r="H692" s="41"/>
    </row>
    <row r="693" spans="2:8">
      <c r="B693" s="113">
        <f t="shared" si="112"/>
        <v>71.050000000000026</v>
      </c>
      <c r="C693" s="56" t="s">
        <v>226</v>
      </c>
      <c r="D693" s="40">
        <v>12</v>
      </c>
      <c r="E693" s="60" t="s">
        <v>9</v>
      </c>
      <c r="F693" s="45"/>
      <c r="G693" s="40">
        <f t="shared" si="105"/>
        <v>0</v>
      </c>
      <c r="H693" s="41"/>
    </row>
    <row r="694" spans="2:8">
      <c r="B694" s="113">
        <f t="shared" si="112"/>
        <v>71.060000000000031</v>
      </c>
      <c r="C694" s="56" t="s">
        <v>265</v>
      </c>
      <c r="D694" s="40">
        <v>96</v>
      </c>
      <c r="E694" s="60" t="s">
        <v>9</v>
      </c>
      <c r="F694" s="45"/>
      <c r="G694" s="40">
        <f t="shared" si="105"/>
        <v>0</v>
      </c>
      <c r="H694" s="41"/>
    </row>
    <row r="695" spans="2:8">
      <c r="B695" s="113">
        <f t="shared" si="112"/>
        <v>71.070000000000036</v>
      </c>
      <c r="C695" s="56" t="s">
        <v>225</v>
      </c>
      <c r="D695" s="40">
        <v>24</v>
      </c>
      <c r="E695" s="60" t="s">
        <v>9</v>
      </c>
      <c r="F695" s="45"/>
      <c r="G695" s="40">
        <f t="shared" si="105"/>
        <v>0</v>
      </c>
      <c r="H695" s="41"/>
    </row>
    <row r="696" spans="2:8">
      <c r="B696" s="113">
        <f t="shared" si="112"/>
        <v>71.080000000000041</v>
      </c>
      <c r="C696" s="56" t="s">
        <v>295</v>
      </c>
      <c r="D696" s="40">
        <v>12</v>
      </c>
      <c r="E696" s="60" t="s">
        <v>9</v>
      </c>
      <c r="F696" s="45"/>
      <c r="G696" s="40">
        <f t="shared" si="105"/>
        <v>0</v>
      </c>
      <c r="H696" s="41"/>
    </row>
    <row r="697" spans="2:8">
      <c r="B697" s="113">
        <f t="shared" si="112"/>
        <v>71.090000000000046</v>
      </c>
      <c r="C697" s="56" t="s">
        <v>296</v>
      </c>
      <c r="D697" s="40">
        <v>12</v>
      </c>
      <c r="E697" s="60" t="s">
        <v>9</v>
      </c>
      <c r="F697" s="45"/>
      <c r="G697" s="40">
        <f t="shared" si="105"/>
        <v>0</v>
      </c>
      <c r="H697" s="41"/>
    </row>
    <row r="698" spans="2:8">
      <c r="B698" s="117"/>
      <c r="C698" s="56"/>
      <c r="D698" s="40"/>
      <c r="E698" s="57"/>
      <c r="F698" s="45"/>
      <c r="G698" s="40">
        <f t="shared" si="105"/>
        <v>0</v>
      </c>
      <c r="H698" s="41">
        <f>SUM(G689:G697)</f>
        <v>0</v>
      </c>
    </row>
    <row r="699" spans="2:8" ht="37.5">
      <c r="B699" s="118">
        <v>72</v>
      </c>
      <c r="C699" s="119" t="s">
        <v>297</v>
      </c>
      <c r="D699" s="40"/>
      <c r="E699" s="57"/>
      <c r="F699" s="45"/>
      <c r="G699" s="40">
        <f t="shared" ref="G699:G762" si="113">ROUND(F699*D699,2)</f>
        <v>0</v>
      </c>
      <c r="H699" s="41"/>
    </row>
    <row r="700" spans="2:8" ht="37.5">
      <c r="B700" s="113">
        <f t="shared" ref="B700:B708" si="114">+B699+0.01</f>
        <v>72.010000000000005</v>
      </c>
      <c r="C700" s="56" t="s">
        <v>737</v>
      </c>
      <c r="D700" s="40">
        <v>4</v>
      </c>
      <c r="E700" s="60" t="s">
        <v>9</v>
      </c>
      <c r="F700" s="45"/>
      <c r="G700" s="40">
        <f t="shared" si="113"/>
        <v>0</v>
      </c>
      <c r="H700" s="41"/>
    </row>
    <row r="701" spans="2:8">
      <c r="B701" s="113">
        <f t="shared" si="114"/>
        <v>72.02000000000001</v>
      </c>
      <c r="C701" s="56" t="s">
        <v>221</v>
      </c>
      <c r="D701" s="40">
        <v>4</v>
      </c>
      <c r="E701" s="60" t="s">
        <v>9</v>
      </c>
      <c r="F701" s="45"/>
      <c r="G701" s="40">
        <f t="shared" si="113"/>
        <v>0</v>
      </c>
      <c r="H701" s="41"/>
    </row>
    <row r="702" spans="2:8">
      <c r="B702" s="113">
        <f t="shared" si="114"/>
        <v>72.030000000000015</v>
      </c>
      <c r="C702" s="56" t="s">
        <v>222</v>
      </c>
      <c r="D702" s="40">
        <v>6</v>
      </c>
      <c r="E702" s="60" t="s">
        <v>9</v>
      </c>
      <c r="F702" s="45"/>
      <c r="G702" s="40">
        <f t="shared" si="113"/>
        <v>0</v>
      </c>
      <c r="H702" s="41"/>
    </row>
    <row r="703" spans="2:8">
      <c r="B703" s="113">
        <f t="shared" si="114"/>
        <v>72.04000000000002</v>
      </c>
      <c r="C703" s="56" t="s">
        <v>223</v>
      </c>
      <c r="D703" s="40">
        <v>8</v>
      </c>
      <c r="E703" s="60" t="s">
        <v>9</v>
      </c>
      <c r="F703" s="45"/>
      <c r="G703" s="40">
        <f t="shared" si="113"/>
        <v>0</v>
      </c>
      <c r="H703" s="41"/>
    </row>
    <row r="704" spans="2:8">
      <c r="B704" s="113">
        <f t="shared" si="114"/>
        <v>72.050000000000026</v>
      </c>
      <c r="C704" s="56" t="s">
        <v>226</v>
      </c>
      <c r="D704" s="40">
        <v>2</v>
      </c>
      <c r="E704" s="60" t="s">
        <v>9</v>
      </c>
      <c r="F704" s="45"/>
      <c r="G704" s="40">
        <f t="shared" si="113"/>
        <v>0</v>
      </c>
      <c r="H704" s="41"/>
    </row>
    <row r="705" spans="2:8">
      <c r="B705" s="113">
        <f t="shared" si="114"/>
        <v>72.060000000000031</v>
      </c>
      <c r="C705" s="56" t="s">
        <v>265</v>
      </c>
      <c r="D705" s="40">
        <v>16</v>
      </c>
      <c r="E705" s="60" t="s">
        <v>9</v>
      </c>
      <c r="F705" s="45"/>
      <c r="G705" s="40">
        <f t="shared" si="113"/>
        <v>0</v>
      </c>
      <c r="H705" s="41"/>
    </row>
    <row r="706" spans="2:8">
      <c r="B706" s="113">
        <f t="shared" si="114"/>
        <v>72.070000000000036</v>
      </c>
      <c r="C706" s="56" t="s">
        <v>225</v>
      </c>
      <c r="D706" s="40">
        <v>4</v>
      </c>
      <c r="E706" s="60" t="s">
        <v>9</v>
      </c>
      <c r="F706" s="45"/>
      <c r="G706" s="40">
        <f t="shared" si="113"/>
        <v>0</v>
      </c>
      <c r="H706" s="41"/>
    </row>
    <row r="707" spans="2:8">
      <c r="B707" s="113">
        <f t="shared" si="114"/>
        <v>72.080000000000041</v>
      </c>
      <c r="C707" s="56" t="s">
        <v>295</v>
      </c>
      <c r="D707" s="40">
        <v>2</v>
      </c>
      <c r="E707" s="60" t="s">
        <v>9</v>
      </c>
      <c r="F707" s="45"/>
      <c r="G707" s="40">
        <f t="shared" si="113"/>
        <v>0</v>
      </c>
      <c r="H707" s="41"/>
    </row>
    <row r="708" spans="2:8">
      <c r="B708" s="113">
        <f t="shared" si="114"/>
        <v>72.090000000000046</v>
      </c>
      <c r="C708" s="56" t="s">
        <v>296</v>
      </c>
      <c r="D708" s="40">
        <v>2</v>
      </c>
      <c r="E708" s="60" t="s">
        <v>9</v>
      </c>
      <c r="F708" s="45"/>
      <c r="G708" s="40">
        <f t="shared" si="113"/>
        <v>0</v>
      </c>
      <c r="H708" s="41"/>
    </row>
    <row r="709" spans="2:8">
      <c r="B709" s="117"/>
      <c r="C709" s="56"/>
      <c r="D709" s="40"/>
      <c r="E709" s="57"/>
      <c r="F709" s="45"/>
      <c r="G709" s="40">
        <f t="shared" si="113"/>
        <v>0</v>
      </c>
      <c r="H709" s="41">
        <f>SUM(G700:G708)</f>
        <v>0</v>
      </c>
    </row>
    <row r="710" spans="2:8">
      <c r="B710" s="118">
        <v>73</v>
      </c>
      <c r="C710" s="119" t="s">
        <v>246</v>
      </c>
      <c r="D710" s="40"/>
      <c r="E710" s="57"/>
      <c r="F710" s="45"/>
      <c r="G710" s="40">
        <f t="shared" si="113"/>
        <v>0</v>
      </c>
      <c r="H710" s="41"/>
    </row>
    <row r="711" spans="2:8" ht="37.5">
      <c r="B711" s="113">
        <f t="shared" ref="B711:B717" si="115">+B710+0.01</f>
        <v>73.010000000000005</v>
      </c>
      <c r="C711" s="56" t="s">
        <v>737</v>
      </c>
      <c r="D711" s="40">
        <v>4</v>
      </c>
      <c r="E711" s="60" t="s">
        <v>9</v>
      </c>
      <c r="F711" s="45"/>
      <c r="G711" s="40">
        <f t="shared" si="113"/>
        <v>0</v>
      </c>
      <c r="H711" s="41"/>
    </row>
    <row r="712" spans="2:8">
      <c r="B712" s="113">
        <f t="shared" si="115"/>
        <v>73.02000000000001</v>
      </c>
      <c r="C712" s="56" t="s">
        <v>221</v>
      </c>
      <c r="D712" s="40">
        <v>2</v>
      </c>
      <c r="E712" s="60" t="s">
        <v>9</v>
      </c>
      <c r="F712" s="45"/>
      <c r="G712" s="40">
        <f t="shared" si="113"/>
        <v>0</v>
      </c>
      <c r="H712" s="41"/>
    </row>
    <row r="713" spans="2:8">
      <c r="B713" s="113">
        <f t="shared" si="115"/>
        <v>73.030000000000015</v>
      </c>
      <c r="C713" s="56" t="s">
        <v>222</v>
      </c>
      <c r="D713" s="40">
        <v>4</v>
      </c>
      <c r="E713" s="60" t="s">
        <v>9</v>
      </c>
      <c r="F713" s="45"/>
      <c r="G713" s="40">
        <f t="shared" si="113"/>
        <v>0</v>
      </c>
      <c r="H713" s="41"/>
    </row>
    <row r="714" spans="2:8">
      <c r="B714" s="113">
        <f t="shared" si="115"/>
        <v>73.04000000000002</v>
      </c>
      <c r="C714" s="56" t="s">
        <v>223</v>
      </c>
      <c r="D714" s="40">
        <v>4</v>
      </c>
      <c r="E714" s="60" t="s">
        <v>9</v>
      </c>
      <c r="F714" s="45"/>
      <c r="G714" s="40">
        <f t="shared" si="113"/>
        <v>0</v>
      </c>
      <c r="H714" s="41"/>
    </row>
    <row r="715" spans="2:8">
      <c r="B715" s="113">
        <f t="shared" si="115"/>
        <v>73.050000000000026</v>
      </c>
      <c r="C715" s="56" t="s">
        <v>226</v>
      </c>
      <c r="D715" s="40">
        <v>6</v>
      </c>
      <c r="E715" s="60" t="s">
        <v>9</v>
      </c>
      <c r="F715" s="45"/>
      <c r="G715" s="40">
        <f t="shared" si="113"/>
        <v>0</v>
      </c>
      <c r="H715" s="41"/>
    </row>
    <row r="716" spans="2:8">
      <c r="B716" s="113">
        <f t="shared" si="115"/>
        <v>73.060000000000031</v>
      </c>
      <c r="C716" s="56" t="s">
        <v>224</v>
      </c>
      <c r="D716" s="40">
        <v>3</v>
      </c>
      <c r="E716" s="60" t="s">
        <v>9</v>
      </c>
      <c r="F716" s="45"/>
      <c r="G716" s="40">
        <f t="shared" si="113"/>
        <v>0</v>
      </c>
      <c r="H716" s="41"/>
    </row>
    <row r="717" spans="2:8">
      <c r="B717" s="113">
        <f t="shared" si="115"/>
        <v>73.070000000000036</v>
      </c>
      <c r="C717" s="56" t="s">
        <v>225</v>
      </c>
      <c r="D717" s="40">
        <v>3</v>
      </c>
      <c r="E717" s="60" t="s">
        <v>9</v>
      </c>
      <c r="F717" s="45"/>
      <c r="G717" s="40">
        <f t="shared" si="113"/>
        <v>0</v>
      </c>
      <c r="H717" s="41"/>
    </row>
    <row r="718" spans="2:8">
      <c r="B718" s="117"/>
      <c r="C718" s="56"/>
      <c r="D718" s="40"/>
      <c r="E718" s="57"/>
      <c r="F718" s="45"/>
      <c r="G718" s="40">
        <f t="shared" si="113"/>
        <v>0</v>
      </c>
      <c r="H718" s="41">
        <f>SUM(G711:G717)</f>
        <v>0</v>
      </c>
    </row>
    <row r="719" spans="2:8">
      <c r="B719" s="118">
        <v>74</v>
      </c>
      <c r="C719" s="119" t="s">
        <v>298</v>
      </c>
      <c r="D719" s="40"/>
      <c r="E719" s="57"/>
      <c r="F719" s="45"/>
      <c r="G719" s="40">
        <f t="shared" si="113"/>
        <v>0</v>
      </c>
      <c r="H719" s="41"/>
    </row>
    <row r="720" spans="2:8" ht="37.5">
      <c r="B720" s="113">
        <f t="shared" ref="B720:B722" si="116">+B719+0.01</f>
        <v>74.010000000000005</v>
      </c>
      <c r="C720" s="56" t="s">
        <v>737</v>
      </c>
      <c r="D720" s="40">
        <v>1</v>
      </c>
      <c r="E720" s="60" t="s">
        <v>9</v>
      </c>
      <c r="F720" s="45"/>
      <c r="G720" s="40">
        <f t="shared" si="113"/>
        <v>0</v>
      </c>
      <c r="H720" s="41"/>
    </row>
    <row r="721" spans="2:8">
      <c r="B721" s="113">
        <f t="shared" si="116"/>
        <v>74.02000000000001</v>
      </c>
      <c r="C721" s="56" t="s">
        <v>222</v>
      </c>
      <c r="D721" s="40">
        <v>1</v>
      </c>
      <c r="E721" s="60" t="s">
        <v>9</v>
      </c>
      <c r="F721" s="45"/>
      <c r="G721" s="40">
        <f t="shared" si="113"/>
        <v>0</v>
      </c>
      <c r="H721" s="41"/>
    </row>
    <row r="722" spans="2:8">
      <c r="B722" s="113">
        <f t="shared" si="116"/>
        <v>74.030000000000015</v>
      </c>
      <c r="C722" s="56" t="s">
        <v>223</v>
      </c>
      <c r="D722" s="40">
        <v>1</v>
      </c>
      <c r="E722" s="60" t="s">
        <v>9</v>
      </c>
      <c r="F722" s="45"/>
      <c r="G722" s="40">
        <f t="shared" si="113"/>
        <v>0</v>
      </c>
      <c r="H722" s="41"/>
    </row>
    <row r="723" spans="2:8">
      <c r="B723" s="117"/>
      <c r="C723" s="56"/>
      <c r="D723" s="40"/>
      <c r="E723" s="57"/>
      <c r="F723" s="45"/>
      <c r="G723" s="40">
        <f t="shared" si="113"/>
        <v>0</v>
      </c>
      <c r="H723" s="41">
        <f>SUM(G720:G722)</f>
        <v>0</v>
      </c>
    </row>
    <row r="724" spans="2:8">
      <c r="B724" s="118">
        <v>75</v>
      </c>
      <c r="C724" s="119" t="s">
        <v>299</v>
      </c>
      <c r="D724" s="40"/>
      <c r="E724" s="57"/>
      <c r="F724" s="45"/>
      <c r="G724" s="40">
        <f t="shared" si="113"/>
        <v>0</v>
      </c>
      <c r="H724" s="41"/>
    </row>
    <row r="725" spans="2:8" ht="37.5">
      <c r="B725" s="113">
        <f t="shared" ref="B725:B727" si="117">+B724+0.01</f>
        <v>75.010000000000005</v>
      </c>
      <c r="C725" s="56" t="s">
        <v>737</v>
      </c>
      <c r="D725" s="40">
        <v>1</v>
      </c>
      <c r="E725" s="60" t="s">
        <v>9</v>
      </c>
      <c r="F725" s="45"/>
      <c r="G725" s="40">
        <f t="shared" si="113"/>
        <v>0</v>
      </c>
      <c r="H725" s="41"/>
    </row>
    <row r="726" spans="2:8">
      <c r="B726" s="113">
        <f t="shared" si="117"/>
        <v>75.02000000000001</v>
      </c>
      <c r="C726" s="56" t="s">
        <v>222</v>
      </c>
      <c r="D726" s="40">
        <v>1</v>
      </c>
      <c r="E726" s="60" t="s">
        <v>9</v>
      </c>
      <c r="F726" s="45"/>
      <c r="G726" s="40">
        <f t="shared" si="113"/>
        <v>0</v>
      </c>
      <c r="H726" s="41"/>
    </row>
    <row r="727" spans="2:8">
      <c r="B727" s="113">
        <f t="shared" si="117"/>
        <v>75.030000000000015</v>
      </c>
      <c r="C727" s="56" t="s">
        <v>223</v>
      </c>
      <c r="D727" s="40">
        <v>1</v>
      </c>
      <c r="E727" s="60" t="s">
        <v>9</v>
      </c>
      <c r="F727" s="45"/>
      <c r="G727" s="40">
        <f t="shared" si="113"/>
        <v>0</v>
      </c>
      <c r="H727" s="41"/>
    </row>
    <row r="728" spans="2:8">
      <c r="B728" s="117"/>
      <c r="C728" s="56"/>
      <c r="D728" s="40"/>
      <c r="E728" s="57"/>
      <c r="F728" s="45"/>
      <c r="G728" s="40">
        <f t="shared" si="113"/>
        <v>0</v>
      </c>
      <c r="H728" s="41">
        <f>SUM(G725:G727)</f>
        <v>0</v>
      </c>
    </row>
    <row r="729" spans="2:8">
      <c r="B729" s="118">
        <v>76</v>
      </c>
      <c r="C729" s="119" t="s">
        <v>300</v>
      </c>
      <c r="D729" s="40"/>
      <c r="E729" s="57"/>
      <c r="F729" s="45"/>
      <c r="G729" s="40">
        <f t="shared" si="113"/>
        <v>0</v>
      </c>
      <c r="H729" s="41"/>
    </row>
    <row r="730" spans="2:8">
      <c r="B730" s="113">
        <f t="shared" ref="B730:B733" si="118">+B729+0.01</f>
        <v>76.010000000000005</v>
      </c>
      <c r="C730" s="56" t="s">
        <v>221</v>
      </c>
      <c r="D730" s="40">
        <v>3</v>
      </c>
      <c r="E730" s="60" t="s">
        <v>9</v>
      </c>
      <c r="F730" s="45"/>
      <c r="G730" s="40">
        <f t="shared" si="113"/>
        <v>0</v>
      </c>
      <c r="H730" s="41"/>
    </row>
    <row r="731" spans="2:8">
      <c r="B731" s="113">
        <f t="shared" si="118"/>
        <v>76.02000000000001</v>
      </c>
      <c r="C731" s="56" t="s">
        <v>222</v>
      </c>
      <c r="D731" s="40">
        <v>3</v>
      </c>
      <c r="E731" s="60" t="s">
        <v>9</v>
      </c>
      <c r="F731" s="45"/>
      <c r="G731" s="40">
        <f t="shared" si="113"/>
        <v>0</v>
      </c>
      <c r="H731" s="41"/>
    </row>
    <row r="732" spans="2:8">
      <c r="B732" s="113">
        <f t="shared" si="118"/>
        <v>76.030000000000015</v>
      </c>
      <c r="C732" s="56" t="s">
        <v>223</v>
      </c>
      <c r="D732" s="40">
        <v>2</v>
      </c>
      <c r="E732" s="60" t="s">
        <v>9</v>
      </c>
      <c r="F732" s="45"/>
      <c r="G732" s="40">
        <f t="shared" si="113"/>
        <v>0</v>
      </c>
      <c r="H732" s="41"/>
    </row>
    <row r="733" spans="2:8">
      <c r="B733" s="113">
        <f t="shared" si="118"/>
        <v>76.04000000000002</v>
      </c>
      <c r="C733" s="56" t="s">
        <v>225</v>
      </c>
      <c r="D733" s="40">
        <v>1</v>
      </c>
      <c r="E733" s="60" t="s">
        <v>9</v>
      </c>
      <c r="F733" s="45"/>
      <c r="G733" s="40">
        <f t="shared" si="113"/>
        <v>0</v>
      </c>
      <c r="H733" s="41"/>
    </row>
    <row r="734" spans="2:8">
      <c r="B734" s="117"/>
      <c r="C734" s="56"/>
      <c r="D734" s="40"/>
      <c r="E734" s="57"/>
      <c r="F734" s="45"/>
      <c r="G734" s="40">
        <f t="shared" si="113"/>
        <v>0</v>
      </c>
      <c r="H734" s="41">
        <f>SUM(G730:G733)</f>
        <v>0</v>
      </c>
    </row>
    <row r="735" spans="2:8">
      <c r="B735" s="118">
        <v>77</v>
      </c>
      <c r="C735" s="119" t="s">
        <v>301</v>
      </c>
      <c r="D735" s="40"/>
      <c r="E735" s="57"/>
      <c r="F735" s="45"/>
      <c r="G735" s="40">
        <f t="shared" si="113"/>
        <v>0</v>
      </c>
      <c r="H735" s="41"/>
    </row>
    <row r="736" spans="2:8" ht="37.5">
      <c r="B736" s="113">
        <f t="shared" ref="B736:B738" si="119">+B735+0.01</f>
        <v>77.010000000000005</v>
      </c>
      <c r="C736" s="56" t="s">
        <v>737</v>
      </c>
      <c r="D736" s="40">
        <v>2</v>
      </c>
      <c r="E736" s="60" t="s">
        <v>9</v>
      </c>
      <c r="F736" s="45"/>
      <c r="G736" s="40">
        <f t="shared" si="113"/>
        <v>0</v>
      </c>
      <c r="H736" s="41"/>
    </row>
    <row r="737" spans="2:8">
      <c r="B737" s="113">
        <f t="shared" si="119"/>
        <v>77.02000000000001</v>
      </c>
      <c r="C737" s="56" t="s">
        <v>222</v>
      </c>
      <c r="D737" s="40">
        <v>5</v>
      </c>
      <c r="E737" s="60" t="s">
        <v>9</v>
      </c>
      <c r="F737" s="45"/>
      <c r="G737" s="40">
        <f t="shared" si="113"/>
        <v>0</v>
      </c>
      <c r="H737" s="41"/>
    </row>
    <row r="738" spans="2:8">
      <c r="B738" s="113">
        <f t="shared" si="119"/>
        <v>77.030000000000015</v>
      </c>
      <c r="C738" s="56" t="s">
        <v>223</v>
      </c>
      <c r="D738" s="40">
        <v>2</v>
      </c>
      <c r="E738" s="60" t="s">
        <v>9</v>
      </c>
      <c r="F738" s="45"/>
      <c r="G738" s="40">
        <f t="shared" si="113"/>
        <v>0</v>
      </c>
      <c r="H738" s="41"/>
    </row>
    <row r="739" spans="2:8">
      <c r="B739" s="117"/>
      <c r="C739" s="56"/>
      <c r="D739" s="40"/>
      <c r="E739" s="57"/>
      <c r="F739" s="45"/>
      <c r="G739" s="40">
        <f t="shared" si="113"/>
        <v>0</v>
      </c>
      <c r="H739" s="41">
        <f>SUM(G736:G738)</f>
        <v>0</v>
      </c>
    </row>
    <row r="740" spans="2:8">
      <c r="B740" s="118">
        <v>78</v>
      </c>
      <c r="C740" s="119" t="s">
        <v>254</v>
      </c>
      <c r="D740" s="40"/>
      <c r="E740" s="57"/>
      <c r="F740" s="45"/>
      <c r="G740" s="40">
        <f t="shared" si="113"/>
        <v>0</v>
      </c>
      <c r="H740" s="41"/>
    </row>
    <row r="741" spans="2:8">
      <c r="B741" s="113">
        <f t="shared" ref="B741:B743" si="120">+B740+0.01</f>
        <v>78.010000000000005</v>
      </c>
      <c r="C741" s="56" t="s">
        <v>221</v>
      </c>
      <c r="D741" s="40">
        <v>3</v>
      </c>
      <c r="E741" s="60" t="s">
        <v>9</v>
      </c>
      <c r="F741" s="45"/>
      <c r="G741" s="40">
        <f t="shared" si="113"/>
        <v>0</v>
      </c>
      <c r="H741" s="41"/>
    </row>
    <row r="742" spans="2:8">
      <c r="B742" s="113">
        <f t="shared" si="120"/>
        <v>78.02000000000001</v>
      </c>
      <c r="C742" s="56" t="s">
        <v>222</v>
      </c>
      <c r="D742" s="40">
        <v>1</v>
      </c>
      <c r="E742" s="60" t="s">
        <v>9</v>
      </c>
      <c r="F742" s="45"/>
      <c r="G742" s="40">
        <f t="shared" si="113"/>
        <v>0</v>
      </c>
      <c r="H742" s="41"/>
    </row>
    <row r="743" spans="2:8">
      <c r="B743" s="113">
        <f t="shared" si="120"/>
        <v>78.030000000000015</v>
      </c>
      <c r="C743" s="56" t="s">
        <v>223</v>
      </c>
      <c r="D743" s="40">
        <v>1</v>
      </c>
      <c r="E743" s="60" t="s">
        <v>9</v>
      </c>
      <c r="F743" s="45"/>
      <c r="G743" s="40">
        <f t="shared" si="113"/>
        <v>0</v>
      </c>
      <c r="H743" s="41"/>
    </row>
    <row r="744" spans="2:8">
      <c r="B744" s="117"/>
      <c r="C744" s="56"/>
      <c r="D744" s="40"/>
      <c r="E744" s="57"/>
      <c r="F744" s="45"/>
      <c r="G744" s="40">
        <f t="shared" si="113"/>
        <v>0</v>
      </c>
      <c r="H744" s="41">
        <f>SUM(G741:G744)</f>
        <v>0</v>
      </c>
    </row>
    <row r="745" spans="2:8">
      <c r="B745" s="118">
        <v>78</v>
      </c>
      <c r="C745" s="119" t="s">
        <v>302</v>
      </c>
      <c r="D745" s="40"/>
      <c r="E745" s="57"/>
      <c r="F745" s="45"/>
      <c r="G745" s="40">
        <f t="shared" si="113"/>
        <v>0</v>
      </c>
      <c r="H745" s="41"/>
    </row>
    <row r="746" spans="2:8" ht="37.5">
      <c r="B746" s="113">
        <f t="shared" ref="B746:B747" si="121">+B745+0.01</f>
        <v>78.010000000000005</v>
      </c>
      <c r="C746" s="56" t="s">
        <v>737</v>
      </c>
      <c r="D746" s="40">
        <v>2</v>
      </c>
      <c r="E746" s="60" t="s">
        <v>9</v>
      </c>
      <c r="F746" s="45"/>
      <c r="G746" s="40">
        <f t="shared" si="113"/>
        <v>0</v>
      </c>
      <c r="H746" s="41"/>
    </row>
    <row r="747" spans="2:8">
      <c r="B747" s="113">
        <f t="shared" si="121"/>
        <v>78.02000000000001</v>
      </c>
      <c r="C747" s="56" t="s">
        <v>222</v>
      </c>
      <c r="D747" s="40">
        <v>3</v>
      </c>
      <c r="E747" s="60" t="s">
        <v>9</v>
      </c>
      <c r="F747" s="45"/>
      <c r="G747" s="40">
        <f t="shared" si="113"/>
        <v>0</v>
      </c>
      <c r="H747" s="41"/>
    </row>
    <row r="748" spans="2:8">
      <c r="B748" s="117"/>
      <c r="C748" s="56"/>
      <c r="D748" s="40"/>
      <c r="E748" s="57"/>
      <c r="F748" s="45"/>
      <c r="G748" s="40">
        <f t="shared" si="113"/>
        <v>0</v>
      </c>
      <c r="H748" s="41">
        <f>SUM(G746:G747)</f>
        <v>0</v>
      </c>
    </row>
    <row r="749" spans="2:8">
      <c r="B749" s="118">
        <v>79</v>
      </c>
      <c r="C749" s="119" t="s">
        <v>303</v>
      </c>
      <c r="D749" s="40"/>
      <c r="E749" s="57"/>
      <c r="F749" s="45"/>
      <c r="G749" s="40">
        <f t="shared" si="113"/>
        <v>0</v>
      </c>
      <c r="H749" s="41"/>
    </row>
    <row r="750" spans="2:8">
      <c r="B750" s="113">
        <f t="shared" ref="B750:B753" si="122">+B749+0.01</f>
        <v>79.010000000000005</v>
      </c>
      <c r="C750" s="56" t="s">
        <v>221</v>
      </c>
      <c r="D750" s="40">
        <v>6</v>
      </c>
      <c r="E750" s="60" t="s">
        <v>9</v>
      </c>
      <c r="F750" s="45"/>
      <c r="G750" s="40">
        <f t="shared" si="113"/>
        <v>0</v>
      </c>
      <c r="H750" s="41"/>
    </row>
    <row r="751" spans="2:8">
      <c r="B751" s="113">
        <f t="shared" si="122"/>
        <v>79.02000000000001</v>
      </c>
      <c r="C751" s="56" t="s">
        <v>222</v>
      </c>
      <c r="D751" s="40">
        <v>4</v>
      </c>
      <c r="E751" s="60" t="s">
        <v>9</v>
      </c>
      <c r="F751" s="45"/>
      <c r="G751" s="40">
        <f t="shared" si="113"/>
        <v>0</v>
      </c>
      <c r="H751" s="41"/>
    </row>
    <row r="752" spans="2:8">
      <c r="B752" s="113">
        <f t="shared" si="122"/>
        <v>79.030000000000015</v>
      </c>
      <c r="C752" s="56" t="s">
        <v>223</v>
      </c>
      <c r="D752" s="40">
        <v>2</v>
      </c>
      <c r="E752" s="60" t="s">
        <v>9</v>
      </c>
      <c r="F752" s="45"/>
      <c r="G752" s="40">
        <f t="shared" si="113"/>
        <v>0</v>
      </c>
      <c r="H752" s="41"/>
    </row>
    <row r="753" spans="2:8">
      <c r="B753" s="113">
        <f t="shared" si="122"/>
        <v>79.04000000000002</v>
      </c>
      <c r="C753" s="56" t="s">
        <v>225</v>
      </c>
      <c r="D753" s="40">
        <v>2</v>
      </c>
      <c r="E753" s="60" t="s">
        <v>9</v>
      </c>
      <c r="F753" s="45"/>
      <c r="G753" s="40">
        <f t="shared" si="113"/>
        <v>0</v>
      </c>
      <c r="H753" s="41"/>
    </row>
    <row r="754" spans="2:8">
      <c r="B754" s="117"/>
      <c r="C754" s="56"/>
      <c r="D754" s="40"/>
      <c r="E754" s="57"/>
      <c r="F754" s="45"/>
      <c r="G754" s="40">
        <f t="shared" si="113"/>
        <v>0</v>
      </c>
      <c r="H754" s="41">
        <f>SUM(G750:G753)</f>
        <v>0</v>
      </c>
    </row>
    <row r="755" spans="2:8">
      <c r="B755" s="118">
        <v>80</v>
      </c>
      <c r="C755" s="119" t="s">
        <v>304</v>
      </c>
      <c r="D755" s="40"/>
      <c r="E755" s="57"/>
      <c r="F755" s="45"/>
      <c r="G755" s="40">
        <f t="shared" si="113"/>
        <v>0</v>
      </c>
      <c r="H755" s="41"/>
    </row>
    <row r="756" spans="2:8" ht="37.5">
      <c r="B756" s="113">
        <f t="shared" ref="B756:B758" si="123">+B755+0.01</f>
        <v>80.010000000000005</v>
      </c>
      <c r="C756" s="56" t="s">
        <v>737</v>
      </c>
      <c r="D756" s="40">
        <v>3</v>
      </c>
      <c r="E756" s="60" t="s">
        <v>9</v>
      </c>
      <c r="F756" s="45"/>
      <c r="G756" s="40">
        <f t="shared" si="113"/>
        <v>0</v>
      </c>
      <c r="H756" s="41"/>
    </row>
    <row r="757" spans="2:8">
      <c r="B757" s="113">
        <f t="shared" si="123"/>
        <v>80.02000000000001</v>
      </c>
      <c r="C757" s="56" t="s">
        <v>222</v>
      </c>
      <c r="D757" s="40">
        <v>1</v>
      </c>
      <c r="E757" s="60" t="s">
        <v>9</v>
      </c>
      <c r="F757" s="45"/>
      <c r="G757" s="40">
        <f t="shared" si="113"/>
        <v>0</v>
      </c>
      <c r="H757" s="41"/>
    </row>
    <row r="758" spans="2:8">
      <c r="B758" s="113">
        <f t="shared" si="123"/>
        <v>80.030000000000015</v>
      </c>
      <c r="C758" s="56" t="s">
        <v>223</v>
      </c>
      <c r="D758" s="40">
        <v>2</v>
      </c>
      <c r="E758" s="60" t="s">
        <v>9</v>
      </c>
      <c r="F758" s="45"/>
      <c r="G758" s="40">
        <f t="shared" si="113"/>
        <v>0</v>
      </c>
      <c r="H758" s="41"/>
    </row>
    <row r="759" spans="2:8">
      <c r="B759" s="117"/>
      <c r="C759" s="56"/>
      <c r="D759" s="40"/>
      <c r="E759" s="57"/>
      <c r="F759" s="45"/>
      <c r="G759" s="40">
        <f t="shared" si="113"/>
        <v>0</v>
      </c>
      <c r="H759" s="41">
        <f>SUM(G756:G758)</f>
        <v>0</v>
      </c>
    </row>
    <row r="760" spans="2:8">
      <c r="B760" s="118">
        <v>81</v>
      </c>
      <c r="C760" s="119" t="s">
        <v>302</v>
      </c>
      <c r="D760" s="40"/>
      <c r="E760" s="57"/>
      <c r="F760" s="45"/>
      <c r="G760" s="40">
        <f t="shared" si="113"/>
        <v>0</v>
      </c>
      <c r="H760" s="41"/>
    </row>
    <row r="761" spans="2:8">
      <c r="B761" s="113">
        <f t="shared" ref="B761:B762" si="124">+B760+0.01</f>
        <v>81.010000000000005</v>
      </c>
      <c r="C761" s="56" t="s">
        <v>221</v>
      </c>
      <c r="D761" s="40">
        <v>2</v>
      </c>
      <c r="E761" s="60" t="s">
        <v>9</v>
      </c>
      <c r="F761" s="45"/>
      <c r="G761" s="40">
        <f t="shared" si="113"/>
        <v>0</v>
      </c>
      <c r="H761" s="41"/>
    </row>
    <row r="762" spans="2:8">
      <c r="B762" s="113">
        <f t="shared" si="124"/>
        <v>81.02000000000001</v>
      </c>
      <c r="C762" s="56" t="s">
        <v>222</v>
      </c>
      <c r="D762" s="40">
        <v>2</v>
      </c>
      <c r="E762" s="60" t="s">
        <v>9</v>
      </c>
      <c r="F762" s="45"/>
      <c r="G762" s="40">
        <f t="shared" si="113"/>
        <v>0</v>
      </c>
      <c r="H762" s="41"/>
    </row>
    <row r="763" spans="2:8">
      <c r="B763" s="117"/>
      <c r="C763" s="56"/>
      <c r="D763" s="40"/>
      <c r="E763" s="57"/>
      <c r="F763" s="45"/>
      <c r="G763" s="40">
        <f t="shared" ref="G763:G826" si="125">ROUND(F763*D763,2)</f>
        <v>0</v>
      </c>
      <c r="H763" s="41">
        <f>SUM(G761:G762)</f>
        <v>0</v>
      </c>
    </row>
    <row r="764" spans="2:8">
      <c r="B764" s="118">
        <v>82</v>
      </c>
      <c r="C764" s="119" t="s">
        <v>305</v>
      </c>
      <c r="D764" s="40"/>
      <c r="E764" s="57"/>
      <c r="F764" s="45"/>
      <c r="G764" s="40">
        <f t="shared" si="125"/>
        <v>0</v>
      </c>
      <c r="H764" s="41"/>
    </row>
    <row r="765" spans="2:8">
      <c r="B765" s="113">
        <f t="shared" ref="B765:B766" si="126">+B764+0.01</f>
        <v>82.01</v>
      </c>
      <c r="C765" s="56" t="s">
        <v>221</v>
      </c>
      <c r="D765" s="40">
        <v>1</v>
      </c>
      <c r="E765" s="60" t="s">
        <v>9</v>
      </c>
      <c r="F765" s="45"/>
      <c r="G765" s="40">
        <f t="shared" si="125"/>
        <v>0</v>
      </c>
      <c r="H765" s="41"/>
    </row>
    <row r="766" spans="2:8">
      <c r="B766" s="113">
        <f t="shared" si="126"/>
        <v>82.02000000000001</v>
      </c>
      <c r="C766" s="56" t="s">
        <v>222</v>
      </c>
      <c r="D766" s="40">
        <v>1</v>
      </c>
      <c r="E766" s="60" t="s">
        <v>9</v>
      </c>
      <c r="F766" s="45"/>
      <c r="G766" s="40">
        <f t="shared" si="125"/>
        <v>0</v>
      </c>
      <c r="H766" s="41"/>
    </row>
    <row r="767" spans="2:8">
      <c r="B767" s="117"/>
      <c r="C767" s="56"/>
      <c r="D767" s="40"/>
      <c r="E767" s="57"/>
      <c r="F767" s="45"/>
      <c r="G767" s="40">
        <f t="shared" si="125"/>
        <v>0</v>
      </c>
      <c r="H767" s="41">
        <f>SUM(G765:G766)</f>
        <v>0</v>
      </c>
    </row>
    <row r="768" spans="2:8">
      <c r="B768" s="118">
        <v>83</v>
      </c>
      <c r="C768" s="119" t="s">
        <v>277</v>
      </c>
      <c r="D768" s="40"/>
      <c r="E768" s="57"/>
      <c r="F768" s="45"/>
      <c r="G768" s="40">
        <f t="shared" si="125"/>
        <v>0</v>
      </c>
      <c r="H768" s="41"/>
    </row>
    <row r="769" spans="2:8" ht="37.5">
      <c r="B769" s="113">
        <f t="shared" ref="B769:B771" si="127">+B768+0.01</f>
        <v>83.01</v>
      </c>
      <c r="C769" s="56" t="s">
        <v>737</v>
      </c>
      <c r="D769" s="40">
        <v>1</v>
      </c>
      <c r="E769" s="60" t="s">
        <v>9</v>
      </c>
      <c r="F769" s="45"/>
      <c r="G769" s="40">
        <f t="shared" si="125"/>
        <v>0</v>
      </c>
      <c r="H769" s="41"/>
    </row>
    <row r="770" spans="2:8">
      <c r="B770" s="113">
        <f t="shared" si="127"/>
        <v>83.02000000000001</v>
      </c>
      <c r="C770" s="56" t="s">
        <v>222</v>
      </c>
      <c r="D770" s="40">
        <v>1</v>
      </c>
      <c r="E770" s="60" t="s">
        <v>9</v>
      </c>
      <c r="F770" s="45"/>
      <c r="G770" s="40">
        <f t="shared" si="125"/>
        <v>0</v>
      </c>
      <c r="H770" s="41"/>
    </row>
    <row r="771" spans="2:8">
      <c r="B771" s="113">
        <f t="shared" si="127"/>
        <v>83.030000000000015</v>
      </c>
      <c r="C771" s="56" t="s">
        <v>226</v>
      </c>
      <c r="D771" s="40">
        <v>1</v>
      </c>
      <c r="E771" s="60" t="s">
        <v>9</v>
      </c>
      <c r="F771" s="45"/>
      <c r="G771" s="40">
        <f t="shared" si="125"/>
        <v>0</v>
      </c>
      <c r="H771" s="41"/>
    </row>
    <row r="772" spans="2:8">
      <c r="B772" s="117"/>
      <c r="C772" s="56"/>
      <c r="D772" s="40"/>
      <c r="E772" s="57"/>
      <c r="F772" s="45"/>
      <c r="G772" s="40">
        <f t="shared" si="125"/>
        <v>0</v>
      </c>
      <c r="H772" s="41">
        <f>SUM(G769:G771)</f>
        <v>0</v>
      </c>
    </row>
    <row r="773" spans="2:8">
      <c r="B773" s="118">
        <v>84</v>
      </c>
      <c r="C773" s="119" t="s">
        <v>306</v>
      </c>
      <c r="D773" s="40"/>
      <c r="E773" s="57"/>
      <c r="F773" s="45"/>
      <c r="G773" s="40">
        <f t="shared" si="125"/>
        <v>0</v>
      </c>
      <c r="H773" s="41"/>
    </row>
    <row r="774" spans="2:8" ht="37.5">
      <c r="B774" s="113">
        <f t="shared" ref="B774:B775" si="128">+B773+0.01</f>
        <v>84.01</v>
      </c>
      <c r="C774" s="56" t="s">
        <v>737</v>
      </c>
      <c r="D774" s="40">
        <v>19</v>
      </c>
      <c r="E774" s="60" t="s">
        <v>9</v>
      </c>
      <c r="F774" s="45"/>
      <c r="G774" s="40">
        <f t="shared" si="125"/>
        <v>0</v>
      </c>
      <c r="H774" s="41"/>
    </row>
    <row r="775" spans="2:8">
      <c r="B775" s="113">
        <f t="shared" si="128"/>
        <v>84.02000000000001</v>
      </c>
      <c r="C775" s="56" t="s">
        <v>222</v>
      </c>
      <c r="D775" s="40">
        <v>5</v>
      </c>
      <c r="E775" s="60" t="s">
        <v>9</v>
      </c>
      <c r="F775" s="45"/>
      <c r="G775" s="40">
        <f t="shared" si="125"/>
        <v>0</v>
      </c>
      <c r="H775" s="41"/>
    </row>
    <row r="776" spans="2:8">
      <c r="B776" s="117"/>
      <c r="C776" s="56"/>
      <c r="D776" s="40"/>
      <c r="E776" s="57"/>
      <c r="F776" s="45"/>
      <c r="G776" s="40">
        <f t="shared" si="125"/>
        <v>0</v>
      </c>
      <c r="H776" s="41">
        <f>SUM(G774:G775)</f>
        <v>0</v>
      </c>
    </row>
    <row r="777" spans="2:8">
      <c r="B777" s="118"/>
      <c r="C777" s="119" t="s">
        <v>307</v>
      </c>
      <c r="D777" s="40"/>
      <c r="E777" s="57"/>
      <c r="F777" s="45"/>
      <c r="G777" s="40">
        <f t="shared" si="125"/>
        <v>0</v>
      </c>
      <c r="H777" s="41"/>
    </row>
    <row r="778" spans="2:8">
      <c r="B778" s="118">
        <v>85</v>
      </c>
      <c r="C778" s="119" t="s">
        <v>308</v>
      </c>
      <c r="D778" s="40"/>
      <c r="E778" s="57"/>
      <c r="F778" s="45"/>
      <c r="G778" s="40">
        <f t="shared" si="125"/>
        <v>0</v>
      </c>
      <c r="H778" s="41"/>
    </row>
    <row r="779" spans="2:8" ht="37.5">
      <c r="B779" s="113">
        <f t="shared" ref="B779:B781" si="129">+B778+0.01</f>
        <v>85.01</v>
      </c>
      <c r="C779" s="56" t="s">
        <v>737</v>
      </c>
      <c r="D779" s="40">
        <v>6</v>
      </c>
      <c r="E779" s="60" t="s">
        <v>9</v>
      </c>
      <c r="F779" s="45"/>
      <c r="G779" s="40">
        <f t="shared" si="125"/>
        <v>0</v>
      </c>
      <c r="H779" s="41"/>
    </row>
    <row r="780" spans="2:8">
      <c r="B780" s="113">
        <f t="shared" si="129"/>
        <v>85.02000000000001</v>
      </c>
      <c r="C780" s="56" t="s">
        <v>257</v>
      </c>
      <c r="D780" s="40">
        <v>1</v>
      </c>
      <c r="E780" s="60" t="s">
        <v>9</v>
      </c>
      <c r="F780" s="45"/>
      <c r="G780" s="40">
        <f t="shared" si="125"/>
        <v>0</v>
      </c>
      <c r="H780" s="41"/>
    </row>
    <row r="781" spans="2:8">
      <c r="B781" s="113">
        <f t="shared" si="129"/>
        <v>85.030000000000015</v>
      </c>
      <c r="C781" s="56" t="s">
        <v>223</v>
      </c>
      <c r="D781" s="40">
        <v>3</v>
      </c>
      <c r="E781" s="60" t="s">
        <v>9</v>
      </c>
      <c r="F781" s="45"/>
      <c r="G781" s="40">
        <f t="shared" si="125"/>
        <v>0</v>
      </c>
      <c r="H781" s="41"/>
    </row>
    <row r="782" spans="2:8">
      <c r="B782" s="117"/>
      <c r="C782" s="56"/>
      <c r="D782" s="40"/>
      <c r="E782" s="57"/>
      <c r="F782" s="45"/>
      <c r="G782" s="40">
        <f t="shared" si="125"/>
        <v>0</v>
      </c>
      <c r="H782" s="41">
        <f>SUM(G779:G782)</f>
        <v>0</v>
      </c>
    </row>
    <row r="783" spans="2:8" ht="56.25">
      <c r="B783" s="118">
        <v>86</v>
      </c>
      <c r="C783" s="119" t="s">
        <v>309</v>
      </c>
      <c r="D783" s="40"/>
      <c r="E783" s="57"/>
      <c r="F783" s="45"/>
      <c r="G783" s="40">
        <f t="shared" si="125"/>
        <v>0</v>
      </c>
      <c r="H783" s="41"/>
    </row>
    <row r="784" spans="2:8" ht="37.5">
      <c r="B784" s="113">
        <f t="shared" ref="B784:B789" si="130">+B783+0.01</f>
        <v>86.01</v>
      </c>
      <c r="C784" s="56" t="s">
        <v>738</v>
      </c>
      <c r="D784" s="40">
        <v>14</v>
      </c>
      <c r="E784" s="60" t="s">
        <v>9</v>
      </c>
      <c r="F784" s="122"/>
      <c r="G784" s="40">
        <f t="shared" si="125"/>
        <v>0</v>
      </c>
      <c r="H784" s="41"/>
    </row>
    <row r="785" spans="2:8">
      <c r="B785" s="113">
        <f t="shared" si="130"/>
        <v>86.02000000000001</v>
      </c>
      <c r="C785" s="56" t="s">
        <v>222</v>
      </c>
      <c r="D785" s="40">
        <v>5</v>
      </c>
      <c r="E785" s="60" t="s">
        <v>9</v>
      </c>
      <c r="F785" s="45"/>
      <c r="G785" s="40">
        <f t="shared" si="125"/>
        <v>0</v>
      </c>
      <c r="H785" s="41"/>
    </row>
    <row r="786" spans="2:8">
      <c r="B786" s="113">
        <f t="shared" si="130"/>
        <v>86.030000000000015</v>
      </c>
      <c r="C786" s="56" t="s">
        <v>226</v>
      </c>
      <c r="D786" s="40">
        <v>8</v>
      </c>
      <c r="E786" s="60" t="s">
        <v>9</v>
      </c>
      <c r="F786" s="45"/>
      <c r="G786" s="40">
        <f t="shared" si="125"/>
        <v>0</v>
      </c>
      <c r="H786" s="41"/>
    </row>
    <row r="787" spans="2:8">
      <c r="B787" s="113">
        <f t="shared" si="130"/>
        <v>86.04000000000002</v>
      </c>
      <c r="C787" s="56" t="s">
        <v>310</v>
      </c>
      <c r="D787" s="40">
        <v>3</v>
      </c>
      <c r="E787" s="60" t="s">
        <v>9</v>
      </c>
      <c r="F787" s="45"/>
      <c r="G787" s="40">
        <f t="shared" si="125"/>
        <v>0</v>
      </c>
      <c r="H787" s="41"/>
    </row>
    <row r="788" spans="2:8">
      <c r="B788" s="113">
        <f t="shared" si="130"/>
        <v>86.050000000000026</v>
      </c>
      <c r="C788" s="56" t="s">
        <v>720</v>
      </c>
      <c r="D788" s="40">
        <v>1</v>
      </c>
      <c r="E788" s="60" t="s">
        <v>9</v>
      </c>
      <c r="F788" s="45"/>
      <c r="G788" s="40">
        <f t="shared" si="125"/>
        <v>0</v>
      </c>
      <c r="H788" s="41"/>
    </row>
    <row r="789" spans="2:8">
      <c r="B789" s="113">
        <f t="shared" si="130"/>
        <v>86.060000000000031</v>
      </c>
      <c r="C789" s="56" t="s">
        <v>716</v>
      </c>
      <c r="D789" s="40">
        <v>2</v>
      </c>
      <c r="E789" s="60" t="s">
        <v>9</v>
      </c>
      <c r="F789" s="45"/>
      <c r="G789" s="40">
        <f t="shared" si="125"/>
        <v>0</v>
      </c>
      <c r="H789" s="41"/>
    </row>
    <row r="790" spans="2:8">
      <c r="B790" s="117"/>
      <c r="C790" s="56"/>
      <c r="D790" s="40"/>
      <c r="E790" s="57"/>
      <c r="F790" s="45"/>
      <c r="G790" s="40">
        <f t="shared" si="125"/>
        <v>0</v>
      </c>
      <c r="H790" s="41">
        <f>SUM(G784:G789)</f>
        <v>0</v>
      </c>
    </row>
    <row r="791" spans="2:8">
      <c r="B791" s="118">
        <v>87</v>
      </c>
      <c r="C791" s="119" t="s">
        <v>311</v>
      </c>
      <c r="D791" s="40"/>
      <c r="E791" s="57"/>
      <c r="F791" s="45"/>
      <c r="G791" s="40">
        <f t="shared" si="125"/>
        <v>0</v>
      </c>
      <c r="H791" s="41"/>
    </row>
    <row r="792" spans="2:8" ht="37.5">
      <c r="B792" s="113">
        <f t="shared" ref="B792:B794" si="131">+B791+0.01</f>
        <v>87.01</v>
      </c>
      <c r="C792" s="56" t="s">
        <v>738</v>
      </c>
      <c r="D792" s="40">
        <v>4</v>
      </c>
      <c r="E792" s="60" t="s">
        <v>9</v>
      </c>
      <c r="F792" s="122"/>
      <c r="G792" s="40">
        <f t="shared" si="125"/>
        <v>0</v>
      </c>
      <c r="H792" s="41"/>
    </row>
    <row r="793" spans="2:8">
      <c r="B793" s="113">
        <f t="shared" si="131"/>
        <v>87.02000000000001</v>
      </c>
      <c r="C793" s="56" t="s">
        <v>222</v>
      </c>
      <c r="D793" s="40">
        <v>2</v>
      </c>
      <c r="E793" s="60" t="s">
        <v>9</v>
      </c>
      <c r="F793" s="45"/>
      <c r="G793" s="40">
        <f t="shared" si="125"/>
        <v>0</v>
      </c>
      <c r="H793" s="41"/>
    </row>
    <row r="794" spans="2:8">
      <c r="B794" s="113">
        <f t="shared" si="131"/>
        <v>87.030000000000015</v>
      </c>
      <c r="C794" s="56" t="s">
        <v>721</v>
      </c>
      <c r="D794" s="40">
        <v>1</v>
      </c>
      <c r="E794" s="60" t="s">
        <v>9</v>
      </c>
      <c r="F794" s="45"/>
      <c r="G794" s="40">
        <f t="shared" si="125"/>
        <v>0</v>
      </c>
      <c r="H794" s="41"/>
    </row>
    <row r="795" spans="2:8">
      <c r="B795" s="117"/>
      <c r="C795" s="56"/>
      <c r="D795" s="40"/>
      <c r="E795" s="57"/>
      <c r="F795" s="45"/>
      <c r="G795" s="40">
        <f t="shared" si="125"/>
        <v>0</v>
      </c>
      <c r="H795" s="41">
        <f>SUM(G792:G794)</f>
        <v>0</v>
      </c>
    </row>
    <row r="796" spans="2:8">
      <c r="B796" s="118">
        <v>88</v>
      </c>
      <c r="C796" s="119" t="s">
        <v>312</v>
      </c>
      <c r="D796" s="40"/>
      <c r="E796" s="57"/>
      <c r="F796" s="45"/>
      <c r="G796" s="40">
        <f t="shared" si="125"/>
        <v>0</v>
      </c>
      <c r="H796" s="41"/>
    </row>
    <row r="797" spans="2:8">
      <c r="B797" s="113">
        <f t="shared" ref="B797:B801" si="132">+B796+0.01</f>
        <v>88.01</v>
      </c>
      <c r="C797" s="56" t="s">
        <v>221</v>
      </c>
      <c r="D797" s="40">
        <v>1</v>
      </c>
      <c r="E797" s="60" t="s">
        <v>9</v>
      </c>
      <c r="F797" s="45"/>
      <c r="G797" s="40">
        <f t="shared" si="125"/>
        <v>0</v>
      </c>
      <c r="H797" s="41"/>
    </row>
    <row r="798" spans="2:8">
      <c r="B798" s="113">
        <f t="shared" si="132"/>
        <v>88.02000000000001</v>
      </c>
      <c r="C798" s="56" t="s">
        <v>222</v>
      </c>
      <c r="D798" s="40">
        <v>1</v>
      </c>
      <c r="E798" s="60" t="s">
        <v>9</v>
      </c>
      <c r="F798" s="45"/>
      <c r="G798" s="40">
        <f t="shared" si="125"/>
        <v>0</v>
      </c>
      <c r="H798" s="41"/>
    </row>
    <row r="799" spans="2:8">
      <c r="B799" s="113">
        <f t="shared" si="132"/>
        <v>88.030000000000015</v>
      </c>
      <c r="C799" s="56" t="s">
        <v>223</v>
      </c>
      <c r="D799" s="40">
        <v>1</v>
      </c>
      <c r="E799" s="60" t="s">
        <v>9</v>
      </c>
      <c r="F799" s="45"/>
      <c r="G799" s="40">
        <f t="shared" si="125"/>
        <v>0</v>
      </c>
      <c r="H799" s="41"/>
    </row>
    <row r="800" spans="2:8">
      <c r="B800" s="113">
        <f t="shared" si="132"/>
        <v>88.04000000000002</v>
      </c>
      <c r="C800" s="56" t="s">
        <v>224</v>
      </c>
      <c r="D800" s="40">
        <v>1</v>
      </c>
      <c r="E800" s="60" t="s">
        <v>9</v>
      </c>
      <c r="F800" s="45"/>
      <c r="G800" s="40">
        <f t="shared" si="125"/>
        <v>0</v>
      </c>
      <c r="H800" s="41"/>
    </row>
    <row r="801" spans="2:8">
      <c r="B801" s="113">
        <f t="shared" si="132"/>
        <v>88.050000000000026</v>
      </c>
      <c r="C801" s="56" t="s">
        <v>225</v>
      </c>
      <c r="D801" s="40">
        <v>1</v>
      </c>
      <c r="E801" s="60" t="s">
        <v>9</v>
      </c>
      <c r="F801" s="45"/>
      <c r="G801" s="40">
        <f t="shared" si="125"/>
        <v>0</v>
      </c>
      <c r="H801" s="41"/>
    </row>
    <row r="802" spans="2:8">
      <c r="B802" s="117"/>
      <c r="C802" s="56"/>
      <c r="D802" s="40"/>
      <c r="E802" s="57"/>
      <c r="F802" s="45"/>
      <c r="G802" s="40">
        <f t="shared" si="125"/>
        <v>0</v>
      </c>
      <c r="H802" s="41">
        <f>SUM(G797:G801)</f>
        <v>0</v>
      </c>
    </row>
    <row r="803" spans="2:8">
      <c r="B803" s="118">
        <v>89</v>
      </c>
      <c r="C803" s="119" t="s">
        <v>313</v>
      </c>
      <c r="D803" s="40"/>
      <c r="E803" s="57"/>
      <c r="F803" s="45"/>
      <c r="G803" s="40">
        <f t="shared" si="125"/>
        <v>0</v>
      </c>
      <c r="H803" s="41"/>
    </row>
    <row r="804" spans="2:8" ht="37.5">
      <c r="B804" s="113">
        <f t="shared" ref="B804:B806" si="133">+B803+0.01</f>
        <v>89.01</v>
      </c>
      <c r="C804" s="56" t="s">
        <v>738</v>
      </c>
      <c r="D804" s="40">
        <v>5</v>
      </c>
      <c r="E804" s="60" t="s">
        <v>9</v>
      </c>
      <c r="F804" s="122"/>
      <c r="G804" s="40">
        <f t="shared" si="125"/>
        <v>0</v>
      </c>
      <c r="H804" s="41"/>
    </row>
    <row r="805" spans="2:8">
      <c r="B805" s="113">
        <f t="shared" si="133"/>
        <v>89.02000000000001</v>
      </c>
      <c r="C805" s="56" t="s">
        <v>222</v>
      </c>
      <c r="D805" s="40">
        <v>2</v>
      </c>
      <c r="E805" s="60" t="s">
        <v>9</v>
      </c>
      <c r="F805" s="45"/>
      <c r="G805" s="40">
        <f t="shared" si="125"/>
        <v>0</v>
      </c>
      <c r="H805" s="41"/>
    </row>
    <row r="806" spans="2:8">
      <c r="B806" s="113">
        <f t="shared" si="133"/>
        <v>89.030000000000015</v>
      </c>
      <c r="C806" s="56" t="s">
        <v>722</v>
      </c>
      <c r="D806" s="40">
        <v>4</v>
      </c>
      <c r="E806" s="60" t="s">
        <v>9</v>
      </c>
      <c r="F806" s="45"/>
      <c r="G806" s="40">
        <f t="shared" si="125"/>
        <v>0</v>
      </c>
      <c r="H806" s="41"/>
    </row>
    <row r="807" spans="2:8">
      <c r="B807" s="117"/>
      <c r="C807" s="56"/>
      <c r="D807" s="40"/>
      <c r="E807" s="57"/>
      <c r="F807" s="45"/>
      <c r="G807" s="40">
        <f t="shared" si="125"/>
        <v>0</v>
      </c>
      <c r="H807" s="41">
        <f>SUM(G804:G806)</f>
        <v>0</v>
      </c>
    </row>
    <row r="808" spans="2:8">
      <c r="B808" s="118">
        <v>90</v>
      </c>
      <c r="C808" s="119" t="s">
        <v>314</v>
      </c>
      <c r="D808" s="40"/>
      <c r="E808" s="57"/>
      <c r="F808" s="45"/>
      <c r="G808" s="40">
        <f t="shared" si="125"/>
        <v>0</v>
      </c>
      <c r="H808" s="41"/>
    </row>
    <row r="809" spans="2:8" ht="37.5">
      <c r="B809" s="113">
        <f t="shared" ref="B809:B811" si="134">+B808+0.01</f>
        <v>90.01</v>
      </c>
      <c r="C809" s="56" t="s">
        <v>738</v>
      </c>
      <c r="D809" s="40">
        <v>5</v>
      </c>
      <c r="E809" s="60" t="s">
        <v>9</v>
      </c>
      <c r="F809" s="122"/>
      <c r="G809" s="40">
        <f t="shared" si="125"/>
        <v>0</v>
      </c>
      <c r="H809" s="41"/>
    </row>
    <row r="810" spans="2:8">
      <c r="B810" s="113">
        <f t="shared" si="134"/>
        <v>90.02000000000001</v>
      </c>
      <c r="C810" s="56" t="s">
        <v>222</v>
      </c>
      <c r="D810" s="40">
        <v>2</v>
      </c>
      <c r="E810" s="60" t="s">
        <v>9</v>
      </c>
      <c r="F810" s="45"/>
      <c r="G810" s="40">
        <f t="shared" si="125"/>
        <v>0</v>
      </c>
      <c r="H810" s="41"/>
    </row>
    <row r="811" spans="2:8">
      <c r="B811" s="113">
        <f t="shared" si="134"/>
        <v>90.030000000000015</v>
      </c>
      <c r="C811" s="56" t="s">
        <v>223</v>
      </c>
      <c r="D811" s="40">
        <v>2</v>
      </c>
      <c r="E811" s="60" t="s">
        <v>9</v>
      </c>
      <c r="F811" s="45"/>
      <c r="G811" s="40">
        <f t="shared" si="125"/>
        <v>0</v>
      </c>
      <c r="H811" s="41"/>
    </row>
    <row r="812" spans="2:8">
      <c r="B812" s="117"/>
      <c r="C812" s="56"/>
      <c r="D812" s="40"/>
      <c r="E812" s="57"/>
      <c r="F812" s="45"/>
      <c r="G812" s="40">
        <f t="shared" si="125"/>
        <v>0</v>
      </c>
      <c r="H812" s="41">
        <f>SUM(G809:G811)</f>
        <v>0</v>
      </c>
    </row>
    <row r="813" spans="2:8">
      <c r="B813" s="118"/>
      <c r="C813" s="119" t="s">
        <v>315</v>
      </c>
      <c r="D813" s="40"/>
      <c r="E813" s="57"/>
      <c r="F813" s="45"/>
      <c r="G813" s="40">
        <f t="shared" si="125"/>
        <v>0</v>
      </c>
      <c r="H813" s="41"/>
    </row>
    <row r="814" spans="2:8">
      <c r="B814" s="118">
        <v>91</v>
      </c>
      <c r="C814" s="119" t="s">
        <v>316</v>
      </c>
      <c r="D814" s="40"/>
      <c r="E814" s="57"/>
      <c r="F814" s="45"/>
      <c r="G814" s="40">
        <f t="shared" si="125"/>
        <v>0</v>
      </c>
      <c r="H814" s="41"/>
    </row>
    <row r="815" spans="2:8" ht="37.5">
      <c r="B815" s="113">
        <f t="shared" ref="B815:B817" si="135">+B814+0.01</f>
        <v>91.01</v>
      </c>
      <c r="C815" s="56" t="s">
        <v>738</v>
      </c>
      <c r="D815" s="40">
        <v>4</v>
      </c>
      <c r="E815" s="60" t="s">
        <v>9</v>
      </c>
      <c r="F815" s="122"/>
      <c r="G815" s="40">
        <f t="shared" si="125"/>
        <v>0</v>
      </c>
      <c r="H815" s="41"/>
    </row>
    <row r="816" spans="2:8">
      <c r="B816" s="113">
        <f t="shared" si="135"/>
        <v>91.02000000000001</v>
      </c>
      <c r="C816" s="56" t="s">
        <v>222</v>
      </c>
      <c r="D816" s="40">
        <v>1</v>
      </c>
      <c r="E816" s="60" t="s">
        <v>9</v>
      </c>
      <c r="F816" s="45"/>
      <c r="G816" s="40">
        <f t="shared" si="125"/>
        <v>0</v>
      </c>
      <c r="H816" s="41"/>
    </row>
    <row r="817" spans="2:8">
      <c r="B817" s="113">
        <f t="shared" si="135"/>
        <v>91.030000000000015</v>
      </c>
      <c r="C817" s="56" t="s">
        <v>223</v>
      </c>
      <c r="D817" s="40">
        <v>2</v>
      </c>
      <c r="E817" s="60" t="s">
        <v>9</v>
      </c>
      <c r="F817" s="45"/>
      <c r="G817" s="40">
        <f t="shared" si="125"/>
        <v>0</v>
      </c>
      <c r="H817" s="41"/>
    </row>
    <row r="818" spans="2:8">
      <c r="B818" s="117"/>
      <c r="C818" s="56" t="s">
        <v>317</v>
      </c>
      <c r="D818" s="40"/>
      <c r="E818" s="57"/>
      <c r="F818" s="45"/>
      <c r="G818" s="40">
        <f t="shared" si="125"/>
        <v>0</v>
      </c>
      <c r="H818" s="41">
        <f>SUM(G815:G817)</f>
        <v>0</v>
      </c>
    </row>
    <row r="819" spans="2:8">
      <c r="B819" s="118">
        <v>92</v>
      </c>
      <c r="C819" s="119" t="s">
        <v>318</v>
      </c>
      <c r="D819" s="40"/>
      <c r="E819" s="57"/>
      <c r="F819" s="45"/>
      <c r="G819" s="40">
        <f t="shared" si="125"/>
        <v>0</v>
      </c>
      <c r="H819" s="41"/>
    </row>
    <row r="820" spans="2:8" ht="37.5">
      <c r="B820" s="113">
        <f t="shared" ref="B820:B825" si="136">+B819+0.01</f>
        <v>92.01</v>
      </c>
      <c r="C820" s="56" t="s">
        <v>738</v>
      </c>
      <c r="D820" s="40">
        <v>4</v>
      </c>
      <c r="E820" s="60" t="s">
        <v>9</v>
      </c>
      <c r="F820" s="122"/>
      <c r="G820" s="40">
        <f t="shared" si="125"/>
        <v>0</v>
      </c>
      <c r="H820" s="41"/>
    </row>
    <row r="821" spans="2:8">
      <c r="B821" s="113">
        <f t="shared" si="136"/>
        <v>92.02000000000001</v>
      </c>
      <c r="C821" s="56" t="s">
        <v>222</v>
      </c>
      <c r="D821" s="40">
        <v>3</v>
      </c>
      <c r="E821" s="60" t="s">
        <v>9</v>
      </c>
      <c r="F821" s="45"/>
      <c r="G821" s="40">
        <f t="shared" si="125"/>
        <v>0</v>
      </c>
      <c r="H821" s="41"/>
    </row>
    <row r="822" spans="2:8">
      <c r="B822" s="113">
        <f t="shared" si="136"/>
        <v>92.030000000000015</v>
      </c>
      <c r="C822" s="56" t="s">
        <v>223</v>
      </c>
      <c r="D822" s="40">
        <v>4</v>
      </c>
      <c r="E822" s="60" t="s">
        <v>9</v>
      </c>
      <c r="F822" s="45"/>
      <c r="G822" s="40">
        <f t="shared" si="125"/>
        <v>0</v>
      </c>
      <c r="H822" s="41"/>
    </row>
    <row r="823" spans="2:8">
      <c r="B823" s="113">
        <f t="shared" si="136"/>
        <v>92.04000000000002</v>
      </c>
      <c r="C823" s="56" t="s">
        <v>723</v>
      </c>
      <c r="D823" s="40">
        <v>1</v>
      </c>
      <c r="E823" s="60" t="s">
        <v>9</v>
      </c>
      <c r="F823" s="45"/>
      <c r="G823" s="40">
        <f t="shared" si="125"/>
        <v>0</v>
      </c>
      <c r="H823" s="41"/>
    </row>
    <row r="824" spans="2:8">
      <c r="B824" s="113">
        <f t="shared" si="136"/>
        <v>92.050000000000026</v>
      </c>
      <c r="C824" s="56" t="s">
        <v>724</v>
      </c>
      <c r="D824" s="40">
        <v>1</v>
      </c>
      <c r="E824" s="60" t="s">
        <v>9</v>
      </c>
      <c r="F824" s="45"/>
      <c r="G824" s="40">
        <f t="shared" si="125"/>
        <v>0</v>
      </c>
      <c r="H824" s="41"/>
    </row>
    <row r="825" spans="2:8">
      <c r="B825" s="113">
        <f t="shared" si="136"/>
        <v>92.060000000000031</v>
      </c>
      <c r="C825" s="56" t="s">
        <v>725</v>
      </c>
      <c r="D825" s="40">
        <v>1</v>
      </c>
      <c r="E825" s="60" t="s">
        <v>9</v>
      </c>
      <c r="F825" s="45"/>
      <c r="G825" s="40">
        <f t="shared" si="125"/>
        <v>0</v>
      </c>
      <c r="H825" s="41"/>
    </row>
    <row r="826" spans="2:8">
      <c r="B826" s="117"/>
      <c r="C826" s="56"/>
      <c r="D826" s="40"/>
      <c r="E826" s="57"/>
      <c r="F826" s="45"/>
      <c r="G826" s="40">
        <f t="shared" si="125"/>
        <v>0</v>
      </c>
      <c r="H826" s="41">
        <f>SUM(G820:G825)</f>
        <v>0</v>
      </c>
    </row>
    <row r="827" spans="2:8">
      <c r="B827" s="118">
        <v>93</v>
      </c>
      <c r="C827" s="119" t="s">
        <v>319</v>
      </c>
      <c r="D827" s="40"/>
      <c r="E827" s="57"/>
      <c r="F827" s="45"/>
      <c r="G827" s="40">
        <f t="shared" ref="G827:G890" si="137">ROUND(F827*D827,2)</f>
        <v>0</v>
      </c>
      <c r="H827" s="41"/>
    </row>
    <row r="828" spans="2:8" ht="37.5">
      <c r="B828" s="113">
        <f t="shared" ref="B828:B830" si="138">+B827+0.01</f>
        <v>93.01</v>
      </c>
      <c r="C828" s="56" t="s">
        <v>738</v>
      </c>
      <c r="D828" s="40">
        <v>4</v>
      </c>
      <c r="E828" s="60" t="s">
        <v>9</v>
      </c>
      <c r="F828" s="45"/>
      <c r="G828" s="40">
        <f t="shared" si="137"/>
        <v>0</v>
      </c>
      <c r="H828" s="41"/>
    </row>
    <row r="829" spans="2:8">
      <c r="B829" s="113">
        <f t="shared" si="138"/>
        <v>93.02000000000001</v>
      </c>
      <c r="C829" s="56" t="s">
        <v>222</v>
      </c>
      <c r="D829" s="40">
        <v>1</v>
      </c>
      <c r="E829" s="60" t="s">
        <v>9</v>
      </c>
      <c r="F829" s="45"/>
      <c r="G829" s="40">
        <f t="shared" si="137"/>
        <v>0</v>
      </c>
      <c r="H829" s="41"/>
    </row>
    <row r="830" spans="2:8">
      <c r="B830" s="113">
        <f t="shared" si="138"/>
        <v>93.030000000000015</v>
      </c>
      <c r="C830" s="56" t="s">
        <v>223</v>
      </c>
      <c r="D830" s="40">
        <v>2</v>
      </c>
      <c r="E830" s="60" t="s">
        <v>9</v>
      </c>
      <c r="F830" s="45"/>
      <c r="G830" s="40">
        <f t="shared" si="137"/>
        <v>0</v>
      </c>
      <c r="H830" s="41"/>
    </row>
    <row r="831" spans="2:8">
      <c r="B831" s="117"/>
      <c r="C831" s="56"/>
      <c r="D831" s="40"/>
      <c r="E831" s="57"/>
      <c r="F831" s="45"/>
      <c r="G831" s="40">
        <f t="shared" si="137"/>
        <v>0</v>
      </c>
      <c r="H831" s="41">
        <f>SUM(G828:G830)</f>
        <v>0</v>
      </c>
    </row>
    <row r="832" spans="2:8">
      <c r="B832" s="118">
        <v>94</v>
      </c>
      <c r="C832" s="119" t="s">
        <v>320</v>
      </c>
      <c r="D832" s="40"/>
      <c r="E832" s="57"/>
      <c r="F832" s="45"/>
      <c r="G832" s="40">
        <f t="shared" si="137"/>
        <v>0</v>
      </c>
      <c r="H832" s="41"/>
    </row>
    <row r="833" spans="2:8" ht="37.5">
      <c r="B833" s="113">
        <f t="shared" ref="B833:B835" si="139">+B832+0.01</f>
        <v>94.01</v>
      </c>
      <c r="C833" s="56" t="s">
        <v>737</v>
      </c>
      <c r="D833" s="40">
        <v>4</v>
      </c>
      <c r="E833" s="60" t="s">
        <v>9</v>
      </c>
      <c r="F833" s="45"/>
      <c r="G833" s="40">
        <f t="shared" si="137"/>
        <v>0</v>
      </c>
      <c r="H833" s="41"/>
    </row>
    <row r="834" spans="2:8">
      <c r="B834" s="113">
        <f t="shared" si="139"/>
        <v>94.02000000000001</v>
      </c>
      <c r="C834" s="56" t="s">
        <v>222</v>
      </c>
      <c r="D834" s="40">
        <v>2</v>
      </c>
      <c r="E834" s="60" t="s">
        <v>9</v>
      </c>
      <c r="F834" s="45"/>
      <c r="G834" s="40">
        <f t="shared" si="137"/>
        <v>0</v>
      </c>
      <c r="H834" s="41"/>
    </row>
    <row r="835" spans="2:8">
      <c r="B835" s="113">
        <f t="shared" si="139"/>
        <v>94.030000000000015</v>
      </c>
      <c r="C835" s="56" t="s">
        <v>226</v>
      </c>
      <c r="D835" s="40">
        <v>2</v>
      </c>
      <c r="E835" s="60" t="s">
        <v>9</v>
      </c>
      <c r="F835" s="45"/>
      <c r="G835" s="40">
        <f t="shared" si="137"/>
        <v>0</v>
      </c>
      <c r="H835" s="41"/>
    </row>
    <row r="836" spans="2:8">
      <c r="B836" s="117"/>
      <c r="C836" s="56"/>
      <c r="D836" s="40"/>
      <c r="E836" s="57"/>
      <c r="F836" s="45"/>
      <c r="G836" s="40">
        <f t="shared" si="137"/>
        <v>0</v>
      </c>
      <c r="H836" s="41">
        <f>SUM(G833:G835)</f>
        <v>0</v>
      </c>
    </row>
    <row r="837" spans="2:8">
      <c r="B837" s="118">
        <v>95</v>
      </c>
      <c r="C837" s="119" t="s">
        <v>321</v>
      </c>
      <c r="D837" s="40"/>
      <c r="E837" s="57"/>
      <c r="F837" s="45"/>
      <c r="G837" s="40">
        <f t="shared" si="137"/>
        <v>0</v>
      </c>
      <c r="H837" s="41"/>
    </row>
    <row r="838" spans="2:8" ht="37.5">
      <c r="B838" s="113">
        <f t="shared" ref="B838:B840" si="140">+B837+0.01</f>
        <v>95.01</v>
      </c>
      <c r="C838" s="56" t="s">
        <v>737</v>
      </c>
      <c r="D838" s="40">
        <v>1</v>
      </c>
      <c r="E838" s="60" t="s">
        <v>9</v>
      </c>
      <c r="F838" s="45"/>
      <c r="G838" s="40">
        <f t="shared" si="137"/>
        <v>0</v>
      </c>
      <c r="H838" s="41"/>
    </row>
    <row r="839" spans="2:8">
      <c r="B839" s="113">
        <f t="shared" si="140"/>
        <v>95.02000000000001</v>
      </c>
      <c r="C839" s="56" t="s">
        <v>222</v>
      </c>
      <c r="D839" s="40">
        <v>1</v>
      </c>
      <c r="E839" s="60" t="s">
        <v>9</v>
      </c>
      <c r="F839" s="45"/>
      <c r="G839" s="40">
        <f t="shared" si="137"/>
        <v>0</v>
      </c>
      <c r="H839" s="41"/>
    </row>
    <row r="840" spans="2:8">
      <c r="B840" s="113">
        <f t="shared" si="140"/>
        <v>95.030000000000015</v>
      </c>
      <c r="C840" s="56" t="s">
        <v>223</v>
      </c>
      <c r="D840" s="40">
        <v>1</v>
      </c>
      <c r="E840" s="60" t="s">
        <v>9</v>
      </c>
      <c r="F840" s="45"/>
      <c r="G840" s="40">
        <f t="shared" si="137"/>
        <v>0</v>
      </c>
      <c r="H840" s="41"/>
    </row>
    <row r="841" spans="2:8">
      <c r="B841" s="117"/>
      <c r="C841" s="56"/>
      <c r="D841" s="40"/>
      <c r="E841" s="57"/>
      <c r="F841" s="45"/>
      <c r="G841" s="40">
        <f t="shared" si="137"/>
        <v>0</v>
      </c>
      <c r="H841" s="41">
        <f>SUM(G838:G840)</f>
        <v>0</v>
      </c>
    </row>
    <row r="842" spans="2:8">
      <c r="B842" s="118">
        <v>96</v>
      </c>
      <c r="C842" s="119" t="s">
        <v>322</v>
      </c>
      <c r="D842" s="40"/>
      <c r="E842" s="57"/>
      <c r="F842" s="45"/>
      <c r="G842" s="40">
        <f t="shared" si="137"/>
        <v>0</v>
      </c>
      <c r="H842" s="41"/>
    </row>
    <row r="843" spans="2:8" ht="37.5">
      <c r="B843" s="113">
        <f t="shared" ref="B843:B844" si="141">+B842+0.01</f>
        <v>96.01</v>
      </c>
      <c r="C843" s="56" t="s">
        <v>737</v>
      </c>
      <c r="D843" s="40">
        <v>6</v>
      </c>
      <c r="E843" s="60" t="s">
        <v>9</v>
      </c>
      <c r="F843" s="45"/>
      <c r="G843" s="40">
        <f t="shared" si="137"/>
        <v>0</v>
      </c>
      <c r="H843" s="41"/>
    </row>
    <row r="844" spans="2:8">
      <c r="B844" s="113">
        <f t="shared" si="141"/>
        <v>96.02000000000001</v>
      </c>
      <c r="C844" s="56" t="s">
        <v>222</v>
      </c>
      <c r="D844" s="40">
        <v>2</v>
      </c>
      <c r="E844" s="60" t="s">
        <v>9</v>
      </c>
      <c r="F844" s="45"/>
      <c r="G844" s="40">
        <f t="shared" si="137"/>
        <v>0</v>
      </c>
      <c r="H844" s="41"/>
    </row>
    <row r="845" spans="2:8">
      <c r="B845" s="117"/>
      <c r="C845" s="56"/>
      <c r="D845" s="40"/>
      <c r="E845" s="57"/>
      <c r="F845" s="45"/>
      <c r="G845" s="40">
        <f t="shared" si="137"/>
        <v>0</v>
      </c>
      <c r="H845" s="41">
        <f>SUM(G843:G844)</f>
        <v>0</v>
      </c>
    </row>
    <row r="846" spans="2:8" ht="37.5">
      <c r="B846" s="118">
        <v>97</v>
      </c>
      <c r="C846" s="119" t="s">
        <v>323</v>
      </c>
      <c r="D846" s="40"/>
      <c r="E846" s="57"/>
      <c r="F846" s="45"/>
      <c r="G846" s="40">
        <f t="shared" si="137"/>
        <v>0</v>
      </c>
      <c r="H846" s="41"/>
    </row>
    <row r="847" spans="2:8" ht="37.5">
      <c r="B847" s="113">
        <f t="shared" ref="B847:B848" si="142">+B846+0.01</f>
        <v>97.01</v>
      </c>
      <c r="C847" s="56" t="s">
        <v>737</v>
      </c>
      <c r="D847" s="40">
        <v>10</v>
      </c>
      <c r="E847" s="60" t="s">
        <v>9</v>
      </c>
      <c r="F847" s="45"/>
      <c r="G847" s="40">
        <f t="shared" si="137"/>
        <v>0</v>
      </c>
      <c r="H847" s="41"/>
    </row>
    <row r="848" spans="2:8">
      <c r="B848" s="113">
        <f t="shared" si="142"/>
        <v>97.02000000000001</v>
      </c>
      <c r="C848" s="56" t="s">
        <v>222</v>
      </c>
      <c r="D848" s="40">
        <v>3</v>
      </c>
      <c r="E848" s="60" t="s">
        <v>9</v>
      </c>
      <c r="F848" s="45"/>
      <c r="G848" s="40">
        <f t="shared" si="137"/>
        <v>0</v>
      </c>
      <c r="H848" s="41"/>
    </row>
    <row r="849" spans="2:8">
      <c r="B849" s="117"/>
      <c r="C849" s="56"/>
      <c r="D849" s="40"/>
      <c r="E849" s="57"/>
      <c r="F849" s="45"/>
      <c r="G849" s="40">
        <f t="shared" si="137"/>
        <v>0</v>
      </c>
      <c r="H849" s="41">
        <f>SUM(G847:G848)</f>
        <v>0</v>
      </c>
    </row>
    <row r="850" spans="2:8">
      <c r="B850" s="118">
        <v>98</v>
      </c>
      <c r="C850" s="119" t="s">
        <v>324</v>
      </c>
      <c r="D850" s="40"/>
      <c r="E850" s="57"/>
      <c r="F850" s="45"/>
      <c r="G850" s="40">
        <f t="shared" si="137"/>
        <v>0</v>
      </c>
      <c r="H850" s="41"/>
    </row>
    <row r="851" spans="2:8" ht="37.5">
      <c r="B851" s="113">
        <f t="shared" ref="B851:B852" si="143">+B850+0.01</f>
        <v>98.01</v>
      </c>
      <c r="C851" s="56" t="s">
        <v>737</v>
      </c>
      <c r="D851" s="40">
        <v>10</v>
      </c>
      <c r="E851" s="60" t="s">
        <v>9</v>
      </c>
      <c r="F851" s="45"/>
      <c r="G851" s="40">
        <f t="shared" si="137"/>
        <v>0</v>
      </c>
      <c r="H851" s="41"/>
    </row>
    <row r="852" spans="2:8">
      <c r="B852" s="113">
        <f t="shared" si="143"/>
        <v>98.02000000000001</v>
      </c>
      <c r="C852" s="56" t="s">
        <v>222</v>
      </c>
      <c r="D852" s="40">
        <v>3</v>
      </c>
      <c r="E852" s="60" t="s">
        <v>9</v>
      </c>
      <c r="F852" s="45"/>
      <c r="G852" s="40">
        <f t="shared" si="137"/>
        <v>0</v>
      </c>
      <c r="H852" s="41"/>
    </row>
    <row r="853" spans="2:8">
      <c r="B853" s="117"/>
      <c r="C853" s="56"/>
      <c r="D853" s="40"/>
      <c r="E853" s="57"/>
      <c r="F853" s="45"/>
      <c r="G853" s="40">
        <f t="shared" si="137"/>
        <v>0</v>
      </c>
      <c r="H853" s="41">
        <f>SUM(G851:G852)</f>
        <v>0</v>
      </c>
    </row>
    <row r="854" spans="2:8">
      <c r="B854" s="118"/>
      <c r="C854" s="119" t="s">
        <v>325</v>
      </c>
      <c r="D854" s="40"/>
      <c r="E854" s="57"/>
      <c r="F854" s="45"/>
      <c r="G854" s="40">
        <f t="shared" si="137"/>
        <v>0</v>
      </c>
      <c r="H854" s="41"/>
    </row>
    <row r="855" spans="2:8">
      <c r="B855" s="118">
        <v>98</v>
      </c>
      <c r="C855" s="119" t="s">
        <v>326</v>
      </c>
      <c r="D855" s="40"/>
      <c r="E855" s="57"/>
      <c r="F855" s="45"/>
      <c r="G855" s="40">
        <f t="shared" si="137"/>
        <v>0</v>
      </c>
      <c r="H855" s="41"/>
    </row>
    <row r="856" spans="2:8" ht="37.5">
      <c r="B856" s="113">
        <f t="shared" ref="B856:B859" si="144">+B855+0.01</f>
        <v>98.01</v>
      </c>
      <c r="C856" s="56" t="s">
        <v>737</v>
      </c>
      <c r="D856" s="40">
        <v>6</v>
      </c>
      <c r="E856" s="60" t="s">
        <v>9</v>
      </c>
      <c r="F856" s="45"/>
      <c r="G856" s="40">
        <f t="shared" si="137"/>
        <v>0</v>
      </c>
      <c r="H856" s="41"/>
    </row>
    <row r="857" spans="2:8">
      <c r="B857" s="113">
        <f t="shared" si="144"/>
        <v>98.02000000000001</v>
      </c>
      <c r="C857" s="56" t="s">
        <v>221</v>
      </c>
      <c r="D857" s="40">
        <v>2</v>
      </c>
      <c r="E857" s="60" t="s">
        <v>9</v>
      </c>
      <c r="F857" s="45"/>
      <c r="G857" s="40">
        <f t="shared" si="137"/>
        <v>0</v>
      </c>
      <c r="H857" s="41"/>
    </row>
    <row r="858" spans="2:8">
      <c r="B858" s="113">
        <f t="shared" si="144"/>
        <v>98.030000000000015</v>
      </c>
      <c r="C858" s="56" t="s">
        <v>327</v>
      </c>
      <c r="D858" s="40">
        <v>3</v>
      </c>
      <c r="E858" s="60" t="s">
        <v>9</v>
      </c>
      <c r="F858" s="45"/>
      <c r="G858" s="40">
        <f t="shared" si="137"/>
        <v>0</v>
      </c>
      <c r="H858" s="41"/>
    </row>
    <row r="859" spans="2:8">
      <c r="B859" s="113">
        <f t="shared" si="144"/>
        <v>98.04000000000002</v>
      </c>
      <c r="C859" s="56" t="s">
        <v>328</v>
      </c>
      <c r="D859" s="40">
        <v>2</v>
      </c>
      <c r="E859" s="60" t="s">
        <v>9</v>
      </c>
      <c r="F859" s="45"/>
      <c r="G859" s="40">
        <f t="shared" si="137"/>
        <v>0</v>
      </c>
      <c r="H859" s="41"/>
    </row>
    <row r="860" spans="2:8">
      <c r="B860" s="117"/>
      <c r="C860" s="56"/>
      <c r="D860" s="40"/>
      <c r="E860" s="57"/>
      <c r="F860" s="45"/>
      <c r="G860" s="40">
        <f t="shared" si="137"/>
        <v>0</v>
      </c>
      <c r="H860" s="41">
        <f>SUM(G856:G859)</f>
        <v>0</v>
      </c>
    </row>
    <row r="861" spans="2:8">
      <c r="B861" s="118">
        <v>99</v>
      </c>
      <c r="C861" s="119" t="s">
        <v>329</v>
      </c>
      <c r="D861" s="40"/>
      <c r="E861" s="57"/>
      <c r="F861" s="45"/>
      <c r="G861" s="40">
        <f t="shared" si="137"/>
        <v>0</v>
      </c>
      <c r="H861" s="41"/>
    </row>
    <row r="862" spans="2:8" ht="37.5">
      <c r="B862" s="113">
        <f t="shared" ref="B862:B866" si="145">+B861+0.01</f>
        <v>99.01</v>
      </c>
      <c r="C862" s="56" t="s">
        <v>737</v>
      </c>
      <c r="D862" s="40">
        <v>2</v>
      </c>
      <c r="E862" s="60" t="s">
        <v>9</v>
      </c>
      <c r="F862" s="45"/>
      <c r="G862" s="40">
        <f t="shared" si="137"/>
        <v>0</v>
      </c>
      <c r="H862" s="41"/>
    </row>
    <row r="863" spans="2:8">
      <c r="B863" s="113">
        <f t="shared" si="145"/>
        <v>99.02000000000001</v>
      </c>
      <c r="C863" s="56" t="s">
        <v>327</v>
      </c>
      <c r="D863" s="40">
        <v>1</v>
      </c>
      <c r="E863" s="60" t="s">
        <v>9</v>
      </c>
      <c r="F863" s="45"/>
      <c r="G863" s="40">
        <f t="shared" si="137"/>
        <v>0</v>
      </c>
      <c r="H863" s="41"/>
    </row>
    <row r="864" spans="2:8">
      <c r="B864" s="113">
        <f t="shared" si="145"/>
        <v>99.030000000000015</v>
      </c>
      <c r="C864" s="56" t="s">
        <v>328</v>
      </c>
      <c r="D864" s="40">
        <v>2</v>
      </c>
      <c r="E864" s="60" t="s">
        <v>9</v>
      </c>
      <c r="F864" s="45"/>
      <c r="G864" s="40">
        <f t="shared" si="137"/>
        <v>0</v>
      </c>
      <c r="H864" s="41"/>
    </row>
    <row r="865" spans="2:8">
      <c r="B865" s="113">
        <f t="shared" si="145"/>
        <v>99.04000000000002</v>
      </c>
      <c r="C865" s="56" t="s">
        <v>330</v>
      </c>
      <c r="D865" s="40">
        <v>2</v>
      </c>
      <c r="E865" s="60" t="s">
        <v>9</v>
      </c>
      <c r="F865" s="45"/>
      <c r="G865" s="40">
        <f t="shared" si="137"/>
        <v>0</v>
      </c>
      <c r="H865" s="41"/>
    </row>
    <row r="866" spans="2:8">
      <c r="B866" s="113">
        <f t="shared" si="145"/>
        <v>99.050000000000026</v>
      </c>
      <c r="C866" s="56" t="s">
        <v>331</v>
      </c>
      <c r="D866" s="40">
        <v>2</v>
      </c>
      <c r="E866" s="60" t="s">
        <v>9</v>
      </c>
      <c r="F866" s="45"/>
      <c r="G866" s="40">
        <f t="shared" si="137"/>
        <v>0</v>
      </c>
      <c r="H866" s="41"/>
    </row>
    <row r="867" spans="2:8">
      <c r="B867" s="117"/>
      <c r="C867" s="56"/>
      <c r="D867" s="40"/>
      <c r="E867" s="57"/>
      <c r="F867" s="45"/>
      <c r="G867" s="40">
        <f t="shared" si="137"/>
        <v>0</v>
      </c>
      <c r="H867" s="41">
        <f>SUM(G862:G866)</f>
        <v>0</v>
      </c>
    </row>
    <row r="868" spans="2:8">
      <c r="B868" s="118">
        <v>100</v>
      </c>
      <c r="C868" s="119" t="s">
        <v>332</v>
      </c>
      <c r="D868" s="40"/>
      <c r="E868" s="57"/>
      <c r="F868" s="45"/>
      <c r="G868" s="40">
        <f t="shared" si="137"/>
        <v>0</v>
      </c>
      <c r="H868" s="41"/>
    </row>
    <row r="869" spans="2:8" ht="37.5">
      <c r="B869" s="113">
        <f t="shared" ref="B869:B871" si="146">+B868+0.01</f>
        <v>100.01</v>
      </c>
      <c r="C869" s="56" t="s">
        <v>737</v>
      </c>
      <c r="D869" s="40">
        <v>1</v>
      </c>
      <c r="E869" s="60" t="s">
        <v>9</v>
      </c>
      <c r="F869" s="45"/>
      <c r="G869" s="40">
        <f t="shared" si="137"/>
        <v>0</v>
      </c>
      <c r="H869" s="41"/>
    </row>
    <row r="870" spans="2:8">
      <c r="B870" s="113">
        <f t="shared" si="146"/>
        <v>100.02000000000001</v>
      </c>
      <c r="C870" s="56" t="s">
        <v>327</v>
      </c>
      <c r="D870" s="40">
        <v>1</v>
      </c>
      <c r="E870" s="60" t="s">
        <v>9</v>
      </c>
      <c r="F870" s="45"/>
      <c r="G870" s="40">
        <f t="shared" si="137"/>
        <v>0</v>
      </c>
      <c r="H870" s="41"/>
    </row>
    <row r="871" spans="2:8">
      <c r="B871" s="113">
        <f t="shared" si="146"/>
        <v>100.03000000000002</v>
      </c>
      <c r="C871" s="56" t="s">
        <v>328</v>
      </c>
      <c r="D871" s="40">
        <v>1</v>
      </c>
      <c r="E871" s="60" t="s">
        <v>9</v>
      </c>
      <c r="F871" s="45"/>
      <c r="G871" s="40">
        <f t="shared" si="137"/>
        <v>0</v>
      </c>
      <c r="H871" s="41"/>
    </row>
    <row r="872" spans="2:8">
      <c r="B872" s="118"/>
      <c r="C872" s="119"/>
      <c r="D872" s="40"/>
      <c r="E872" s="57"/>
      <c r="F872" s="45"/>
      <c r="G872" s="40">
        <f t="shared" si="137"/>
        <v>0</v>
      </c>
      <c r="H872" s="41">
        <f>SUM(G869:G871)</f>
        <v>0</v>
      </c>
    </row>
    <row r="873" spans="2:8">
      <c r="B873" s="118">
        <v>101</v>
      </c>
      <c r="C873" s="119" t="s">
        <v>333</v>
      </c>
      <c r="D873" s="40"/>
      <c r="E873" s="57"/>
      <c r="F873" s="45"/>
      <c r="G873" s="40">
        <f t="shared" si="137"/>
        <v>0</v>
      </c>
      <c r="H873" s="41"/>
    </row>
    <row r="874" spans="2:8" ht="37.5">
      <c r="B874" s="113">
        <f t="shared" ref="B874:B876" si="147">+B873+0.01</f>
        <v>101.01</v>
      </c>
      <c r="C874" s="56" t="s">
        <v>737</v>
      </c>
      <c r="D874" s="40">
        <v>1</v>
      </c>
      <c r="E874" s="60" t="s">
        <v>9</v>
      </c>
      <c r="F874" s="45"/>
      <c r="G874" s="40">
        <f t="shared" si="137"/>
        <v>0</v>
      </c>
      <c r="H874" s="41"/>
    </row>
    <row r="875" spans="2:8">
      <c r="B875" s="113">
        <f t="shared" si="147"/>
        <v>101.02000000000001</v>
      </c>
      <c r="C875" s="56" t="s">
        <v>327</v>
      </c>
      <c r="D875" s="40">
        <v>1</v>
      </c>
      <c r="E875" s="60" t="s">
        <v>9</v>
      </c>
      <c r="F875" s="45"/>
      <c r="G875" s="40">
        <f t="shared" si="137"/>
        <v>0</v>
      </c>
      <c r="H875" s="41"/>
    </row>
    <row r="876" spans="2:8">
      <c r="B876" s="113">
        <f t="shared" si="147"/>
        <v>101.03000000000002</v>
      </c>
      <c r="C876" s="56" t="s">
        <v>328</v>
      </c>
      <c r="D876" s="40">
        <v>1</v>
      </c>
      <c r="E876" s="60" t="s">
        <v>9</v>
      </c>
      <c r="F876" s="45"/>
      <c r="G876" s="40">
        <f t="shared" si="137"/>
        <v>0</v>
      </c>
      <c r="H876" s="41"/>
    </row>
    <row r="877" spans="2:8">
      <c r="B877" s="117"/>
      <c r="C877" s="56"/>
      <c r="D877" s="40"/>
      <c r="E877" s="57"/>
      <c r="F877" s="45"/>
      <c r="G877" s="40">
        <f t="shared" si="137"/>
        <v>0</v>
      </c>
      <c r="H877" s="41">
        <f>SUM(G874:G876)</f>
        <v>0</v>
      </c>
    </row>
    <row r="878" spans="2:8">
      <c r="B878" s="118">
        <v>102</v>
      </c>
      <c r="C878" s="119" t="s">
        <v>255</v>
      </c>
      <c r="D878" s="40"/>
      <c r="E878" s="57"/>
      <c r="F878" s="45"/>
      <c r="G878" s="40">
        <f t="shared" si="137"/>
        <v>0</v>
      </c>
      <c r="H878" s="41"/>
    </row>
    <row r="879" spans="2:8" ht="37.5">
      <c r="B879" s="113">
        <f t="shared" ref="B879:B885" si="148">+B878+0.01</f>
        <v>102.01</v>
      </c>
      <c r="C879" s="56" t="s">
        <v>737</v>
      </c>
      <c r="D879" s="40">
        <v>4</v>
      </c>
      <c r="E879" s="60" t="s">
        <v>9</v>
      </c>
      <c r="F879" s="45"/>
      <c r="G879" s="40">
        <f t="shared" si="137"/>
        <v>0</v>
      </c>
      <c r="H879" s="41"/>
    </row>
    <row r="880" spans="2:8">
      <c r="B880" s="113">
        <f t="shared" si="148"/>
        <v>102.02000000000001</v>
      </c>
      <c r="C880" s="56" t="s">
        <v>327</v>
      </c>
      <c r="D880" s="40">
        <v>1</v>
      </c>
      <c r="E880" s="60" t="s">
        <v>9</v>
      </c>
      <c r="F880" s="45"/>
      <c r="G880" s="40">
        <f t="shared" si="137"/>
        <v>0</v>
      </c>
      <c r="H880" s="41"/>
    </row>
    <row r="881" spans="2:8">
      <c r="B881" s="113">
        <f t="shared" si="148"/>
        <v>102.03000000000002</v>
      </c>
      <c r="C881" s="56" t="s">
        <v>685</v>
      </c>
      <c r="D881" s="40">
        <v>2</v>
      </c>
      <c r="E881" s="60" t="s">
        <v>9</v>
      </c>
      <c r="F881" s="122"/>
      <c r="G881" s="40">
        <f t="shared" si="137"/>
        <v>0</v>
      </c>
      <c r="H881" s="41"/>
    </row>
    <row r="882" spans="2:8">
      <c r="B882" s="113">
        <f t="shared" si="148"/>
        <v>102.04000000000002</v>
      </c>
      <c r="C882" s="56" t="s">
        <v>686</v>
      </c>
      <c r="D882" s="40">
        <v>7</v>
      </c>
      <c r="E882" s="60" t="s">
        <v>9</v>
      </c>
      <c r="F882" s="122"/>
      <c r="G882" s="40">
        <f t="shared" si="137"/>
        <v>0</v>
      </c>
      <c r="H882" s="41"/>
    </row>
    <row r="883" spans="2:8">
      <c r="B883" s="113">
        <f t="shared" si="148"/>
        <v>102.05000000000003</v>
      </c>
      <c r="C883" s="56" t="s">
        <v>687</v>
      </c>
      <c r="D883" s="40">
        <v>1</v>
      </c>
      <c r="E883" s="60" t="s">
        <v>9</v>
      </c>
      <c r="F883" s="123"/>
      <c r="G883" s="40">
        <f t="shared" si="137"/>
        <v>0</v>
      </c>
      <c r="H883" s="41"/>
    </row>
    <row r="884" spans="2:8">
      <c r="B884" s="113">
        <f t="shared" si="148"/>
        <v>102.06000000000003</v>
      </c>
      <c r="C884" s="56" t="s">
        <v>331</v>
      </c>
      <c r="D884" s="40">
        <v>1</v>
      </c>
      <c r="E884" s="60" t="s">
        <v>9</v>
      </c>
      <c r="F884" s="45"/>
      <c r="G884" s="40">
        <f t="shared" si="137"/>
        <v>0</v>
      </c>
      <c r="H884" s="41"/>
    </row>
    <row r="885" spans="2:8">
      <c r="B885" s="113">
        <f t="shared" si="148"/>
        <v>102.07000000000004</v>
      </c>
      <c r="C885" s="56" t="s">
        <v>726</v>
      </c>
      <c r="D885" s="40">
        <v>1</v>
      </c>
      <c r="E885" s="60" t="s">
        <v>9</v>
      </c>
      <c r="F885" s="45"/>
      <c r="G885" s="40">
        <f t="shared" si="137"/>
        <v>0</v>
      </c>
      <c r="H885" s="41"/>
    </row>
    <row r="886" spans="2:8">
      <c r="B886" s="118"/>
      <c r="C886" s="119"/>
      <c r="D886" s="40"/>
      <c r="E886" s="57"/>
      <c r="F886" s="45"/>
      <c r="G886" s="40">
        <f t="shared" si="137"/>
        <v>0</v>
      </c>
      <c r="H886" s="41">
        <f>SUM(G879:G885)</f>
        <v>0</v>
      </c>
    </row>
    <row r="887" spans="2:8">
      <c r="B887" s="118">
        <v>103</v>
      </c>
      <c r="C887" s="119" t="s">
        <v>335</v>
      </c>
      <c r="D887" s="40"/>
      <c r="E887" s="57"/>
      <c r="F887" s="45"/>
      <c r="G887" s="40">
        <f t="shared" si="137"/>
        <v>0</v>
      </c>
      <c r="H887" s="41"/>
    </row>
    <row r="888" spans="2:8" ht="37.5">
      <c r="B888" s="113">
        <f t="shared" ref="B888:B892" si="149">+B887+0.01</f>
        <v>103.01</v>
      </c>
      <c r="C888" s="56" t="s">
        <v>737</v>
      </c>
      <c r="D888" s="40">
        <v>2</v>
      </c>
      <c r="E888" s="60" t="s">
        <v>9</v>
      </c>
      <c r="F888" s="45"/>
      <c r="G888" s="40">
        <f t="shared" si="137"/>
        <v>0</v>
      </c>
      <c r="H888" s="41"/>
    </row>
    <row r="889" spans="2:8">
      <c r="B889" s="113">
        <f t="shared" si="149"/>
        <v>103.02000000000001</v>
      </c>
      <c r="C889" s="56" t="s">
        <v>327</v>
      </c>
      <c r="D889" s="40">
        <v>1</v>
      </c>
      <c r="E889" s="60" t="s">
        <v>9</v>
      </c>
      <c r="F889" s="45"/>
      <c r="G889" s="40">
        <f t="shared" si="137"/>
        <v>0</v>
      </c>
      <c r="H889" s="41"/>
    </row>
    <row r="890" spans="2:8">
      <c r="B890" s="113">
        <f t="shared" si="149"/>
        <v>103.03000000000002</v>
      </c>
      <c r="C890" s="56" t="s">
        <v>328</v>
      </c>
      <c r="D890" s="40">
        <v>2</v>
      </c>
      <c r="E890" s="60" t="s">
        <v>9</v>
      </c>
      <c r="F890" s="45"/>
      <c r="G890" s="40">
        <f t="shared" si="137"/>
        <v>0</v>
      </c>
      <c r="H890" s="41"/>
    </row>
    <row r="891" spans="2:8">
      <c r="B891" s="113">
        <f t="shared" si="149"/>
        <v>103.04000000000002</v>
      </c>
      <c r="C891" s="56" t="s">
        <v>330</v>
      </c>
      <c r="D891" s="40">
        <v>1</v>
      </c>
      <c r="E891" s="60" t="s">
        <v>9</v>
      </c>
      <c r="F891" s="45"/>
      <c r="G891" s="40">
        <f t="shared" ref="G891:G954" si="150">ROUND(F891*D891,2)</f>
        <v>0</v>
      </c>
      <c r="H891" s="41"/>
    </row>
    <row r="892" spans="2:8">
      <c r="B892" s="113">
        <f t="shared" si="149"/>
        <v>103.05000000000003</v>
      </c>
      <c r="C892" s="56" t="s">
        <v>331</v>
      </c>
      <c r="D892" s="40">
        <v>1</v>
      </c>
      <c r="E892" s="60" t="s">
        <v>9</v>
      </c>
      <c r="F892" s="45"/>
      <c r="G892" s="40">
        <f t="shared" si="150"/>
        <v>0</v>
      </c>
      <c r="H892" s="41"/>
    </row>
    <row r="893" spans="2:8">
      <c r="B893" s="117"/>
      <c r="C893" s="56"/>
      <c r="D893" s="40"/>
      <c r="E893" s="57"/>
      <c r="F893" s="45"/>
      <c r="G893" s="40">
        <f t="shared" si="150"/>
        <v>0</v>
      </c>
      <c r="H893" s="41">
        <f>SUM(G888:G892)</f>
        <v>0</v>
      </c>
    </row>
    <row r="894" spans="2:8">
      <c r="B894" s="118">
        <v>104</v>
      </c>
      <c r="C894" s="119" t="s">
        <v>336</v>
      </c>
      <c r="D894" s="40"/>
      <c r="E894" s="57"/>
      <c r="F894" s="45"/>
      <c r="G894" s="40">
        <f t="shared" si="150"/>
        <v>0</v>
      </c>
      <c r="H894" s="41"/>
    </row>
    <row r="895" spans="2:8" ht="37.5">
      <c r="B895" s="113">
        <f t="shared" ref="B895:B901" si="151">+B894+0.01</f>
        <v>104.01</v>
      </c>
      <c r="C895" s="56" t="s">
        <v>737</v>
      </c>
      <c r="D895" s="40">
        <v>2</v>
      </c>
      <c r="E895" s="60" t="s">
        <v>9</v>
      </c>
      <c r="F895" s="45"/>
      <c r="G895" s="40">
        <f t="shared" si="150"/>
        <v>0</v>
      </c>
      <c r="H895" s="41"/>
    </row>
    <row r="896" spans="2:8">
      <c r="B896" s="113">
        <f t="shared" si="151"/>
        <v>104.02000000000001</v>
      </c>
      <c r="C896" s="56" t="s">
        <v>221</v>
      </c>
      <c r="D896" s="40">
        <v>1</v>
      </c>
      <c r="E896" s="60" t="s">
        <v>9</v>
      </c>
      <c r="F896" s="45"/>
      <c r="G896" s="40">
        <f t="shared" si="150"/>
        <v>0</v>
      </c>
      <c r="H896" s="41"/>
    </row>
    <row r="897" spans="2:8">
      <c r="B897" s="113">
        <f t="shared" si="151"/>
        <v>104.03000000000002</v>
      </c>
      <c r="C897" s="56" t="s">
        <v>327</v>
      </c>
      <c r="D897" s="40">
        <v>2</v>
      </c>
      <c r="E897" s="60" t="s">
        <v>9</v>
      </c>
      <c r="F897" s="45"/>
      <c r="G897" s="40">
        <f t="shared" si="150"/>
        <v>0</v>
      </c>
      <c r="H897" s="41"/>
    </row>
    <row r="898" spans="2:8">
      <c r="B898" s="113">
        <f t="shared" si="151"/>
        <v>104.04000000000002</v>
      </c>
      <c r="C898" s="56" t="s">
        <v>328</v>
      </c>
      <c r="D898" s="40">
        <v>4</v>
      </c>
      <c r="E898" s="60" t="s">
        <v>9</v>
      </c>
      <c r="F898" s="45"/>
      <c r="G898" s="40">
        <f t="shared" si="150"/>
        <v>0</v>
      </c>
      <c r="H898" s="41"/>
    </row>
    <row r="899" spans="2:8">
      <c r="B899" s="113">
        <f t="shared" si="151"/>
        <v>104.05000000000003</v>
      </c>
      <c r="C899" s="56" t="s">
        <v>334</v>
      </c>
      <c r="D899" s="40">
        <v>1</v>
      </c>
      <c r="E899" s="60" t="s">
        <v>9</v>
      </c>
      <c r="F899" s="45"/>
      <c r="G899" s="40">
        <f t="shared" si="150"/>
        <v>0</v>
      </c>
      <c r="H899" s="41"/>
    </row>
    <row r="900" spans="2:8">
      <c r="B900" s="113">
        <f t="shared" si="151"/>
        <v>104.06000000000003</v>
      </c>
      <c r="C900" s="56" t="s">
        <v>330</v>
      </c>
      <c r="D900" s="40">
        <v>1</v>
      </c>
      <c r="E900" s="60" t="s">
        <v>9</v>
      </c>
      <c r="F900" s="45"/>
      <c r="G900" s="40">
        <f t="shared" si="150"/>
        <v>0</v>
      </c>
      <c r="H900" s="41"/>
    </row>
    <row r="901" spans="2:8">
      <c r="B901" s="113">
        <f t="shared" si="151"/>
        <v>104.07000000000004</v>
      </c>
      <c r="C901" s="56" t="s">
        <v>331</v>
      </c>
      <c r="D901" s="40">
        <v>1</v>
      </c>
      <c r="E901" s="60" t="s">
        <v>9</v>
      </c>
      <c r="F901" s="45"/>
      <c r="G901" s="40">
        <f t="shared" si="150"/>
        <v>0</v>
      </c>
      <c r="H901" s="41"/>
    </row>
    <row r="902" spans="2:8">
      <c r="B902" s="117"/>
      <c r="C902" s="56"/>
      <c r="D902" s="40"/>
      <c r="E902" s="57"/>
      <c r="F902" s="45"/>
      <c r="G902" s="40">
        <f t="shared" si="150"/>
        <v>0</v>
      </c>
      <c r="H902" s="41">
        <f>SUM(G895:G901)</f>
        <v>0</v>
      </c>
    </row>
    <row r="903" spans="2:8">
      <c r="B903" s="118">
        <v>105</v>
      </c>
      <c r="C903" s="119" t="s">
        <v>337</v>
      </c>
      <c r="D903" s="40"/>
      <c r="E903" s="57"/>
      <c r="F903" s="45"/>
      <c r="G903" s="40">
        <f t="shared" si="150"/>
        <v>0</v>
      </c>
      <c r="H903" s="41"/>
    </row>
    <row r="904" spans="2:8" ht="37.5">
      <c r="B904" s="113">
        <f t="shared" ref="B904:B906" si="152">+B903+0.01</f>
        <v>105.01</v>
      </c>
      <c r="C904" s="56" t="s">
        <v>737</v>
      </c>
      <c r="D904" s="40">
        <v>1</v>
      </c>
      <c r="E904" s="60" t="s">
        <v>9</v>
      </c>
      <c r="F904" s="45"/>
      <c r="G904" s="40">
        <f t="shared" si="150"/>
        <v>0</v>
      </c>
      <c r="H904" s="41"/>
    </row>
    <row r="905" spans="2:8">
      <c r="B905" s="113">
        <f t="shared" si="152"/>
        <v>105.02000000000001</v>
      </c>
      <c r="C905" s="56" t="s">
        <v>327</v>
      </c>
      <c r="D905" s="40">
        <v>1</v>
      </c>
      <c r="E905" s="60" t="s">
        <v>9</v>
      </c>
      <c r="F905" s="45"/>
      <c r="G905" s="40">
        <f t="shared" si="150"/>
        <v>0</v>
      </c>
      <c r="H905" s="41"/>
    </row>
    <row r="906" spans="2:8">
      <c r="B906" s="113">
        <f t="shared" si="152"/>
        <v>105.03000000000002</v>
      </c>
      <c r="C906" s="56" t="s">
        <v>334</v>
      </c>
      <c r="D906" s="40">
        <v>2</v>
      </c>
      <c r="E906" s="60" t="s">
        <v>9</v>
      </c>
      <c r="F906" s="45"/>
      <c r="G906" s="40">
        <f t="shared" si="150"/>
        <v>0</v>
      </c>
      <c r="H906" s="41"/>
    </row>
    <row r="907" spans="2:8">
      <c r="B907" s="117"/>
      <c r="C907" s="56"/>
      <c r="D907" s="40"/>
      <c r="E907" s="57"/>
      <c r="F907" s="45"/>
      <c r="G907" s="40">
        <f t="shared" si="150"/>
        <v>0</v>
      </c>
      <c r="H907" s="41">
        <f>SUM(G904:G906)</f>
        <v>0</v>
      </c>
    </row>
    <row r="908" spans="2:8">
      <c r="B908" s="118">
        <v>106</v>
      </c>
      <c r="C908" s="119" t="s">
        <v>18</v>
      </c>
      <c r="D908" s="40"/>
      <c r="E908" s="57"/>
      <c r="F908" s="45"/>
      <c r="G908" s="40">
        <f t="shared" si="150"/>
        <v>0</v>
      </c>
      <c r="H908" s="41"/>
    </row>
    <row r="909" spans="2:8">
      <c r="B909" s="113">
        <f t="shared" ref="B909:B910" si="153">+B908+0.01</f>
        <v>106.01</v>
      </c>
      <c r="C909" s="56" t="s">
        <v>221</v>
      </c>
      <c r="D909" s="40">
        <v>1</v>
      </c>
      <c r="E909" s="60" t="s">
        <v>9</v>
      </c>
      <c r="F909" s="45"/>
      <c r="G909" s="40">
        <f t="shared" si="150"/>
        <v>0</v>
      </c>
      <c r="H909" s="41"/>
    </row>
    <row r="910" spans="2:8">
      <c r="B910" s="113">
        <f t="shared" si="153"/>
        <v>106.02000000000001</v>
      </c>
      <c r="C910" s="56" t="s">
        <v>327</v>
      </c>
      <c r="D910" s="40">
        <v>1</v>
      </c>
      <c r="E910" s="60" t="s">
        <v>9</v>
      </c>
      <c r="F910" s="45"/>
      <c r="G910" s="40">
        <f t="shared" si="150"/>
        <v>0</v>
      </c>
      <c r="H910" s="41"/>
    </row>
    <row r="911" spans="2:8">
      <c r="B911" s="117"/>
      <c r="C911" s="56"/>
      <c r="D911" s="40"/>
      <c r="E911" s="57"/>
      <c r="F911" s="45"/>
      <c r="G911" s="40">
        <f t="shared" si="150"/>
        <v>0</v>
      </c>
      <c r="H911" s="41">
        <f>SUM(G909:G911)</f>
        <v>0</v>
      </c>
    </row>
    <row r="912" spans="2:8">
      <c r="B912" s="118">
        <v>107</v>
      </c>
      <c r="C912" s="119" t="s">
        <v>338</v>
      </c>
      <c r="D912" s="40"/>
      <c r="E912" s="57"/>
      <c r="F912" s="45"/>
      <c r="G912" s="40">
        <f t="shared" si="150"/>
        <v>0</v>
      </c>
      <c r="H912" s="41"/>
    </row>
    <row r="913" spans="2:8" ht="37.5">
      <c r="B913" s="113">
        <f t="shared" ref="B913:B914" si="154">+B912+0.01</f>
        <v>107.01</v>
      </c>
      <c r="C913" s="56" t="s">
        <v>737</v>
      </c>
      <c r="D913" s="40">
        <v>2</v>
      </c>
      <c r="E913" s="60" t="s">
        <v>9</v>
      </c>
      <c r="F913" s="45"/>
      <c r="G913" s="40">
        <f t="shared" si="150"/>
        <v>0</v>
      </c>
      <c r="H913" s="41"/>
    </row>
    <row r="914" spans="2:8">
      <c r="B914" s="113">
        <f t="shared" si="154"/>
        <v>107.02000000000001</v>
      </c>
      <c r="C914" s="56" t="s">
        <v>327</v>
      </c>
      <c r="D914" s="40">
        <v>1</v>
      </c>
      <c r="E914" s="60" t="s">
        <v>9</v>
      </c>
      <c r="F914" s="45"/>
      <c r="G914" s="40">
        <f t="shared" si="150"/>
        <v>0</v>
      </c>
      <c r="H914" s="41"/>
    </row>
    <row r="915" spans="2:8">
      <c r="B915" s="117"/>
      <c r="C915" s="56"/>
      <c r="D915" s="40"/>
      <c r="E915" s="57"/>
      <c r="F915" s="45"/>
      <c r="G915" s="40">
        <f t="shared" si="150"/>
        <v>0</v>
      </c>
      <c r="H915" s="41">
        <f>SUM(G913:G915)</f>
        <v>0</v>
      </c>
    </row>
    <row r="916" spans="2:8">
      <c r="B916" s="118"/>
      <c r="C916" s="119" t="s">
        <v>339</v>
      </c>
      <c r="D916" s="40"/>
      <c r="E916" s="57"/>
      <c r="F916" s="45"/>
      <c r="G916" s="40">
        <f t="shared" si="150"/>
        <v>0</v>
      </c>
      <c r="H916" s="41"/>
    </row>
    <row r="917" spans="2:8">
      <c r="B917" s="118">
        <v>108</v>
      </c>
      <c r="C917" s="119" t="s">
        <v>326</v>
      </c>
      <c r="D917" s="40"/>
      <c r="E917" s="57"/>
      <c r="F917" s="45"/>
      <c r="G917" s="40">
        <f t="shared" si="150"/>
        <v>0</v>
      </c>
      <c r="H917" s="41"/>
    </row>
    <row r="918" spans="2:8" ht="37.5">
      <c r="B918" s="113">
        <f t="shared" ref="B918:B921" si="155">+B917+0.01</f>
        <v>108.01</v>
      </c>
      <c r="C918" s="56" t="s">
        <v>737</v>
      </c>
      <c r="D918" s="40">
        <v>7</v>
      </c>
      <c r="E918" s="60" t="s">
        <v>9</v>
      </c>
      <c r="F918" s="45"/>
      <c r="G918" s="40">
        <f t="shared" si="150"/>
        <v>0</v>
      </c>
      <c r="H918" s="41"/>
    </row>
    <row r="919" spans="2:8">
      <c r="B919" s="113">
        <f t="shared" si="155"/>
        <v>108.02000000000001</v>
      </c>
      <c r="C919" s="56" t="s">
        <v>221</v>
      </c>
      <c r="D919" s="40">
        <v>2</v>
      </c>
      <c r="E919" s="60" t="s">
        <v>9</v>
      </c>
      <c r="F919" s="45"/>
      <c r="G919" s="40">
        <f t="shared" si="150"/>
        <v>0</v>
      </c>
      <c r="H919" s="41"/>
    </row>
    <row r="920" spans="2:8">
      <c r="B920" s="113">
        <f t="shared" si="155"/>
        <v>108.03000000000002</v>
      </c>
      <c r="C920" s="56" t="s">
        <v>327</v>
      </c>
      <c r="D920" s="40">
        <v>3</v>
      </c>
      <c r="E920" s="60" t="s">
        <v>9</v>
      </c>
      <c r="F920" s="45"/>
      <c r="G920" s="40">
        <f t="shared" si="150"/>
        <v>0</v>
      </c>
      <c r="H920" s="41"/>
    </row>
    <row r="921" spans="2:8">
      <c r="B921" s="113">
        <f t="shared" si="155"/>
        <v>108.04000000000002</v>
      </c>
      <c r="C921" s="56" t="s">
        <v>328</v>
      </c>
      <c r="D921" s="40">
        <v>2</v>
      </c>
      <c r="E921" s="60" t="s">
        <v>9</v>
      </c>
      <c r="F921" s="45"/>
      <c r="G921" s="40">
        <f t="shared" si="150"/>
        <v>0</v>
      </c>
      <c r="H921" s="41"/>
    </row>
    <row r="922" spans="2:8">
      <c r="B922" s="117"/>
      <c r="C922" s="56"/>
      <c r="D922" s="40"/>
      <c r="E922" s="57"/>
      <c r="F922" s="45"/>
      <c r="G922" s="40">
        <f t="shared" si="150"/>
        <v>0</v>
      </c>
      <c r="H922" s="41">
        <f>SUM(G918:G921)</f>
        <v>0</v>
      </c>
    </row>
    <row r="923" spans="2:8">
      <c r="B923" s="118">
        <v>109</v>
      </c>
      <c r="C923" s="119" t="s">
        <v>329</v>
      </c>
      <c r="D923" s="40"/>
      <c r="E923" s="57"/>
      <c r="F923" s="45"/>
      <c r="G923" s="40">
        <f t="shared" si="150"/>
        <v>0</v>
      </c>
      <c r="H923" s="41"/>
    </row>
    <row r="924" spans="2:8" ht="37.5">
      <c r="B924" s="113">
        <f t="shared" ref="B924:B928" si="156">+B923+0.01</f>
        <v>109.01</v>
      </c>
      <c r="C924" s="56" t="s">
        <v>737</v>
      </c>
      <c r="D924" s="40">
        <v>2</v>
      </c>
      <c r="E924" s="60" t="s">
        <v>9</v>
      </c>
      <c r="F924" s="45"/>
      <c r="G924" s="40">
        <f t="shared" si="150"/>
        <v>0</v>
      </c>
      <c r="H924" s="41"/>
    </row>
    <row r="925" spans="2:8">
      <c r="B925" s="113">
        <f t="shared" si="156"/>
        <v>109.02000000000001</v>
      </c>
      <c r="C925" s="56" t="s">
        <v>327</v>
      </c>
      <c r="D925" s="40">
        <v>1</v>
      </c>
      <c r="E925" s="60" t="s">
        <v>9</v>
      </c>
      <c r="F925" s="45"/>
      <c r="G925" s="40">
        <f t="shared" si="150"/>
        <v>0</v>
      </c>
      <c r="H925" s="41"/>
    </row>
    <row r="926" spans="2:8">
      <c r="B926" s="113">
        <f t="shared" si="156"/>
        <v>109.03000000000002</v>
      </c>
      <c r="C926" s="56" t="s">
        <v>328</v>
      </c>
      <c r="D926" s="40">
        <v>2</v>
      </c>
      <c r="E926" s="60" t="s">
        <v>9</v>
      </c>
      <c r="F926" s="45"/>
      <c r="G926" s="40">
        <f t="shared" si="150"/>
        <v>0</v>
      </c>
      <c r="H926" s="41"/>
    </row>
    <row r="927" spans="2:8">
      <c r="B927" s="113">
        <f t="shared" si="156"/>
        <v>109.04000000000002</v>
      </c>
      <c r="C927" s="56" t="s">
        <v>330</v>
      </c>
      <c r="D927" s="40">
        <v>2</v>
      </c>
      <c r="E927" s="60" t="s">
        <v>9</v>
      </c>
      <c r="F927" s="45"/>
      <c r="G927" s="40">
        <f t="shared" si="150"/>
        <v>0</v>
      </c>
      <c r="H927" s="41"/>
    </row>
    <row r="928" spans="2:8">
      <c r="B928" s="113">
        <f t="shared" si="156"/>
        <v>109.05000000000003</v>
      </c>
      <c r="C928" s="56" t="s">
        <v>331</v>
      </c>
      <c r="D928" s="40">
        <v>2</v>
      </c>
      <c r="E928" s="60" t="s">
        <v>9</v>
      </c>
      <c r="F928" s="45"/>
      <c r="G928" s="40">
        <f t="shared" si="150"/>
        <v>0</v>
      </c>
      <c r="H928" s="41"/>
    </row>
    <row r="929" spans="2:8">
      <c r="B929" s="117"/>
      <c r="C929" s="56"/>
      <c r="D929" s="40"/>
      <c r="E929" s="57"/>
      <c r="F929" s="45"/>
      <c r="G929" s="40">
        <f t="shared" si="150"/>
        <v>0</v>
      </c>
      <c r="H929" s="41">
        <f>SUM(G924:G928)</f>
        <v>0</v>
      </c>
    </row>
    <row r="930" spans="2:8">
      <c r="B930" s="118">
        <v>110</v>
      </c>
      <c r="C930" s="119" t="s">
        <v>340</v>
      </c>
      <c r="D930" s="40"/>
      <c r="E930" s="57"/>
      <c r="F930" s="45"/>
      <c r="G930" s="40">
        <f t="shared" si="150"/>
        <v>0</v>
      </c>
      <c r="H930" s="41"/>
    </row>
    <row r="931" spans="2:8" ht="37.5">
      <c r="B931" s="113">
        <f t="shared" ref="B931:B937" si="157">+B930+0.01</f>
        <v>110.01</v>
      </c>
      <c r="C931" s="56" t="s">
        <v>737</v>
      </c>
      <c r="D931" s="40">
        <v>4</v>
      </c>
      <c r="E931" s="60" t="s">
        <v>9</v>
      </c>
      <c r="F931" s="45"/>
      <c r="G931" s="40">
        <f t="shared" si="150"/>
        <v>0</v>
      </c>
      <c r="H931" s="41"/>
    </row>
    <row r="932" spans="2:8">
      <c r="B932" s="113">
        <f t="shared" si="157"/>
        <v>110.02000000000001</v>
      </c>
      <c r="C932" s="56" t="s">
        <v>221</v>
      </c>
      <c r="D932" s="40">
        <v>1</v>
      </c>
      <c r="E932" s="60" t="s">
        <v>9</v>
      </c>
      <c r="F932" s="45"/>
      <c r="G932" s="40">
        <f t="shared" si="150"/>
        <v>0</v>
      </c>
      <c r="H932" s="41"/>
    </row>
    <row r="933" spans="2:8">
      <c r="B933" s="113">
        <f t="shared" si="157"/>
        <v>110.03000000000002</v>
      </c>
      <c r="C933" s="56" t="s">
        <v>327</v>
      </c>
      <c r="D933" s="40">
        <v>2</v>
      </c>
      <c r="E933" s="60" t="s">
        <v>9</v>
      </c>
      <c r="F933" s="45"/>
      <c r="G933" s="40">
        <f t="shared" si="150"/>
        <v>0</v>
      </c>
      <c r="H933" s="41"/>
    </row>
    <row r="934" spans="2:8">
      <c r="B934" s="113">
        <f t="shared" si="157"/>
        <v>110.04000000000002</v>
      </c>
      <c r="C934" s="56" t="s">
        <v>328</v>
      </c>
      <c r="D934" s="40">
        <v>4</v>
      </c>
      <c r="E934" s="60" t="s">
        <v>9</v>
      </c>
      <c r="F934" s="45"/>
      <c r="G934" s="40">
        <f t="shared" si="150"/>
        <v>0</v>
      </c>
      <c r="H934" s="41"/>
    </row>
    <row r="935" spans="2:8">
      <c r="B935" s="113">
        <f t="shared" si="157"/>
        <v>110.05000000000003</v>
      </c>
      <c r="C935" s="56" t="s">
        <v>334</v>
      </c>
      <c r="D935" s="40">
        <v>1</v>
      </c>
      <c r="E935" s="60" t="s">
        <v>9</v>
      </c>
      <c r="F935" s="45"/>
      <c r="G935" s="40">
        <f t="shared" si="150"/>
        <v>0</v>
      </c>
      <c r="H935" s="41"/>
    </row>
    <row r="936" spans="2:8">
      <c r="B936" s="113">
        <f t="shared" si="157"/>
        <v>110.06000000000003</v>
      </c>
      <c r="C936" s="56" t="s">
        <v>330</v>
      </c>
      <c r="D936" s="40">
        <v>1</v>
      </c>
      <c r="E936" s="60" t="s">
        <v>9</v>
      </c>
      <c r="F936" s="45"/>
      <c r="G936" s="40">
        <f t="shared" si="150"/>
        <v>0</v>
      </c>
      <c r="H936" s="41"/>
    </row>
    <row r="937" spans="2:8">
      <c r="B937" s="113">
        <f t="shared" si="157"/>
        <v>110.07000000000004</v>
      </c>
      <c r="C937" s="56" t="s">
        <v>331</v>
      </c>
      <c r="D937" s="40">
        <v>1</v>
      </c>
      <c r="E937" s="60" t="s">
        <v>9</v>
      </c>
      <c r="F937" s="45"/>
      <c r="G937" s="40">
        <f t="shared" si="150"/>
        <v>0</v>
      </c>
      <c r="H937" s="41"/>
    </row>
    <row r="938" spans="2:8">
      <c r="B938" s="117"/>
      <c r="C938" s="56"/>
      <c r="D938" s="40"/>
      <c r="E938" s="57"/>
      <c r="F938" s="45"/>
      <c r="G938" s="40">
        <f t="shared" si="150"/>
        <v>0</v>
      </c>
      <c r="H938" s="41">
        <f>SUM(G931:G937)</f>
        <v>0</v>
      </c>
    </row>
    <row r="939" spans="2:8">
      <c r="B939" s="118">
        <v>111</v>
      </c>
      <c r="C939" s="119" t="s">
        <v>341</v>
      </c>
      <c r="D939" s="40"/>
      <c r="E939" s="57"/>
      <c r="F939" s="45"/>
      <c r="G939" s="40">
        <f t="shared" si="150"/>
        <v>0</v>
      </c>
      <c r="H939" s="41"/>
    </row>
    <row r="940" spans="2:8" ht="37.5">
      <c r="B940" s="113">
        <f t="shared" ref="B940:B942" si="158">+B939+0.01</f>
        <v>111.01</v>
      </c>
      <c r="C940" s="56" t="s">
        <v>737</v>
      </c>
      <c r="D940" s="40">
        <v>3</v>
      </c>
      <c r="E940" s="60" t="s">
        <v>9</v>
      </c>
      <c r="F940" s="45"/>
      <c r="G940" s="40">
        <f t="shared" si="150"/>
        <v>0</v>
      </c>
      <c r="H940" s="41"/>
    </row>
    <row r="941" spans="2:8">
      <c r="B941" s="113">
        <f t="shared" si="158"/>
        <v>111.02000000000001</v>
      </c>
      <c r="C941" s="56" t="s">
        <v>327</v>
      </c>
      <c r="D941" s="40">
        <v>2</v>
      </c>
      <c r="E941" s="60" t="s">
        <v>9</v>
      </c>
      <c r="F941" s="45"/>
      <c r="G941" s="40">
        <f t="shared" si="150"/>
        <v>0</v>
      </c>
      <c r="H941" s="41"/>
    </row>
    <row r="942" spans="2:8">
      <c r="B942" s="113">
        <f t="shared" si="158"/>
        <v>111.03000000000002</v>
      </c>
      <c r="C942" s="56" t="s">
        <v>328</v>
      </c>
      <c r="D942" s="40">
        <v>1</v>
      </c>
      <c r="E942" s="60" t="s">
        <v>9</v>
      </c>
      <c r="F942" s="45"/>
      <c r="G942" s="40">
        <f t="shared" si="150"/>
        <v>0</v>
      </c>
      <c r="H942" s="41"/>
    </row>
    <row r="943" spans="2:8">
      <c r="B943" s="117"/>
      <c r="C943" s="56"/>
      <c r="D943" s="40"/>
      <c r="E943" s="57"/>
      <c r="F943" s="45"/>
      <c r="G943" s="40">
        <f t="shared" si="150"/>
        <v>0</v>
      </c>
      <c r="H943" s="41">
        <f>SUM(G940:G942)</f>
        <v>0</v>
      </c>
    </row>
    <row r="944" spans="2:8">
      <c r="B944" s="118">
        <v>112</v>
      </c>
      <c r="C944" s="119" t="s">
        <v>342</v>
      </c>
      <c r="D944" s="40"/>
      <c r="E944" s="57"/>
      <c r="F944" s="45"/>
      <c r="G944" s="40">
        <f t="shared" si="150"/>
        <v>0</v>
      </c>
      <c r="H944" s="41"/>
    </row>
    <row r="945" spans="2:8">
      <c r="B945" s="113">
        <f t="shared" ref="B945:B949" si="159">+B944+0.01</f>
        <v>112.01</v>
      </c>
      <c r="C945" s="56" t="s">
        <v>343</v>
      </c>
      <c r="D945" s="40">
        <v>2</v>
      </c>
      <c r="E945" s="60" t="s">
        <v>9</v>
      </c>
      <c r="F945" s="45"/>
      <c r="G945" s="40">
        <f t="shared" si="150"/>
        <v>0</v>
      </c>
      <c r="H945" s="41"/>
    </row>
    <row r="946" spans="2:8">
      <c r="B946" s="113">
        <f t="shared" si="159"/>
        <v>112.02000000000001</v>
      </c>
      <c r="C946" s="56" t="s">
        <v>344</v>
      </c>
      <c r="D946" s="40">
        <v>1</v>
      </c>
      <c r="E946" s="60" t="s">
        <v>9</v>
      </c>
      <c r="F946" s="45"/>
      <c r="G946" s="40">
        <f t="shared" si="150"/>
        <v>0</v>
      </c>
      <c r="H946" s="41"/>
    </row>
    <row r="947" spans="2:8">
      <c r="B947" s="113">
        <f t="shared" si="159"/>
        <v>112.03000000000002</v>
      </c>
      <c r="C947" s="56" t="s">
        <v>345</v>
      </c>
      <c r="D947" s="40">
        <v>2</v>
      </c>
      <c r="E947" s="60" t="s">
        <v>9</v>
      </c>
      <c r="F947" s="45"/>
      <c r="G947" s="40">
        <f t="shared" si="150"/>
        <v>0</v>
      </c>
      <c r="H947" s="41"/>
    </row>
    <row r="948" spans="2:8" ht="37.5">
      <c r="B948" s="113">
        <f t="shared" si="159"/>
        <v>112.04000000000002</v>
      </c>
      <c r="C948" s="56" t="s">
        <v>346</v>
      </c>
      <c r="D948" s="40">
        <v>1</v>
      </c>
      <c r="E948" s="60" t="s">
        <v>9</v>
      </c>
      <c r="F948" s="45"/>
      <c r="G948" s="40">
        <f t="shared" si="150"/>
        <v>0</v>
      </c>
      <c r="H948" s="41"/>
    </row>
    <row r="949" spans="2:8" ht="56.25">
      <c r="B949" s="113">
        <f t="shared" si="159"/>
        <v>112.05000000000003</v>
      </c>
      <c r="C949" s="56" t="s">
        <v>347</v>
      </c>
      <c r="D949" s="40">
        <v>80</v>
      </c>
      <c r="E949" s="60" t="s">
        <v>21</v>
      </c>
      <c r="F949" s="45"/>
      <c r="G949" s="40">
        <f t="shared" si="150"/>
        <v>0</v>
      </c>
      <c r="H949" s="41"/>
    </row>
    <row r="950" spans="2:8">
      <c r="B950" s="117">
        <f t="shared" ref="B950:B955" si="160">+B949+0.01</f>
        <v>112.06000000000003</v>
      </c>
      <c r="C950" s="56" t="s">
        <v>348</v>
      </c>
      <c r="D950" s="40"/>
      <c r="E950" s="57"/>
      <c r="F950" s="45"/>
      <c r="G950" s="40">
        <f t="shared" si="150"/>
        <v>0</v>
      </c>
      <c r="H950" s="41"/>
    </row>
    <row r="951" spans="2:8" ht="37.5">
      <c r="B951" s="113">
        <f t="shared" si="160"/>
        <v>112.07000000000004</v>
      </c>
      <c r="C951" s="56" t="s">
        <v>349</v>
      </c>
      <c r="D951" s="40">
        <v>2</v>
      </c>
      <c r="E951" s="60" t="s">
        <v>9</v>
      </c>
      <c r="F951" s="45"/>
      <c r="G951" s="40">
        <f t="shared" si="150"/>
        <v>0</v>
      </c>
      <c r="H951" s="41"/>
    </row>
    <row r="952" spans="2:8">
      <c r="B952" s="113">
        <f t="shared" si="160"/>
        <v>112.08000000000004</v>
      </c>
      <c r="C952" s="56" t="s">
        <v>350</v>
      </c>
      <c r="D952" s="40">
        <v>1</v>
      </c>
      <c r="E952" s="60" t="s">
        <v>9</v>
      </c>
      <c r="F952" s="45"/>
      <c r="G952" s="40">
        <f t="shared" si="150"/>
        <v>0</v>
      </c>
      <c r="H952" s="41"/>
    </row>
    <row r="953" spans="2:8">
      <c r="B953" s="113">
        <f t="shared" si="160"/>
        <v>112.09000000000005</v>
      </c>
      <c r="C953" s="56" t="s">
        <v>351</v>
      </c>
      <c r="D953" s="40">
        <v>1</v>
      </c>
      <c r="E953" s="60" t="s">
        <v>15</v>
      </c>
      <c r="F953" s="45"/>
      <c r="G953" s="40">
        <f t="shared" si="150"/>
        <v>0</v>
      </c>
      <c r="H953" s="41"/>
    </row>
    <row r="954" spans="2:8">
      <c r="B954" s="113">
        <f t="shared" si="160"/>
        <v>112.10000000000005</v>
      </c>
      <c r="C954" s="56" t="s">
        <v>352</v>
      </c>
      <c r="D954" s="40">
        <v>1</v>
      </c>
      <c r="E954" s="60" t="s">
        <v>15</v>
      </c>
      <c r="F954" s="45"/>
      <c r="G954" s="40">
        <f t="shared" si="150"/>
        <v>0</v>
      </c>
      <c r="H954" s="41"/>
    </row>
    <row r="955" spans="2:8">
      <c r="B955" s="113">
        <f t="shared" si="160"/>
        <v>112.11000000000006</v>
      </c>
      <c r="C955" s="56" t="s">
        <v>19</v>
      </c>
      <c r="D955" s="40">
        <v>1</v>
      </c>
      <c r="E955" s="60" t="s">
        <v>15</v>
      </c>
      <c r="F955" s="45"/>
      <c r="G955" s="40">
        <f t="shared" ref="G955:G982" si="161">ROUND(F955*D955,2)</f>
        <v>0</v>
      </c>
      <c r="H955" s="41"/>
    </row>
    <row r="956" spans="2:8">
      <c r="B956" s="117"/>
      <c r="C956" s="56"/>
      <c r="D956" s="40"/>
      <c r="E956" s="57"/>
      <c r="F956" s="45"/>
      <c r="G956" s="40">
        <f t="shared" si="161"/>
        <v>0</v>
      </c>
      <c r="H956" s="41">
        <f>SUM(G945:G956)</f>
        <v>0</v>
      </c>
    </row>
    <row r="957" spans="2:8">
      <c r="B957" s="118">
        <v>113</v>
      </c>
      <c r="C957" s="119" t="s">
        <v>353</v>
      </c>
      <c r="D957" s="40"/>
      <c r="E957" s="57"/>
      <c r="F957" s="45"/>
      <c r="G957" s="40">
        <f t="shared" si="161"/>
        <v>0</v>
      </c>
      <c r="H957" s="41"/>
    </row>
    <row r="958" spans="2:8">
      <c r="B958" s="113">
        <f t="shared" ref="B958:B964" si="162">+B957+0.01</f>
        <v>113.01</v>
      </c>
      <c r="C958" s="56" t="s">
        <v>343</v>
      </c>
      <c r="D958" s="40">
        <v>2</v>
      </c>
      <c r="E958" s="60" t="s">
        <v>9</v>
      </c>
      <c r="F958" s="45"/>
      <c r="G958" s="40">
        <f t="shared" si="161"/>
        <v>0</v>
      </c>
      <c r="H958" s="41"/>
    </row>
    <row r="959" spans="2:8">
      <c r="B959" s="113">
        <f t="shared" si="162"/>
        <v>113.02000000000001</v>
      </c>
      <c r="C959" s="56" t="s">
        <v>344</v>
      </c>
      <c r="D959" s="40">
        <v>1</v>
      </c>
      <c r="E959" s="60" t="s">
        <v>9</v>
      </c>
      <c r="F959" s="45"/>
      <c r="G959" s="40">
        <f t="shared" si="161"/>
        <v>0</v>
      </c>
      <c r="H959" s="41"/>
    </row>
    <row r="960" spans="2:8">
      <c r="B960" s="113">
        <f t="shared" si="162"/>
        <v>113.03000000000002</v>
      </c>
      <c r="C960" s="56" t="s">
        <v>345</v>
      </c>
      <c r="D960" s="40">
        <v>2</v>
      </c>
      <c r="E960" s="60" t="s">
        <v>9</v>
      </c>
      <c r="F960" s="45"/>
      <c r="G960" s="40">
        <f t="shared" si="161"/>
        <v>0</v>
      </c>
      <c r="H960" s="41"/>
    </row>
    <row r="961" spans="2:8" ht="37.5">
      <c r="B961" s="113">
        <f t="shared" si="162"/>
        <v>113.04000000000002</v>
      </c>
      <c r="C961" s="56" t="s">
        <v>354</v>
      </c>
      <c r="D961" s="40">
        <v>1</v>
      </c>
      <c r="E961" s="60" t="s">
        <v>9</v>
      </c>
      <c r="F961" s="45"/>
      <c r="G961" s="40">
        <f t="shared" si="161"/>
        <v>0</v>
      </c>
      <c r="H961" s="41"/>
    </row>
    <row r="962" spans="2:8" ht="56.25">
      <c r="B962" s="113">
        <f t="shared" si="162"/>
        <v>113.05000000000003</v>
      </c>
      <c r="C962" s="56" t="s">
        <v>355</v>
      </c>
      <c r="D962" s="40">
        <v>310</v>
      </c>
      <c r="E962" s="60" t="s">
        <v>21</v>
      </c>
      <c r="F962" s="45"/>
      <c r="G962" s="40">
        <f t="shared" si="161"/>
        <v>0</v>
      </c>
      <c r="H962" s="41"/>
    </row>
    <row r="963" spans="2:8">
      <c r="B963" s="113">
        <f t="shared" si="162"/>
        <v>113.06000000000003</v>
      </c>
      <c r="C963" s="56" t="s">
        <v>33</v>
      </c>
      <c r="D963" s="40">
        <v>1</v>
      </c>
      <c r="E963" s="60" t="s">
        <v>15</v>
      </c>
      <c r="F963" s="45"/>
      <c r="G963" s="40">
        <f t="shared" si="161"/>
        <v>0</v>
      </c>
      <c r="H963" s="41"/>
    </row>
    <row r="964" spans="2:8">
      <c r="B964" s="113">
        <f t="shared" si="162"/>
        <v>113.07000000000004</v>
      </c>
      <c r="C964" s="56" t="s">
        <v>19</v>
      </c>
      <c r="D964" s="40">
        <v>1</v>
      </c>
      <c r="E964" s="60" t="s">
        <v>15</v>
      </c>
      <c r="F964" s="45"/>
      <c r="G964" s="40">
        <f t="shared" si="161"/>
        <v>0</v>
      </c>
      <c r="H964" s="41"/>
    </row>
    <row r="965" spans="2:8">
      <c r="B965" s="117"/>
      <c r="C965" s="56"/>
      <c r="D965" s="40"/>
      <c r="E965" s="57"/>
      <c r="F965" s="45"/>
      <c r="G965" s="40">
        <f t="shared" si="161"/>
        <v>0</v>
      </c>
      <c r="H965" s="41">
        <f>SUM(G958:G964)</f>
        <v>0</v>
      </c>
    </row>
    <row r="966" spans="2:8">
      <c r="B966" s="118">
        <v>114</v>
      </c>
      <c r="C966" s="119" t="s">
        <v>41</v>
      </c>
      <c r="D966" s="40"/>
      <c r="E966" s="57"/>
      <c r="F966" s="45"/>
      <c r="G966" s="40">
        <f t="shared" si="161"/>
        <v>0</v>
      </c>
      <c r="H966" s="41"/>
    </row>
    <row r="967" spans="2:8" ht="37.5">
      <c r="B967" s="113">
        <f t="shared" ref="B967:B973" si="163">+B966+0.01</f>
        <v>114.01</v>
      </c>
      <c r="C967" s="56" t="s">
        <v>738</v>
      </c>
      <c r="D967" s="40">
        <v>12</v>
      </c>
      <c r="E967" s="60" t="s">
        <v>9</v>
      </c>
      <c r="F967" s="122"/>
      <c r="G967" s="40">
        <f t="shared" si="161"/>
        <v>0</v>
      </c>
      <c r="H967" s="41"/>
    </row>
    <row r="968" spans="2:8">
      <c r="B968" s="113">
        <f t="shared" si="163"/>
        <v>114.02000000000001</v>
      </c>
      <c r="C968" s="56" t="s">
        <v>344</v>
      </c>
      <c r="D968" s="40">
        <v>2</v>
      </c>
      <c r="E968" s="60" t="s">
        <v>9</v>
      </c>
      <c r="F968" s="45"/>
      <c r="G968" s="40">
        <f t="shared" si="161"/>
        <v>0</v>
      </c>
      <c r="H968" s="41"/>
    </row>
    <row r="969" spans="2:8">
      <c r="B969" s="113">
        <f t="shared" si="163"/>
        <v>114.03000000000002</v>
      </c>
      <c r="C969" s="56" t="s">
        <v>345</v>
      </c>
      <c r="D969" s="40">
        <v>6</v>
      </c>
      <c r="E969" s="60" t="s">
        <v>9</v>
      </c>
      <c r="F969" s="45"/>
      <c r="G969" s="40">
        <f t="shared" si="161"/>
        <v>0</v>
      </c>
      <c r="H969" s="41"/>
    </row>
    <row r="970" spans="2:8" ht="37.5">
      <c r="B970" s="113">
        <f t="shared" si="163"/>
        <v>114.04000000000002</v>
      </c>
      <c r="C970" s="56" t="s">
        <v>356</v>
      </c>
      <c r="D970" s="40">
        <v>1</v>
      </c>
      <c r="E970" s="60" t="s">
        <v>9</v>
      </c>
      <c r="F970" s="45"/>
      <c r="G970" s="40">
        <f t="shared" si="161"/>
        <v>0</v>
      </c>
      <c r="H970" s="41"/>
    </row>
    <row r="971" spans="2:8" ht="37.5">
      <c r="B971" s="113">
        <f t="shared" si="163"/>
        <v>114.05000000000003</v>
      </c>
      <c r="C971" s="56" t="s">
        <v>357</v>
      </c>
      <c r="D971" s="40">
        <v>200</v>
      </c>
      <c r="E971" s="60" t="s">
        <v>21</v>
      </c>
      <c r="F971" s="45"/>
      <c r="G971" s="40">
        <f t="shared" si="161"/>
        <v>0</v>
      </c>
      <c r="H971" s="41"/>
    </row>
    <row r="972" spans="2:8">
      <c r="B972" s="113">
        <f t="shared" si="163"/>
        <v>114.06000000000003</v>
      </c>
      <c r="C972" s="56" t="s">
        <v>33</v>
      </c>
      <c r="D972" s="40">
        <v>1</v>
      </c>
      <c r="E972" s="60" t="s">
        <v>15</v>
      </c>
      <c r="F972" s="45"/>
      <c r="G972" s="40">
        <f t="shared" si="161"/>
        <v>0</v>
      </c>
      <c r="H972" s="41"/>
    </row>
    <row r="973" spans="2:8">
      <c r="B973" s="113">
        <f t="shared" si="163"/>
        <v>114.07000000000004</v>
      </c>
      <c r="C973" s="56" t="s">
        <v>19</v>
      </c>
      <c r="D973" s="40">
        <v>1</v>
      </c>
      <c r="E973" s="60" t="s">
        <v>15</v>
      </c>
      <c r="F973" s="45"/>
      <c r="G973" s="40">
        <f t="shared" si="161"/>
        <v>0</v>
      </c>
      <c r="H973" s="41"/>
    </row>
    <row r="974" spans="2:8">
      <c r="B974" s="117"/>
      <c r="C974" s="56"/>
      <c r="D974" s="40"/>
      <c r="E974" s="57"/>
      <c r="F974" s="45"/>
      <c r="G974" s="40"/>
      <c r="H974" s="41">
        <f>SUM(G967:G973)</f>
        <v>0</v>
      </c>
    </row>
    <row r="975" spans="2:8">
      <c r="B975" s="118">
        <v>115</v>
      </c>
      <c r="C975" s="119" t="s">
        <v>358</v>
      </c>
      <c r="D975" s="40"/>
      <c r="E975" s="57"/>
      <c r="F975" s="45"/>
      <c r="G975" s="40"/>
      <c r="H975" s="41"/>
    </row>
    <row r="976" spans="2:8">
      <c r="B976" s="113">
        <f t="shared" ref="B976:B982" si="164">+B975+0.01</f>
        <v>115.01</v>
      </c>
      <c r="C976" s="56" t="s">
        <v>359</v>
      </c>
      <c r="D976" s="40">
        <v>6</v>
      </c>
      <c r="E976" s="60" t="s">
        <v>21</v>
      </c>
      <c r="F976" s="45"/>
      <c r="G976" s="40">
        <f t="shared" si="161"/>
        <v>0</v>
      </c>
      <c r="H976" s="41"/>
    </row>
    <row r="977" spans="2:8">
      <c r="B977" s="113">
        <f t="shared" si="164"/>
        <v>115.02000000000001</v>
      </c>
      <c r="C977" s="56" t="s">
        <v>360</v>
      </c>
      <c r="D977" s="40">
        <v>3843</v>
      </c>
      <c r="E977" s="60" t="s">
        <v>9</v>
      </c>
      <c r="F977" s="45"/>
      <c r="G977" s="40">
        <f t="shared" si="161"/>
        <v>0</v>
      </c>
      <c r="H977" s="41"/>
    </row>
    <row r="978" spans="2:8" ht="37.5">
      <c r="B978" s="113">
        <f t="shared" si="164"/>
        <v>115.03000000000002</v>
      </c>
      <c r="C978" s="56" t="s">
        <v>688</v>
      </c>
      <c r="D978" s="40">
        <v>12</v>
      </c>
      <c r="E978" s="60" t="s">
        <v>9</v>
      </c>
      <c r="F978" s="122"/>
      <c r="G978" s="40">
        <f t="shared" si="161"/>
        <v>0</v>
      </c>
      <c r="H978" s="41"/>
    </row>
    <row r="979" spans="2:8" ht="37.5">
      <c r="B979" s="113">
        <f t="shared" si="164"/>
        <v>115.04000000000002</v>
      </c>
      <c r="C979" s="56" t="s">
        <v>689</v>
      </c>
      <c r="D979" s="40">
        <v>36</v>
      </c>
      <c r="E979" s="60" t="s">
        <v>9</v>
      </c>
      <c r="F979" s="122"/>
      <c r="G979" s="40">
        <f t="shared" si="161"/>
        <v>0</v>
      </c>
      <c r="H979" s="41"/>
    </row>
    <row r="980" spans="2:8" ht="37.5">
      <c r="B980" s="113">
        <f t="shared" si="164"/>
        <v>115.05000000000003</v>
      </c>
      <c r="C980" s="56" t="s">
        <v>361</v>
      </c>
      <c r="D980" s="40">
        <v>1</v>
      </c>
      <c r="E980" s="60" t="s">
        <v>9</v>
      </c>
      <c r="F980" s="45"/>
      <c r="G980" s="40">
        <f t="shared" si="161"/>
        <v>0</v>
      </c>
      <c r="H980" s="41"/>
    </row>
    <row r="981" spans="2:8">
      <c r="B981" s="113">
        <f t="shared" si="164"/>
        <v>115.06000000000003</v>
      </c>
      <c r="C981" s="56" t="s">
        <v>362</v>
      </c>
      <c r="D981" s="40">
        <v>5</v>
      </c>
      <c r="E981" s="60" t="s">
        <v>9</v>
      </c>
      <c r="F981" s="45"/>
      <c r="G981" s="40">
        <f t="shared" si="161"/>
        <v>0</v>
      </c>
      <c r="H981" s="41"/>
    </row>
    <row r="982" spans="2:8">
      <c r="B982" s="113">
        <f t="shared" si="164"/>
        <v>115.07000000000004</v>
      </c>
      <c r="C982" s="56" t="s">
        <v>19</v>
      </c>
      <c r="D982" s="40">
        <v>1</v>
      </c>
      <c r="E982" s="60" t="s">
        <v>15</v>
      </c>
      <c r="F982" s="45"/>
      <c r="G982" s="40">
        <f t="shared" si="161"/>
        <v>0</v>
      </c>
      <c r="H982" s="41"/>
    </row>
    <row r="983" spans="2:8">
      <c r="B983" s="125"/>
      <c r="C983" s="56"/>
      <c r="D983" s="40"/>
      <c r="E983" s="57"/>
      <c r="F983" s="45"/>
      <c r="G983" s="40"/>
      <c r="H983" s="41">
        <f>SUM(G976:G982)</f>
        <v>0</v>
      </c>
    </row>
    <row r="984" spans="2:8" ht="19.5" thickBot="1">
      <c r="B984" s="126"/>
      <c r="C984" s="127"/>
      <c r="D984" s="128"/>
      <c r="E984" s="129"/>
      <c r="F984" s="130"/>
      <c r="G984" s="128"/>
      <c r="H984" s="131"/>
    </row>
    <row r="985" spans="2:8" ht="19.5" thickBot="1">
      <c r="B985" s="76"/>
      <c r="C985" s="77" t="s">
        <v>102</v>
      </c>
      <c r="D985" s="79"/>
      <c r="E985" s="79"/>
      <c r="F985" s="79"/>
      <c r="G985" s="79"/>
      <c r="H985" s="80">
        <f>SUM(H20:H984)</f>
        <v>0</v>
      </c>
    </row>
    <row r="986" spans="2:8">
      <c r="B986" s="81"/>
      <c r="C986" s="82"/>
      <c r="D986" s="18"/>
      <c r="E986" s="18"/>
      <c r="F986" s="18"/>
      <c r="G986" s="18"/>
      <c r="H986" s="83"/>
    </row>
    <row r="987" spans="2:8">
      <c r="B987" s="84"/>
      <c r="C987" s="85" t="s">
        <v>34</v>
      </c>
      <c r="D987" s="86"/>
      <c r="E987" s="87"/>
      <c r="F987" s="87"/>
      <c r="G987" s="87"/>
      <c r="H987" s="88"/>
    </row>
    <row r="988" spans="2:8">
      <c r="B988" s="84"/>
      <c r="C988" s="89" t="s">
        <v>0</v>
      </c>
      <c r="D988" s="90">
        <v>0.1</v>
      </c>
      <c r="E988" s="87"/>
      <c r="F988" s="87"/>
      <c r="G988" s="87">
        <f>+$H$985*D988</f>
        <v>0</v>
      </c>
      <c r="H988" s="88"/>
    </row>
    <row r="989" spans="2:8">
      <c r="B989" s="84"/>
      <c r="C989" s="89" t="s">
        <v>39</v>
      </c>
      <c r="D989" s="90">
        <v>0.18</v>
      </c>
      <c r="E989" s="87"/>
      <c r="F989" s="87"/>
      <c r="G989" s="87">
        <f>+D989*G988</f>
        <v>0</v>
      </c>
      <c r="H989" s="88"/>
    </row>
    <row r="990" spans="2:8">
      <c r="B990" s="84"/>
      <c r="C990" s="89" t="s">
        <v>5</v>
      </c>
      <c r="D990" s="90">
        <v>0.04</v>
      </c>
      <c r="E990" s="87"/>
      <c r="F990" s="87"/>
      <c r="G990" s="87">
        <f t="shared" ref="G990:G996" si="165">+$H$985*D990</f>
        <v>0</v>
      </c>
      <c r="H990" s="88"/>
    </row>
    <row r="991" spans="2:8">
      <c r="B991" s="84"/>
      <c r="C991" s="91" t="s">
        <v>6</v>
      </c>
      <c r="D991" s="90">
        <v>2.5000000000000001E-2</v>
      </c>
      <c r="E991" s="87"/>
      <c r="F991" s="87"/>
      <c r="G991" s="87">
        <f t="shared" si="165"/>
        <v>0</v>
      </c>
      <c r="H991" s="88"/>
    </row>
    <row r="992" spans="2:8">
      <c r="B992" s="84"/>
      <c r="C992" s="91" t="s">
        <v>35</v>
      </c>
      <c r="D992" s="90">
        <v>0.02</v>
      </c>
      <c r="E992" s="87"/>
      <c r="F992" s="87"/>
      <c r="G992" s="87">
        <f t="shared" si="165"/>
        <v>0</v>
      </c>
      <c r="H992" s="88"/>
    </row>
    <row r="993" spans="2:8">
      <c r="B993" s="84"/>
      <c r="C993" s="91" t="s">
        <v>36</v>
      </c>
      <c r="D993" s="90">
        <v>0.01</v>
      </c>
      <c r="E993" s="87"/>
      <c r="F993" s="87"/>
      <c r="G993" s="87">
        <f t="shared" si="165"/>
        <v>0</v>
      </c>
      <c r="H993" s="88"/>
    </row>
    <row r="994" spans="2:8">
      <c r="B994" s="84"/>
      <c r="C994" s="89" t="s">
        <v>37</v>
      </c>
      <c r="D994" s="90">
        <v>0.05</v>
      </c>
      <c r="E994" s="87"/>
      <c r="F994" s="87"/>
      <c r="G994" s="87">
        <f t="shared" si="165"/>
        <v>0</v>
      </c>
      <c r="H994" s="88"/>
    </row>
    <row r="995" spans="2:8">
      <c r="B995" s="84"/>
      <c r="C995" s="91" t="s">
        <v>31</v>
      </c>
      <c r="D995" s="90">
        <v>2.5000000000000001E-2</v>
      </c>
      <c r="E995" s="87"/>
      <c r="F995" s="87"/>
      <c r="G995" s="87">
        <f t="shared" si="165"/>
        <v>0</v>
      </c>
      <c r="H995" s="88"/>
    </row>
    <row r="996" spans="2:8">
      <c r="B996" s="84"/>
      <c r="C996" s="89" t="s">
        <v>38</v>
      </c>
      <c r="D996" s="90">
        <v>0.03</v>
      </c>
      <c r="E996" s="87"/>
      <c r="F996" s="87"/>
      <c r="G996" s="87">
        <f t="shared" si="165"/>
        <v>0</v>
      </c>
      <c r="H996" s="88"/>
    </row>
    <row r="997" spans="2:8">
      <c r="B997" s="84"/>
      <c r="C997" s="132"/>
      <c r="D997" s="87"/>
      <c r="E997" s="95"/>
      <c r="F997" s="87"/>
      <c r="G997" s="87"/>
      <c r="H997" s="88"/>
    </row>
    <row r="998" spans="2:8">
      <c r="B998" s="92"/>
      <c r="C998" s="93"/>
      <c r="D998" s="87"/>
      <c r="E998" s="94"/>
      <c r="F998" s="94"/>
      <c r="G998" s="94"/>
      <c r="H998" s="95">
        <f>SUM(G988:G997)</f>
        <v>0</v>
      </c>
    </row>
    <row r="999" spans="2:8" ht="19.5" thickBot="1">
      <c r="B999" s="92"/>
      <c r="C999" s="96"/>
      <c r="D999" s="87"/>
      <c r="E999" s="87"/>
      <c r="F999" s="87"/>
      <c r="G999" s="87"/>
      <c r="H999" s="88"/>
    </row>
    <row r="1000" spans="2:8" ht="19.5" thickBot="1">
      <c r="B1000" s="97"/>
      <c r="C1000" s="98" t="s">
        <v>3</v>
      </c>
      <c r="D1000" s="99"/>
      <c r="E1000" s="100"/>
      <c r="F1000" s="100"/>
      <c r="G1000" s="100"/>
      <c r="H1000" s="101">
        <f>+H998+H985</f>
        <v>0</v>
      </c>
    </row>
    <row r="1001" spans="2:8">
      <c r="B1001" s="102"/>
      <c r="C1001" s="103"/>
      <c r="D1001" s="104"/>
      <c r="E1001" s="104"/>
      <c r="F1001" s="104"/>
      <c r="G1001" s="104"/>
      <c r="H1001" s="105"/>
    </row>
    <row r="1002" spans="2:8">
      <c r="B1002" s="102"/>
      <c r="C1002" s="106" t="s">
        <v>7</v>
      </c>
      <c r="D1002" s="107">
        <v>0.05</v>
      </c>
      <c r="E1002" s="88"/>
      <c r="F1002" s="88"/>
      <c r="G1002" s="87">
        <f t="shared" ref="G1002" si="166">+$H$985*D1002</f>
        <v>0</v>
      </c>
      <c r="H1002" s="105"/>
    </row>
    <row r="1003" spans="2:8" ht="19.5" thickBot="1">
      <c r="B1003" s="102"/>
      <c r="C1003" s="103"/>
      <c r="D1003" s="104"/>
      <c r="E1003" s="104"/>
      <c r="F1003" s="104"/>
      <c r="G1003" s="104"/>
      <c r="H1003" s="105"/>
    </row>
    <row r="1004" spans="2:8" ht="19.5" thickBot="1">
      <c r="B1004" s="97"/>
      <c r="C1004" s="98" t="s">
        <v>40</v>
      </c>
      <c r="D1004" s="99"/>
      <c r="E1004" s="100"/>
      <c r="F1004" s="100"/>
      <c r="G1004" s="100"/>
      <c r="H1004" s="101">
        <f>+G1002+H1000</f>
        <v>0</v>
      </c>
    </row>
    <row r="1005" spans="2:8">
      <c r="B1005" s="102"/>
      <c r="C1005" s="103"/>
      <c r="D1005" s="104"/>
      <c r="E1005" s="104"/>
      <c r="F1005" s="104"/>
      <c r="G1005" s="104"/>
      <c r="H1005" s="105"/>
    </row>
  </sheetData>
  <mergeCells count="4">
    <mergeCell ref="B1:H1"/>
    <mergeCell ref="B2:H2"/>
    <mergeCell ref="B3:H3"/>
    <mergeCell ref="B4:D4"/>
  </mergeCells>
  <printOptions horizontalCentered="1"/>
  <pageMargins left="0.25" right="0.25" top="0.39" bottom="0.52" header="0.3" footer="0.3"/>
  <pageSetup paperSize="123" scale="54" fitToHeight="0" orientation="portrait" r:id="rId1"/>
  <headerFooter>
    <oddFooter>&amp;C&amp;F&amp;R&amp;P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H727"/>
  <sheetViews>
    <sheetView showZeros="0" view="pageBreakPreview" zoomScaleSheetLayoutView="100" workbookViewId="0">
      <selection activeCell="F16" sqref="F16"/>
    </sheetView>
  </sheetViews>
  <sheetFormatPr baseColWidth="10" defaultColWidth="14.42578125" defaultRowHeight="18.75"/>
  <cols>
    <col min="1" max="1" width="6" style="15" customWidth="1"/>
    <col min="2" max="2" width="11" style="108" customWidth="1"/>
    <col min="3" max="3" width="78.7109375" style="109" customWidth="1"/>
    <col min="4" max="4" width="18.42578125" style="19" customWidth="1"/>
    <col min="5" max="5" width="14.140625" style="19" customWidth="1"/>
    <col min="6" max="6" width="20.7109375" style="19" customWidth="1"/>
    <col min="7" max="7" width="21" style="19" customWidth="1"/>
    <col min="8" max="8" width="22.140625" style="25" customWidth="1"/>
    <col min="9" max="16384" width="14.42578125" style="15"/>
  </cols>
  <sheetData>
    <row r="1" spans="2:8">
      <c r="B1" s="726" t="s">
        <v>11</v>
      </c>
      <c r="C1" s="729"/>
      <c r="D1" s="729"/>
      <c r="E1" s="729"/>
      <c r="F1" s="729"/>
      <c r="G1" s="729"/>
      <c r="H1" s="729"/>
    </row>
    <row r="2" spans="2:8" ht="48" customHeight="1">
      <c r="B2" s="730" t="s">
        <v>742</v>
      </c>
      <c r="C2" s="730"/>
      <c r="D2" s="730"/>
      <c r="E2" s="730"/>
      <c r="F2" s="730"/>
      <c r="G2" s="730"/>
      <c r="H2" s="730"/>
    </row>
    <row r="3" spans="2:8">
      <c r="B3" s="726" t="s">
        <v>700</v>
      </c>
      <c r="C3" s="729"/>
      <c r="D3" s="729"/>
      <c r="E3" s="729"/>
      <c r="F3" s="729"/>
      <c r="G3" s="729"/>
      <c r="H3" s="729"/>
    </row>
    <row r="4" spans="2:8">
      <c r="B4" s="731" t="s">
        <v>32</v>
      </c>
      <c r="C4" s="732"/>
      <c r="D4" s="732"/>
      <c r="E4" s="16"/>
      <c r="F4" s="17" t="s">
        <v>42</v>
      </c>
      <c r="G4" s="18"/>
      <c r="H4" s="19"/>
    </row>
    <row r="5" spans="2:8">
      <c r="B5" s="20" t="s">
        <v>745</v>
      </c>
      <c r="C5" s="110"/>
      <c r="D5" s="16"/>
      <c r="E5" s="16"/>
      <c r="F5" s="17" t="s">
        <v>746</v>
      </c>
      <c r="G5" s="18"/>
      <c r="H5" s="19"/>
    </row>
    <row r="6" spans="2:8" ht="19.5" thickBot="1">
      <c r="B6" s="111"/>
      <c r="C6" s="23"/>
      <c r="D6" s="24"/>
      <c r="E6" s="24"/>
      <c r="F6" s="18"/>
      <c r="G6" s="18"/>
    </row>
    <row r="7" spans="2:8" ht="38.25" thickBot="1">
      <c r="B7" s="26" t="s">
        <v>1</v>
      </c>
      <c r="C7" s="27" t="s">
        <v>2</v>
      </c>
      <c r="D7" s="28" t="s">
        <v>4</v>
      </c>
      <c r="E7" s="28" t="s">
        <v>29</v>
      </c>
      <c r="F7" s="27" t="s">
        <v>10</v>
      </c>
      <c r="G7" s="28" t="s">
        <v>3</v>
      </c>
      <c r="H7" s="29" t="s">
        <v>8</v>
      </c>
    </row>
    <row r="8" spans="2:8">
      <c r="B8" s="30"/>
      <c r="C8" s="31"/>
      <c r="D8" s="32"/>
      <c r="E8" s="33"/>
      <c r="F8" s="34"/>
      <c r="G8" s="34"/>
      <c r="H8" s="35"/>
    </row>
    <row r="9" spans="2:8">
      <c r="B9" s="36"/>
      <c r="C9" s="37" t="s">
        <v>363</v>
      </c>
      <c r="D9" s="38"/>
      <c r="E9" s="39"/>
      <c r="F9" s="40"/>
      <c r="G9" s="40"/>
      <c r="H9" s="41"/>
    </row>
    <row r="10" spans="2:8">
      <c r="B10" s="36"/>
      <c r="C10" s="37"/>
      <c r="D10" s="38"/>
      <c r="E10" s="39"/>
      <c r="F10" s="40"/>
      <c r="G10" s="40"/>
      <c r="H10" s="41"/>
    </row>
    <row r="11" spans="2:8">
      <c r="B11" s="133"/>
      <c r="C11" s="43" t="s">
        <v>364</v>
      </c>
      <c r="D11" s="134"/>
      <c r="E11" s="135"/>
      <c r="F11" s="45"/>
      <c r="G11" s="136">
        <f t="shared" ref="G11:G74" si="0">ROUND(D11*F11,2)</f>
        <v>0</v>
      </c>
      <c r="H11" s="41"/>
    </row>
    <row r="12" spans="2:8">
      <c r="B12" s="137">
        <v>1</v>
      </c>
      <c r="C12" s="43" t="s">
        <v>631</v>
      </c>
      <c r="D12" s="138"/>
      <c r="E12" s="138"/>
      <c r="F12" s="45"/>
      <c r="G12" s="136">
        <f t="shared" si="0"/>
        <v>0</v>
      </c>
      <c r="H12" s="41"/>
    </row>
    <row r="13" spans="2:8">
      <c r="B13" s="139">
        <f t="shared" ref="B13:B45" si="1">+B12+0.01</f>
        <v>1.01</v>
      </c>
      <c r="C13" s="140" t="s">
        <v>733</v>
      </c>
      <c r="D13" s="141">
        <v>1</v>
      </c>
      <c r="E13" s="138" t="s">
        <v>9</v>
      </c>
      <c r="F13" s="122"/>
      <c r="G13" s="136">
        <f t="shared" si="0"/>
        <v>0</v>
      </c>
      <c r="H13" s="41"/>
    </row>
    <row r="14" spans="2:8" ht="37.5">
      <c r="B14" s="139">
        <f t="shared" si="1"/>
        <v>1.02</v>
      </c>
      <c r="C14" s="140" t="s">
        <v>734</v>
      </c>
      <c r="D14" s="141">
        <v>1</v>
      </c>
      <c r="E14" s="138" t="s">
        <v>9</v>
      </c>
      <c r="F14" s="45"/>
      <c r="G14" s="136">
        <f t="shared" si="0"/>
        <v>0</v>
      </c>
      <c r="H14" s="41"/>
    </row>
    <row r="15" spans="2:8" ht="37.5">
      <c r="B15" s="139">
        <f t="shared" si="1"/>
        <v>1.03</v>
      </c>
      <c r="C15" s="140" t="s">
        <v>632</v>
      </c>
      <c r="D15" s="141">
        <v>1</v>
      </c>
      <c r="E15" s="138" t="s">
        <v>9</v>
      </c>
      <c r="F15" s="45"/>
      <c r="G15" s="136">
        <f t="shared" si="0"/>
        <v>0</v>
      </c>
      <c r="H15" s="41"/>
    </row>
    <row r="16" spans="2:8">
      <c r="B16" s="139">
        <f t="shared" si="1"/>
        <v>1.04</v>
      </c>
      <c r="C16" s="140" t="s">
        <v>365</v>
      </c>
      <c r="D16" s="141">
        <v>1</v>
      </c>
      <c r="E16" s="138" t="s">
        <v>9</v>
      </c>
      <c r="F16" s="45"/>
      <c r="G16" s="136">
        <f t="shared" si="0"/>
        <v>0</v>
      </c>
      <c r="H16" s="41"/>
    </row>
    <row r="17" spans="2:8">
      <c r="B17" s="139">
        <f t="shared" si="1"/>
        <v>1.05</v>
      </c>
      <c r="C17" s="140" t="s">
        <v>366</v>
      </c>
      <c r="D17" s="141">
        <v>1</v>
      </c>
      <c r="E17" s="138" t="s">
        <v>9</v>
      </c>
      <c r="F17" s="45"/>
      <c r="G17" s="136">
        <f t="shared" si="0"/>
        <v>0</v>
      </c>
      <c r="H17" s="41"/>
    </row>
    <row r="18" spans="2:8" ht="37.5">
      <c r="B18" s="139">
        <f t="shared" si="1"/>
        <v>1.06</v>
      </c>
      <c r="C18" s="140" t="s">
        <v>367</v>
      </c>
      <c r="D18" s="141">
        <v>1</v>
      </c>
      <c r="E18" s="138" t="s">
        <v>9</v>
      </c>
      <c r="F18" s="45"/>
      <c r="G18" s="136">
        <f t="shared" si="0"/>
        <v>0</v>
      </c>
      <c r="H18" s="41"/>
    </row>
    <row r="19" spans="2:8">
      <c r="B19" s="139">
        <f t="shared" si="1"/>
        <v>1.07</v>
      </c>
      <c r="C19" s="140" t="s">
        <v>368</v>
      </c>
      <c r="D19" s="141">
        <v>25</v>
      </c>
      <c r="E19" s="138" t="s">
        <v>21</v>
      </c>
      <c r="F19" s="45"/>
      <c r="G19" s="136">
        <f t="shared" si="0"/>
        <v>0</v>
      </c>
      <c r="H19" s="41"/>
    </row>
    <row r="20" spans="2:8">
      <c r="B20" s="139">
        <f t="shared" si="1"/>
        <v>1.08</v>
      </c>
      <c r="C20" s="140" t="s">
        <v>369</v>
      </c>
      <c r="D20" s="141">
        <v>13</v>
      </c>
      <c r="E20" s="138" t="s">
        <v>9</v>
      </c>
      <c r="F20" s="45"/>
      <c r="G20" s="136">
        <f t="shared" si="0"/>
        <v>0</v>
      </c>
      <c r="H20" s="41"/>
    </row>
    <row r="21" spans="2:8">
      <c r="B21" s="139">
        <f t="shared" si="1"/>
        <v>1.0900000000000001</v>
      </c>
      <c r="C21" s="140" t="s">
        <v>370</v>
      </c>
      <c r="D21" s="141">
        <v>4</v>
      </c>
      <c r="E21" s="138" t="s">
        <v>9</v>
      </c>
      <c r="F21" s="45"/>
      <c r="G21" s="136">
        <f t="shared" si="0"/>
        <v>0</v>
      </c>
      <c r="H21" s="41"/>
    </row>
    <row r="22" spans="2:8">
      <c r="B22" s="139">
        <f t="shared" si="1"/>
        <v>1.1000000000000001</v>
      </c>
      <c r="C22" s="140" t="s">
        <v>371</v>
      </c>
      <c r="D22" s="141">
        <v>1</v>
      </c>
      <c r="E22" s="138" t="s">
        <v>9</v>
      </c>
      <c r="F22" s="45"/>
      <c r="G22" s="136">
        <f t="shared" si="0"/>
        <v>0</v>
      </c>
      <c r="H22" s="41"/>
    </row>
    <row r="23" spans="2:8">
      <c r="B23" s="139">
        <f t="shared" si="1"/>
        <v>1.1100000000000001</v>
      </c>
      <c r="C23" s="140" t="s">
        <v>372</v>
      </c>
      <c r="D23" s="141">
        <v>2</v>
      </c>
      <c r="E23" s="138" t="s">
        <v>9</v>
      </c>
      <c r="F23" s="45"/>
      <c r="G23" s="136">
        <f t="shared" si="0"/>
        <v>0</v>
      </c>
      <c r="H23" s="41"/>
    </row>
    <row r="24" spans="2:8">
      <c r="B24" s="139">
        <f t="shared" si="1"/>
        <v>1.1200000000000001</v>
      </c>
      <c r="C24" s="140" t="s">
        <v>633</v>
      </c>
      <c r="D24" s="141">
        <v>1</v>
      </c>
      <c r="E24" s="138" t="s">
        <v>9</v>
      </c>
      <c r="F24" s="45"/>
      <c r="G24" s="136">
        <f t="shared" si="0"/>
        <v>0</v>
      </c>
      <c r="H24" s="41"/>
    </row>
    <row r="25" spans="2:8">
      <c r="B25" s="139">
        <f t="shared" si="1"/>
        <v>1.1300000000000001</v>
      </c>
      <c r="C25" s="140" t="s">
        <v>373</v>
      </c>
      <c r="D25" s="141">
        <v>20</v>
      </c>
      <c r="E25" s="138" t="s">
        <v>9</v>
      </c>
      <c r="F25" s="45"/>
      <c r="G25" s="136">
        <f t="shared" si="0"/>
        <v>0</v>
      </c>
      <c r="H25" s="41"/>
    </row>
    <row r="26" spans="2:8">
      <c r="B26" s="139">
        <f t="shared" si="1"/>
        <v>1.1400000000000001</v>
      </c>
      <c r="C26" s="140" t="s">
        <v>374</v>
      </c>
      <c r="D26" s="141">
        <v>26</v>
      </c>
      <c r="E26" s="138" t="s">
        <v>9</v>
      </c>
      <c r="F26" s="45"/>
      <c r="G26" s="136">
        <f t="shared" si="0"/>
        <v>0</v>
      </c>
      <c r="H26" s="41"/>
    </row>
    <row r="27" spans="2:8">
      <c r="B27" s="139">
        <f t="shared" si="1"/>
        <v>1.1500000000000001</v>
      </c>
      <c r="C27" s="140" t="s">
        <v>375</v>
      </c>
      <c r="D27" s="141">
        <v>26</v>
      </c>
      <c r="E27" s="138" t="s">
        <v>9</v>
      </c>
      <c r="F27" s="45"/>
      <c r="G27" s="136">
        <f t="shared" si="0"/>
        <v>0</v>
      </c>
      <c r="H27" s="41"/>
    </row>
    <row r="28" spans="2:8">
      <c r="B28" s="139">
        <f t="shared" si="1"/>
        <v>1.1600000000000001</v>
      </c>
      <c r="C28" s="140" t="s">
        <v>376</v>
      </c>
      <c r="D28" s="141">
        <v>1.75</v>
      </c>
      <c r="E28" s="138" t="s">
        <v>13</v>
      </c>
      <c r="F28" s="45"/>
      <c r="G28" s="136">
        <f t="shared" si="0"/>
        <v>0</v>
      </c>
      <c r="H28" s="41"/>
    </row>
    <row r="29" spans="2:8">
      <c r="B29" s="139">
        <f t="shared" si="1"/>
        <v>1.1700000000000002</v>
      </c>
      <c r="C29" s="140" t="s">
        <v>377</v>
      </c>
      <c r="D29" s="141">
        <v>26</v>
      </c>
      <c r="E29" s="138" t="s">
        <v>9</v>
      </c>
      <c r="F29" s="45"/>
      <c r="G29" s="136">
        <f t="shared" si="0"/>
        <v>0</v>
      </c>
      <c r="H29" s="41"/>
    </row>
    <row r="30" spans="2:8">
      <c r="B30" s="139">
        <f t="shared" si="1"/>
        <v>1.1800000000000002</v>
      </c>
      <c r="C30" s="140" t="s">
        <v>378</v>
      </c>
      <c r="D30" s="141">
        <v>26</v>
      </c>
      <c r="E30" s="138" t="s">
        <v>9</v>
      </c>
      <c r="F30" s="45"/>
      <c r="G30" s="136">
        <f t="shared" si="0"/>
        <v>0</v>
      </c>
      <c r="H30" s="41"/>
    </row>
    <row r="31" spans="2:8">
      <c r="B31" s="139">
        <f t="shared" si="1"/>
        <v>1.1900000000000002</v>
      </c>
      <c r="C31" s="140" t="s">
        <v>379</v>
      </c>
      <c r="D31" s="141">
        <v>3</v>
      </c>
      <c r="E31" s="138" t="s">
        <v>9</v>
      </c>
      <c r="F31" s="45"/>
      <c r="G31" s="136">
        <f t="shared" si="0"/>
        <v>0</v>
      </c>
      <c r="H31" s="41"/>
    </row>
    <row r="32" spans="2:8">
      <c r="B32" s="139">
        <f t="shared" si="1"/>
        <v>1.2000000000000002</v>
      </c>
      <c r="C32" s="140" t="s">
        <v>380</v>
      </c>
      <c r="D32" s="141">
        <v>0.5</v>
      </c>
      <c r="E32" s="138" t="s">
        <v>17</v>
      </c>
      <c r="F32" s="45"/>
      <c r="G32" s="136">
        <f t="shared" si="0"/>
        <v>0</v>
      </c>
      <c r="H32" s="41"/>
    </row>
    <row r="33" spans="2:8">
      <c r="B33" s="139">
        <f t="shared" si="1"/>
        <v>1.2100000000000002</v>
      </c>
      <c r="C33" s="140" t="s">
        <v>381</v>
      </c>
      <c r="D33" s="141">
        <v>5</v>
      </c>
      <c r="E33" s="138" t="s">
        <v>9</v>
      </c>
      <c r="F33" s="45"/>
      <c r="G33" s="136">
        <f t="shared" si="0"/>
        <v>0</v>
      </c>
      <c r="H33" s="41"/>
    </row>
    <row r="34" spans="2:8">
      <c r="B34" s="139">
        <f t="shared" si="1"/>
        <v>1.2200000000000002</v>
      </c>
      <c r="C34" s="140" t="s">
        <v>382</v>
      </c>
      <c r="D34" s="141">
        <v>25</v>
      </c>
      <c r="E34" s="138" t="s">
        <v>21</v>
      </c>
      <c r="F34" s="45"/>
      <c r="G34" s="136">
        <f t="shared" si="0"/>
        <v>0</v>
      </c>
      <c r="H34" s="41"/>
    </row>
    <row r="35" spans="2:8">
      <c r="B35" s="139">
        <f t="shared" si="1"/>
        <v>1.2300000000000002</v>
      </c>
      <c r="C35" s="140" t="s">
        <v>383</v>
      </c>
      <c r="D35" s="141">
        <v>25</v>
      </c>
      <c r="E35" s="138" t="s">
        <v>21</v>
      </c>
      <c r="F35" s="45"/>
      <c r="G35" s="136">
        <f t="shared" si="0"/>
        <v>0</v>
      </c>
      <c r="H35" s="41"/>
    </row>
    <row r="36" spans="2:8">
      <c r="B36" s="139">
        <f t="shared" si="1"/>
        <v>1.2400000000000002</v>
      </c>
      <c r="C36" s="140" t="s">
        <v>384</v>
      </c>
      <c r="D36" s="141">
        <v>6</v>
      </c>
      <c r="E36" s="138" t="s">
        <v>9</v>
      </c>
      <c r="F36" s="45"/>
      <c r="G36" s="136">
        <f t="shared" si="0"/>
        <v>0</v>
      </c>
      <c r="H36" s="41"/>
    </row>
    <row r="37" spans="2:8">
      <c r="B37" s="139">
        <f t="shared" si="1"/>
        <v>1.2500000000000002</v>
      </c>
      <c r="C37" s="140" t="s">
        <v>385</v>
      </c>
      <c r="D37" s="141">
        <v>3</v>
      </c>
      <c r="E37" s="138" t="s">
        <v>9</v>
      </c>
      <c r="F37" s="45"/>
      <c r="G37" s="136">
        <f t="shared" si="0"/>
        <v>0</v>
      </c>
      <c r="H37" s="41"/>
    </row>
    <row r="38" spans="2:8">
      <c r="B38" s="139">
        <f t="shared" si="1"/>
        <v>1.2600000000000002</v>
      </c>
      <c r="C38" s="140" t="s">
        <v>634</v>
      </c>
      <c r="D38" s="141">
        <v>2</v>
      </c>
      <c r="E38" s="138" t="s">
        <v>9</v>
      </c>
      <c r="F38" s="45"/>
      <c r="G38" s="136">
        <f t="shared" si="0"/>
        <v>0</v>
      </c>
      <c r="H38" s="41"/>
    </row>
    <row r="39" spans="2:8">
      <c r="B39" s="139">
        <f t="shared" si="1"/>
        <v>1.2700000000000002</v>
      </c>
      <c r="C39" s="140" t="s">
        <v>386</v>
      </c>
      <c r="D39" s="141">
        <v>8</v>
      </c>
      <c r="E39" s="138" t="s">
        <v>9</v>
      </c>
      <c r="F39" s="45"/>
      <c r="G39" s="136">
        <f t="shared" si="0"/>
        <v>0</v>
      </c>
      <c r="H39" s="41"/>
    </row>
    <row r="40" spans="2:8">
      <c r="B40" s="139">
        <f t="shared" si="1"/>
        <v>1.2800000000000002</v>
      </c>
      <c r="C40" s="140" t="s">
        <v>387</v>
      </c>
      <c r="D40" s="141">
        <v>1</v>
      </c>
      <c r="E40" s="138" t="s">
        <v>9</v>
      </c>
      <c r="F40" s="45"/>
      <c r="G40" s="136">
        <f t="shared" si="0"/>
        <v>0</v>
      </c>
      <c r="H40" s="41"/>
    </row>
    <row r="41" spans="2:8">
      <c r="B41" s="139">
        <f t="shared" si="1"/>
        <v>1.2900000000000003</v>
      </c>
      <c r="C41" s="140" t="s">
        <v>635</v>
      </c>
      <c r="D41" s="141">
        <v>1</v>
      </c>
      <c r="E41" s="138" t="s">
        <v>9</v>
      </c>
      <c r="F41" s="45"/>
      <c r="G41" s="136">
        <f t="shared" si="0"/>
        <v>0</v>
      </c>
      <c r="H41" s="41"/>
    </row>
    <row r="42" spans="2:8">
      <c r="B42" s="139">
        <f t="shared" si="1"/>
        <v>1.3000000000000003</v>
      </c>
      <c r="C42" s="140" t="s">
        <v>388</v>
      </c>
      <c r="D42" s="141">
        <v>1</v>
      </c>
      <c r="E42" s="138" t="s">
        <v>9</v>
      </c>
      <c r="F42" s="45"/>
      <c r="G42" s="136">
        <f t="shared" si="0"/>
        <v>0</v>
      </c>
      <c r="H42" s="41"/>
    </row>
    <row r="43" spans="2:8">
      <c r="B43" s="139">
        <f t="shared" si="1"/>
        <v>1.3100000000000003</v>
      </c>
      <c r="C43" s="140" t="s">
        <v>389</v>
      </c>
      <c r="D43" s="141">
        <v>0.25</v>
      </c>
      <c r="E43" s="138" t="s">
        <v>13</v>
      </c>
      <c r="F43" s="45"/>
      <c r="G43" s="136">
        <f t="shared" si="0"/>
        <v>0</v>
      </c>
      <c r="H43" s="41"/>
    </row>
    <row r="44" spans="2:8">
      <c r="B44" s="139">
        <f t="shared" si="1"/>
        <v>1.3200000000000003</v>
      </c>
      <c r="C44" s="140" t="s">
        <v>390</v>
      </c>
      <c r="D44" s="141">
        <v>1</v>
      </c>
      <c r="E44" s="138" t="s">
        <v>9</v>
      </c>
      <c r="F44" s="45"/>
      <c r="G44" s="136">
        <f t="shared" si="0"/>
        <v>0</v>
      </c>
      <c r="H44" s="41"/>
    </row>
    <row r="45" spans="2:8">
      <c r="B45" s="139">
        <f t="shared" si="1"/>
        <v>1.3300000000000003</v>
      </c>
      <c r="C45" s="140" t="s">
        <v>95</v>
      </c>
      <c r="D45" s="141">
        <v>1</v>
      </c>
      <c r="E45" s="138" t="s">
        <v>15</v>
      </c>
      <c r="F45" s="45"/>
      <c r="G45" s="136">
        <f t="shared" si="0"/>
        <v>0</v>
      </c>
      <c r="H45" s="41"/>
    </row>
    <row r="46" spans="2:8">
      <c r="B46" s="142"/>
      <c r="C46" s="140"/>
      <c r="D46" s="138"/>
      <c r="E46" s="138"/>
      <c r="F46" s="45"/>
      <c r="G46" s="136">
        <f t="shared" si="0"/>
        <v>0</v>
      </c>
      <c r="H46" s="41">
        <f>SUM(G13:G45)</f>
        <v>0</v>
      </c>
    </row>
    <row r="47" spans="2:8">
      <c r="B47" s="137">
        <f>B12+1</f>
        <v>2</v>
      </c>
      <c r="C47" s="43" t="s">
        <v>636</v>
      </c>
      <c r="D47" s="138"/>
      <c r="E47" s="138"/>
      <c r="F47" s="45"/>
      <c r="G47" s="136">
        <f t="shared" si="0"/>
        <v>0</v>
      </c>
      <c r="H47" s="41"/>
    </row>
    <row r="48" spans="2:8">
      <c r="B48" s="139">
        <f t="shared" ref="B48:B80" si="2">+B47+0.01</f>
        <v>2.0099999999999998</v>
      </c>
      <c r="C48" s="140" t="s">
        <v>735</v>
      </c>
      <c r="D48" s="141">
        <v>1</v>
      </c>
      <c r="E48" s="138" t="s">
        <v>9</v>
      </c>
      <c r="F48" s="122"/>
      <c r="G48" s="136">
        <f t="shared" si="0"/>
        <v>0</v>
      </c>
      <c r="H48" s="41"/>
    </row>
    <row r="49" spans="2:8" ht="37.5">
      <c r="B49" s="139">
        <f t="shared" si="2"/>
        <v>2.0199999999999996</v>
      </c>
      <c r="C49" s="140" t="s">
        <v>734</v>
      </c>
      <c r="D49" s="141">
        <v>1</v>
      </c>
      <c r="E49" s="138" t="s">
        <v>9</v>
      </c>
      <c r="F49" s="45"/>
      <c r="G49" s="136">
        <f t="shared" si="0"/>
        <v>0</v>
      </c>
      <c r="H49" s="41"/>
    </row>
    <row r="50" spans="2:8" ht="37.5">
      <c r="B50" s="139">
        <f t="shared" si="2"/>
        <v>2.0299999999999994</v>
      </c>
      <c r="C50" s="140" t="s">
        <v>632</v>
      </c>
      <c r="D50" s="141">
        <v>1</v>
      </c>
      <c r="E50" s="138" t="s">
        <v>9</v>
      </c>
      <c r="F50" s="45"/>
      <c r="G50" s="136">
        <f t="shared" si="0"/>
        <v>0</v>
      </c>
      <c r="H50" s="41"/>
    </row>
    <row r="51" spans="2:8">
      <c r="B51" s="139">
        <f t="shared" si="2"/>
        <v>2.0399999999999991</v>
      </c>
      <c r="C51" s="140" t="s">
        <v>365</v>
      </c>
      <c r="D51" s="141">
        <v>1</v>
      </c>
      <c r="E51" s="138" t="s">
        <v>9</v>
      </c>
      <c r="F51" s="45"/>
      <c r="G51" s="136">
        <f t="shared" si="0"/>
        <v>0</v>
      </c>
      <c r="H51" s="41"/>
    </row>
    <row r="52" spans="2:8">
      <c r="B52" s="139">
        <f t="shared" si="2"/>
        <v>2.0499999999999989</v>
      </c>
      <c r="C52" s="140" t="s">
        <v>366</v>
      </c>
      <c r="D52" s="141">
        <v>1</v>
      </c>
      <c r="E52" s="138" t="s">
        <v>9</v>
      </c>
      <c r="F52" s="45"/>
      <c r="G52" s="136">
        <f t="shared" si="0"/>
        <v>0</v>
      </c>
      <c r="H52" s="41"/>
    </row>
    <row r="53" spans="2:8" ht="37.5">
      <c r="B53" s="139">
        <f t="shared" si="2"/>
        <v>2.0599999999999987</v>
      </c>
      <c r="C53" s="140" t="s">
        <v>367</v>
      </c>
      <c r="D53" s="141">
        <v>1</v>
      </c>
      <c r="E53" s="138" t="s">
        <v>9</v>
      </c>
      <c r="F53" s="45"/>
      <c r="G53" s="136">
        <f t="shared" si="0"/>
        <v>0</v>
      </c>
      <c r="H53" s="41"/>
    </row>
    <row r="54" spans="2:8">
      <c r="B54" s="139">
        <f t="shared" si="2"/>
        <v>2.0699999999999985</v>
      </c>
      <c r="C54" s="140" t="s">
        <v>368</v>
      </c>
      <c r="D54" s="141">
        <v>25</v>
      </c>
      <c r="E54" s="138" t="s">
        <v>21</v>
      </c>
      <c r="F54" s="45"/>
      <c r="G54" s="136">
        <f t="shared" si="0"/>
        <v>0</v>
      </c>
      <c r="H54" s="41"/>
    </row>
    <row r="55" spans="2:8">
      <c r="B55" s="139">
        <f t="shared" si="2"/>
        <v>2.0799999999999983</v>
      </c>
      <c r="C55" s="140" t="s">
        <v>369</v>
      </c>
      <c r="D55" s="141">
        <v>13</v>
      </c>
      <c r="E55" s="138" t="s">
        <v>9</v>
      </c>
      <c r="F55" s="45"/>
      <c r="G55" s="136">
        <f t="shared" si="0"/>
        <v>0</v>
      </c>
      <c r="H55" s="41"/>
    </row>
    <row r="56" spans="2:8">
      <c r="B56" s="139">
        <f t="shared" si="2"/>
        <v>2.0899999999999981</v>
      </c>
      <c r="C56" s="140" t="s">
        <v>370</v>
      </c>
      <c r="D56" s="141">
        <v>4</v>
      </c>
      <c r="E56" s="138" t="s">
        <v>9</v>
      </c>
      <c r="F56" s="45"/>
      <c r="G56" s="136">
        <f t="shared" si="0"/>
        <v>0</v>
      </c>
      <c r="H56" s="41"/>
    </row>
    <row r="57" spans="2:8">
      <c r="B57" s="139">
        <f t="shared" si="2"/>
        <v>2.0999999999999979</v>
      </c>
      <c r="C57" s="140" t="s">
        <v>371</v>
      </c>
      <c r="D57" s="141">
        <v>1</v>
      </c>
      <c r="E57" s="138" t="s">
        <v>9</v>
      </c>
      <c r="F57" s="45"/>
      <c r="G57" s="136">
        <f t="shared" si="0"/>
        <v>0</v>
      </c>
      <c r="H57" s="41"/>
    </row>
    <row r="58" spans="2:8">
      <c r="B58" s="139">
        <f t="shared" si="2"/>
        <v>2.1099999999999977</v>
      </c>
      <c r="C58" s="140" t="s">
        <v>637</v>
      </c>
      <c r="D58" s="141">
        <v>2</v>
      </c>
      <c r="E58" s="138" t="s">
        <v>9</v>
      </c>
      <c r="F58" s="45"/>
      <c r="G58" s="136">
        <f t="shared" si="0"/>
        <v>0</v>
      </c>
      <c r="H58" s="41"/>
    </row>
    <row r="59" spans="2:8">
      <c r="B59" s="139">
        <f t="shared" si="2"/>
        <v>2.1199999999999974</v>
      </c>
      <c r="C59" s="140" t="s">
        <v>633</v>
      </c>
      <c r="D59" s="141">
        <v>1</v>
      </c>
      <c r="E59" s="138" t="s">
        <v>9</v>
      </c>
      <c r="F59" s="45"/>
      <c r="G59" s="136">
        <f t="shared" si="0"/>
        <v>0</v>
      </c>
      <c r="H59" s="41"/>
    </row>
    <row r="60" spans="2:8">
      <c r="B60" s="139">
        <f t="shared" si="2"/>
        <v>2.1299999999999972</v>
      </c>
      <c r="C60" s="140" t="s">
        <v>373</v>
      </c>
      <c r="D60" s="141">
        <v>20</v>
      </c>
      <c r="E60" s="138" t="s">
        <v>9</v>
      </c>
      <c r="F60" s="45"/>
      <c r="G60" s="136">
        <f t="shared" si="0"/>
        <v>0</v>
      </c>
      <c r="H60" s="41"/>
    </row>
    <row r="61" spans="2:8">
      <c r="B61" s="139">
        <f t="shared" si="2"/>
        <v>2.139999999999997</v>
      </c>
      <c r="C61" s="140" t="s">
        <v>374</v>
      </c>
      <c r="D61" s="141">
        <v>26</v>
      </c>
      <c r="E61" s="138" t="s">
        <v>9</v>
      </c>
      <c r="F61" s="45"/>
      <c r="G61" s="136">
        <f t="shared" si="0"/>
        <v>0</v>
      </c>
      <c r="H61" s="41"/>
    </row>
    <row r="62" spans="2:8">
      <c r="B62" s="139">
        <f t="shared" si="2"/>
        <v>2.1499999999999968</v>
      </c>
      <c r="C62" s="140" t="s">
        <v>375</v>
      </c>
      <c r="D62" s="141">
        <v>26</v>
      </c>
      <c r="E62" s="138" t="s">
        <v>9</v>
      </c>
      <c r="F62" s="45"/>
      <c r="G62" s="136">
        <f t="shared" si="0"/>
        <v>0</v>
      </c>
      <c r="H62" s="41"/>
    </row>
    <row r="63" spans="2:8">
      <c r="B63" s="139">
        <f t="shared" si="2"/>
        <v>2.1599999999999966</v>
      </c>
      <c r="C63" s="140" t="s">
        <v>376</v>
      </c>
      <c r="D63" s="141">
        <v>1.75</v>
      </c>
      <c r="E63" s="138" t="s">
        <v>13</v>
      </c>
      <c r="F63" s="45"/>
      <c r="G63" s="136">
        <f t="shared" si="0"/>
        <v>0</v>
      </c>
      <c r="H63" s="41"/>
    </row>
    <row r="64" spans="2:8">
      <c r="B64" s="139">
        <f t="shared" si="2"/>
        <v>2.1699999999999964</v>
      </c>
      <c r="C64" s="140" t="s">
        <v>377</v>
      </c>
      <c r="D64" s="141">
        <v>26</v>
      </c>
      <c r="E64" s="138" t="s">
        <v>9</v>
      </c>
      <c r="F64" s="45"/>
      <c r="G64" s="136">
        <f t="shared" si="0"/>
        <v>0</v>
      </c>
      <c r="H64" s="41"/>
    </row>
    <row r="65" spans="2:8">
      <c r="B65" s="139">
        <f t="shared" si="2"/>
        <v>2.1799999999999962</v>
      </c>
      <c r="C65" s="140" t="s">
        <v>378</v>
      </c>
      <c r="D65" s="141">
        <v>26</v>
      </c>
      <c r="E65" s="138" t="s">
        <v>9</v>
      </c>
      <c r="F65" s="45"/>
      <c r="G65" s="136">
        <f t="shared" si="0"/>
        <v>0</v>
      </c>
      <c r="H65" s="41"/>
    </row>
    <row r="66" spans="2:8">
      <c r="B66" s="139">
        <f t="shared" si="2"/>
        <v>2.1899999999999959</v>
      </c>
      <c r="C66" s="140" t="s">
        <v>379</v>
      </c>
      <c r="D66" s="141">
        <v>3</v>
      </c>
      <c r="E66" s="138" t="s">
        <v>9</v>
      </c>
      <c r="F66" s="45"/>
      <c r="G66" s="136">
        <f t="shared" si="0"/>
        <v>0</v>
      </c>
      <c r="H66" s="41"/>
    </row>
    <row r="67" spans="2:8">
      <c r="B67" s="139">
        <f t="shared" si="2"/>
        <v>2.1999999999999957</v>
      </c>
      <c r="C67" s="140" t="s">
        <v>380</v>
      </c>
      <c r="D67" s="141">
        <v>0.5</v>
      </c>
      <c r="E67" s="138" t="s">
        <v>17</v>
      </c>
      <c r="F67" s="45"/>
      <c r="G67" s="136">
        <f t="shared" si="0"/>
        <v>0</v>
      </c>
      <c r="H67" s="41"/>
    </row>
    <row r="68" spans="2:8">
      <c r="B68" s="139">
        <f t="shared" si="2"/>
        <v>2.2099999999999955</v>
      </c>
      <c r="C68" s="140" t="s">
        <v>381</v>
      </c>
      <c r="D68" s="141">
        <v>5</v>
      </c>
      <c r="E68" s="138" t="s">
        <v>9</v>
      </c>
      <c r="F68" s="45"/>
      <c r="G68" s="136">
        <f t="shared" si="0"/>
        <v>0</v>
      </c>
      <c r="H68" s="41"/>
    </row>
    <row r="69" spans="2:8">
      <c r="B69" s="139">
        <f t="shared" si="2"/>
        <v>2.2199999999999953</v>
      </c>
      <c r="C69" s="140" t="s">
        <v>638</v>
      </c>
      <c r="D69" s="141">
        <v>25</v>
      </c>
      <c r="E69" s="138" t="s">
        <v>21</v>
      </c>
      <c r="F69" s="45"/>
      <c r="G69" s="136">
        <f t="shared" si="0"/>
        <v>0</v>
      </c>
      <c r="H69" s="41"/>
    </row>
    <row r="70" spans="2:8">
      <c r="B70" s="139">
        <f t="shared" si="2"/>
        <v>2.2299999999999951</v>
      </c>
      <c r="C70" s="140" t="s">
        <v>639</v>
      </c>
      <c r="D70" s="141">
        <v>25</v>
      </c>
      <c r="E70" s="138" t="s">
        <v>21</v>
      </c>
      <c r="F70" s="45"/>
      <c r="G70" s="136">
        <f t="shared" si="0"/>
        <v>0</v>
      </c>
      <c r="H70" s="41"/>
    </row>
    <row r="71" spans="2:8">
      <c r="B71" s="139">
        <f t="shared" si="2"/>
        <v>2.2399999999999949</v>
      </c>
      <c r="C71" s="140" t="s">
        <v>384</v>
      </c>
      <c r="D71" s="141">
        <v>6</v>
      </c>
      <c r="E71" s="138" t="s">
        <v>9</v>
      </c>
      <c r="F71" s="45"/>
      <c r="G71" s="136">
        <f t="shared" si="0"/>
        <v>0</v>
      </c>
      <c r="H71" s="41"/>
    </row>
    <row r="72" spans="2:8">
      <c r="B72" s="139">
        <f t="shared" si="2"/>
        <v>2.2499999999999947</v>
      </c>
      <c r="C72" s="140" t="s">
        <v>385</v>
      </c>
      <c r="D72" s="141">
        <v>3</v>
      </c>
      <c r="E72" s="138" t="s">
        <v>9</v>
      </c>
      <c r="F72" s="45"/>
      <c r="G72" s="136">
        <f t="shared" si="0"/>
        <v>0</v>
      </c>
      <c r="H72" s="41"/>
    </row>
    <row r="73" spans="2:8">
      <c r="B73" s="139">
        <f t="shared" si="2"/>
        <v>2.2599999999999945</v>
      </c>
      <c r="C73" s="140" t="s">
        <v>640</v>
      </c>
      <c r="D73" s="141">
        <v>2</v>
      </c>
      <c r="E73" s="138" t="s">
        <v>9</v>
      </c>
      <c r="F73" s="45"/>
      <c r="G73" s="136">
        <f t="shared" si="0"/>
        <v>0</v>
      </c>
      <c r="H73" s="41"/>
    </row>
    <row r="74" spans="2:8">
      <c r="B74" s="139">
        <f t="shared" si="2"/>
        <v>2.2699999999999942</v>
      </c>
      <c r="C74" s="140" t="s">
        <v>641</v>
      </c>
      <c r="D74" s="141">
        <v>8</v>
      </c>
      <c r="E74" s="138" t="s">
        <v>9</v>
      </c>
      <c r="F74" s="45"/>
      <c r="G74" s="136">
        <f t="shared" si="0"/>
        <v>0</v>
      </c>
      <c r="H74" s="41"/>
    </row>
    <row r="75" spans="2:8">
      <c r="B75" s="139">
        <f t="shared" si="2"/>
        <v>2.279999999999994</v>
      </c>
      <c r="C75" s="140" t="s">
        <v>642</v>
      </c>
      <c r="D75" s="141">
        <v>1</v>
      </c>
      <c r="E75" s="138" t="s">
        <v>9</v>
      </c>
      <c r="F75" s="45"/>
      <c r="G75" s="136">
        <f t="shared" ref="G75:G139" si="3">ROUND(D75*F75,2)</f>
        <v>0</v>
      </c>
      <c r="H75" s="41"/>
    </row>
    <row r="76" spans="2:8">
      <c r="B76" s="139">
        <f t="shared" si="2"/>
        <v>2.2899999999999938</v>
      </c>
      <c r="C76" s="140" t="s">
        <v>643</v>
      </c>
      <c r="D76" s="141">
        <v>1</v>
      </c>
      <c r="E76" s="138" t="s">
        <v>9</v>
      </c>
      <c r="F76" s="45"/>
      <c r="G76" s="136">
        <f t="shared" si="3"/>
        <v>0</v>
      </c>
      <c r="H76" s="41"/>
    </row>
    <row r="77" spans="2:8">
      <c r="B77" s="139">
        <f t="shared" si="2"/>
        <v>2.2999999999999936</v>
      </c>
      <c r="C77" s="140" t="s">
        <v>644</v>
      </c>
      <c r="D77" s="141">
        <v>1</v>
      </c>
      <c r="E77" s="138" t="s">
        <v>9</v>
      </c>
      <c r="F77" s="45"/>
      <c r="G77" s="136">
        <f t="shared" si="3"/>
        <v>0</v>
      </c>
      <c r="H77" s="41"/>
    </row>
    <row r="78" spans="2:8">
      <c r="B78" s="139">
        <f t="shared" si="2"/>
        <v>2.3099999999999934</v>
      </c>
      <c r="C78" s="140" t="s">
        <v>389</v>
      </c>
      <c r="D78" s="141">
        <v>0.25</v>
      </c>
      <c r="E78" s="138" t="s">
        <v>13</v>
      </c>
      <c r="F78" s="45"/>
      <c r="G78" s="136">
        <f t="shared" si="3"/>
        <v>0</v>
      </c>
      <c r="H78" s="41"/>
    </row>
    <row r="79" spans="2:8">
      <c r="B79" s="139">
        <f t="shared" si="2"/>
        <v>2.3199999999999932</v>
      </c>
      <c r="C79" s="140" t="s">
        <v>390</v>
      </c>
      <c r="D79" s="141">
        <v>1</v>
      </c>
      <c r="E79" s="138" t="s">
        <v>9</v>
      </c>
      <c r="F79" s="45"/>
      <c r="G79" s="136">
        <f t="shared" si="3"/>
        <v>0</v>
      </c>
      <c r="H79" s="41"/>
    </row>
    <row r="80" spans="2:8">
      <c r="B80" s="139">
        <f t="shared" si="2"/>
        <v>2.329999999999993</v>
      </c>
      <c r="C80" s="140" t="s">
        <v>95</v>
      </c>
      <c r="D80" s="141">
        <v>1</v>
      </c>
      <c r="E80" s="138" t="s">
        <v>15</v>
      </c>
      <c r="F80" s="45"/>
      <c r="G80" s="136">
        <f t="shared" si="3"/>
        <v>0</v>
      </c>
      <c r="H80" s="41"/>
    </row>
    <row r="81" spans="2:8">
      <c r="B81" s="142"/>
      <c r="C81" s="140"/>
      <c r="D81" s="138"/>
      <c r="E81" s="138"/>
      <c r="F81" s="45"/>
      <c r="G81" s="136">
        <f t="shared" si="3"/>
        <v>0</v>
      </c>
      <c r="H81" s="41">
        <f>SUM(G48:G80)</f>
        <v>0</v>
      </c>
    </row>
    <row r="82" spans="2:8">
      <c r="B82" s="137">
        <f>B47+1</f>
        <v>3</v>
      </c>
      <c r="C82" s="43" t="s">
        <v>645</v>
      </c>
      <c r="D82" s="138"/>
      <c r="E82" s="138"/>
      <c r="F82" s="45"/>
      <c r="G82" s="136">
        <f t="shared" si="3"/>
        <v>0</v>
      </c>
      <c r="H82" s="41"/>
    </row>
    <row r="83" spans="2:8">
      <c r="B83" s="139">
        <f t="shared" ref="B83" si="4">+B82+0.01</f>
        <v>3.01</v>
      </c>
      <c r="C83" s="140" t="s">
        <v>1837</v>
      </c>
      <c r="D83" s="141">
        <v>1</v>
      </c>
      <c r="E83" s="138" t="s">
        <v>9</v>
      </c>
      <c r="F83" s="122"/>
      <c r="G83" s="136">
        <f t="shared" si="3"/>
        <v>0</v>
      </c>
      <c r="H83" s="41"/>
    </row>
    <row r="84" spans="2:8" ht="37.5">
      <c r="B84" s="139">
        <f t="shared" ref="B84:B115" si="5">+B83+0.01</f>
        <v>3.0199999999999996</v>
      </c>
      <c r="C84" s="140" t="s">
        <v>734</v>
      </c>
      <c r="D84" s="141">
        <v>1</v>
      </c>
      <c r="E84" s="138" t="s">
        <v>9</v>
      </c>
      <c r="F84" s="45"/>
      <c r="G84" s="136">
        <f t="shared" si="3"/>
        <v>0</v>
      </c>
      <c r="H84" s="41"/>
    </row>
    <row r="85" spans="2:8" ht="37.5">
      <c r="B85" s="139">
        <f t="shared" si="5"/>
        <v>3.0299999999999994</v>
      </c>
      <c r="C85" s="140" t="s">
        <v>646</v>
      </c>
      <c r="D85" s="141">
        <v>1</v>
      </c>
      <c r="E85" s="138" t="s">
        <v>9</v>
      </c>
      <c r="F85" s="45"/>
      <c r="G85" s="136">
        <f t="shared" si="3"/>
        <v>0</v>
      </c>
      <c r="H85" s="41"/>
    </row>
    <row r="86" spans="2:8">
      <c r="B86" s="139">
        <f t="shared" si="5"/>
        <v>3.0399999999999991</v>
      </c>
      <c r="C86" s="140" t="s">
        <v>365</v>
      </c>
      <c r="D86" s="141">
        <v>1</v>
      </c>
      <c r="E86" s="138" t="s">
        <v>9</v>
      </c>
      <c r="F86" s="45"/>
      <c r="G86" s="136">
        <f t="shared" si="3"/>
        <v>0</v>
      </c>
      <c r="H86" s="41"/>
    </row>
    <row r="87" spans="2:8">
      <c r="B87" s="139">
        <f t="shared" si="5"/>
        <v>3.0499999999999989</v>
      </c>
      <c r="C87" s="140" t="s">
        <v>366</v>
      </c>
      <c r="D87" s="141">
        <v>1</v>
      </c>
      <c r="E87" s="138" t="s">
        <v>9</v>
      </c>
      <c r="F87" s="45"/>
      <c r="G87" s="136">
        <f t="shared" si="3"/>
        <v>0</v>
      </c>
      <c r="H87" s="41"/>
    </row>
    <row r="88" spans="2:8" ht="37.5">
      <c r="B88" s="139">
        <f t="shared" si="5"/>
        <v>3.0599999999999987</v>
      </c>
      <c r="C88" s="140" t="s">
        <v>367</v>
      </c>
      <c r="D88" s="141">
        <v>1</v>
      </c>
      <c r="E88" s="138" t="s">
        <v>9</v>
      </c>
      <c r="F88" s="45"/>
      <c r="G88" s="136">
        <f t="shared" si="3"/>
        <v>0</v>
      </c>
      <c r="H88" s="41"/>
    </row>
    <row r="89" spans="2:8">
      <c r="B89" s="139">
        <f t="shared" si="5"/>
        <v>3.0699999999999985</v>
      </c>
      <c r="C89" s="140" t="s">
        <v>368</v>
      </c>
      <c r="D89" s="141">
        <v>25</v>
      </c>
      <c r="E89" s="138" t="s">
        <v>21</v>
      </c>
      <c r="F89" s="45"/>
      <c r="G89" s="136">
        <f t="shared" si="3"/>
        <v>0</v>
      </c>
      <c r="H89" s="41"/>
    </row>
    <row r="90" spans="2:8">
      <c r="B90" s="139">
        <f t="shared" si="5"/>
        <v>3.0799999999999983</v>
      </c>
      <c r="C90" s="140" t="s">
        <v>369</v>
      </c>
      <c r="D90" s="141">
        <v>14</v>
      </c>
      <c r="E90" s="138" t="s">
        <v>9</v>
      </c>
      <c r="F90" s="45"/>
      <c r="G90" s="136">
        <f t="shared" si="3"/>
        <v>0</v>
      </c>
      <c r="H90" s="41"/>
    </row>
    <row r="91" spans="2:8">
      <c r="B91" s="139">
        <f t="shared" si="5"/>
        <v>3.0899999999999981</v>
      </c>
      <c r="C91" s="140" t="s">
        <v>370</v>
      </c>
      <c r="D91" s="141">
        <v>4</v>
      </c>
      <c r="E91" s="138" t="s">
        <v>9</v>
      </c>
      <c r="F91" s="45"/>
      <c r="G91" s="136">
        <f t="shared" si="3"/>
        <v>0</v>
      </c>
      <c r="H91" s="41"/>
    </row>
    <row r="92" spans="2:8">
      <c r="B92" s="139">
        <f t="shared" si="5"/>
        <v>3.0999999999999979</v>
      </c>
      <c r="C92" s="140" t="s">
        <v>371</v>
      </c>
      <c r="D92" s="141">
        <v>1</v>
      </c>
      <c r="E92" s="138" t="s">
        <v>9</v>
      </c>
      <c r="F92" s="45"/>
      <c r="G92" s="136">
        <f t="shared" si="3"/>
        <v>0</v>
      </c>
      <c r="H92" s="41"/>
    </row>
    <row r="93" spans="2:8">
      <c r="B93" s="139">
        <f t="shared" si="5"/>
        <v>3.1099999999999977</v>
      </c>
      <c r="C93" s="140" t="s">
        <v>372</v>
      </c>
      <c r="D93" s="141">
        <v>2</v>
      </c>
      <c r="E93" s="138" t="s">
        <v>9</v>
      </c>
      <c r="F93" s="45"/>
      <c r="G93" s="136">
        <f t="shared" si="3"/>
        <v>0</v>
      </c>
      <c r="H93" s="41"/>
    </row>
    <row r="94" spans="2:8">
      <c r="B94" s="139">
        <f t="shared" si="5"/>
        <v>3.1199999999999974</v>
      </c>
      <c r="C94" s="140" t="s">
        <v>633</v>
      </c>
      <c r="D94" s="141">
        <v>1</v>
      </c>
      <c r="E94" s="138" t="s">
        <v>9</v>
      </c>
      <c r="F94" s="45"/>
      <c r="G94" s="136">
        <f t="shared" si="3"/>
        <v>0</v>
      </c>
      <c r="H94" s="41"/>
    </row>
    <row r="95" spans="2:8">
      <c r="B95" s="139">
        <f t="shared" si="5"/>
        <v>3.1299999999999972</v>
      </c>
      <c r="C95" s="140" t="s">
        <v>373</v>
      </c>
      <c r="D95" s="141">
        <v>21</v>
      </c>
      <c r="E95" s="138" t="s">
        <v>9</v>
      </c>
      <c r="F95" s="45"/>
      <c r="G95" s="136">
        <f t="shared" si="3"/>
        <v>0</v>
      </c>
      <c r="H95" s="41"/>
    </row>
    <row r="96" spans="2:8">
      <c r="B96" s="139">
        <f t="shared" si="5"/>
        <v>3.139999999999997</v>
      </c>
      <c r="C96" s="140" t="s">
        <v>374</v>
      </c>
      <c r="D96" s="141">
        <v>28</v>
      </c>
      <c r="E96" s="138" t="s">
        <v>9</v>
      </c>
      <c r="F96" s="45"/>
      <c r="G96" s="136">
        <f t="shared" si="3"/>
        <v>0</v>
      </c>
      <c r="H96" s="41"/>
    </row>
    <row r="97" spans="2:8">
      <c r="B97" s="139">
        <f t="shared" si="5"/>
        <v>3.1499999999999968</v>
      </c>
      <c r="C97" s="140" t="s">
        <v>375</v>
      </c>
      <c r="D97" s="141">
        <v>28</v>
      </c>
      <c r="E97" s="138" t="s">
        <v>9</v>
      </c>
      <c r="F97" s="45"/>
      <c r="G97" s="136">
        <f t="shared" si="3"/>
        <v>0</v>
      </c>
      <c r="H97" s="41"/>
    </row>
    <row r="98" spans="2:8">
      <c r="B98" s="139">
        <f t="shared" si="5"/>
        <v>3.1599999999999966</v>
      </c>
      <c r="C98" s="140" t="s">
        <v>376</v>
      </c>
      <c r="D98" s="141">
        <v>2</v>
      </c>
      <c r="E98" s="138" t="s">
        <v>13</v>
      </c>
      <c r="F98" s="45"/>
      <c r="G98" s="136">
        <f t="shared" si="3"/>
        <v>0</v>
      </c>
      <c r="H98" s="41"/>
    </row>
    <row r="99" spans="2:8">
      <c r="B99" s="139">
        <f t="shared" si="5"/>
        <v>3.1699999999999964</v>
      </c>
      <c r="C99" s="140" t="s">
        <v>377</v>
      </c>
      <c r="D99" s="141">
        <v>28</v>
      </c>
      <c r="E99" s="138" t="s">
        <v>9</v>
      </c>
      <c r="F99" s="45"/>
      <c r="G99" s="136">
        <f t="shared" si="3"/>
        <v>0</v>
      </c>
      <c r="H99" s="41"/>
    </row>
    <row r="100" spans="2:8">
      <c r="B100" s="139">
        <f t="shared" si="5"/>
        <v>3.1799999999999962</v>
      </c>
      <c r="C100" s="140" t="s">
        <v>378</v>
      </c>
      <c r="D100" s="141">
        <v>28</v>
      </c>
      <c r="E100" s="138" t="s">
        <v>9</v>
      </c>
      <c r="F100" s="45"/>
      <c r="G100" s="136">
        <f t="shared" si="3"/>
        <v>0</v>
      </c>
      <c r="H100" s="41"/>
    </row>
    <row r="101" spans="2:8">
      <c r="B101" s="139">
        <f t="shared" si="5"/>
        <v>3.1899999999999959</v>
      </c>
      <c r="C101" s="140" t="s">
        <v>379</v>
      </c>
      <c r="D101" s="141">
        <v>3</v>
      </c>
      <c r="E101" s="138" t="s">
        <v>9</v>
      </c>
      <c r="F101" s="45"/>
      <c r="G101" s="136">
        <f t="shared" si="3"/>
        <v>0</v>
      </c>
      <c r="H101" s="41"/>
    </row>
    <row r="102" spans="2:8">
      <c r="B102" s="139">
        <f t="shared" si="5"/>
        <v>3.1999999999999957</v>
      </c>
      <c r="C102" s="140" t="s">
        <v>380</v>
      </c>
      <c r="D102" s="141">
        <v>0.75</v>
      </c>
      <c r="E102" s="138" t="s">
        <v>17</v>
      </c>
      <c r="F102" s="45"/>
      <c r="G102" s="136">
        <f t="shared" si="3"/>
        <v>0</v>
      </c>
      <c r="H102" s="41"/>
    </row>
    <row r="103" spans="2:8">
      <c r="B103" s="139">
        <f t="shared" si="5"/>
        <v>3.2099999999999955</v>
      </c>
      <c r="C103" s="140" t="s">
        <v>381</v>
      </c>
      <c r="D103" s="141">
        <v>5</v>
      </c>
      <c r="E103" s="138" t="s">
        <v>9</v>
      </c>
      <c r="F103" s="45"/>
      <c r="G103" s="136">
        <f t="shared" si="3"/>
        <v>0</v>
      </c>
      <c r="H103" s="41"/>
    </row>
    <row r="104" spans="2:8">
      <c r="B104" s="139">
        <f t="shared" si="5"/>
        <v>3.2199999999999953</v>
      </c>
      <c r="C104" s="140" t="s">
        <v>647</v>
      </c>
      <c r="D104" s="141">
        <v>25</v>
      </c>
      <c r="E104" s="138" t="s">
        <v>21</v>
      </c>
      <c r="F104" s="45"/>
      <c r="G104" s="136">
        <f t="shared" si="3"/>
        <v>0</v>
      </c>
      <c r="H104" s="41"/>
    </row>
    <row r="105" spans="2:8">
      <c r="B105" s="139">
        <f t="shared" si="5"/>
        <v>3.2299999999999951</v>
      </c>
      <c r="C105" s="140" t="s">
        <v>639</v>
      </c>
      <c r="D105" s="141">
        <v>25</v>
      </c>
      <c r="E105" s="138" t="s">
        <v>21</v>
      </c>
      <c r="F105" s="45"/>
      <c r="G105" s="136">
        <f t="shared" si="3"/>
        <v>0</v>
      </c>
      <c r="H105" s="41"/>
    </row>
    <row r="106" spans="2:8">
      <c r="B106" s="139">
        <f t="shared" si="5"/>
        <v>3.2399999999999949</v>
      </c>
      <c r="C106" s="140" t="s">
        <v>384</v>
      </c>
      <c r="D106" s="141">
        <v>6</v>
      </c>
      <c r="E106" s="138" t="s">
        <v>9</v>
      </c>
      <c r="F106" s="45"/>
      <c r="G106" s="136">
        <f t="shared" si="3"/>
        <v>0</v>
      </c>
      <c r="H106" s="41"/>
    </row>
    <row r="107" spans="2:8">
      <c r="B107" s="139">
        <f t="shared" si="5"/>
        <v>3.2499999999999947</v>
      </c>
      <c r="C107" s="140" t="s">
        <v>385</v>
      </c>
      <c r="D107" s="141">
        <v>3</v>
      </c>
      <c r="E107" s="138" t="s">
        <v>9</v>
      </c>
      <c r="F107" s="45"/>
      <c r="G107" s="136">
        <f t="shared" si="3"/>
        <v>0</v>
      </c>
      <c r="H107" s="41"/>
    </row>
    <row r="108" spans="2:8">
      <c r="B108" s="139">
        <f t="shared" si="5"/>
        <v>3.2599999999999945</v>
      </c>
      <c r="C108" s="140" t="s">
        <v>640</v>
      </c>
      <c r="D108" s="141">
        <v>2</v>
      </c>
      <c r="E108" s="138" t="s">
        <v>9</v>
      </c>
      <c r="F108" s="45"/>
      <c r="G108" s="136">
        <f t="shared" si="3"/>
        <v>0</v>
      </c>
      <c r="H108" s="41"/>
    </row>
    <row r="109" spans="2:8">
      <c r="B109" s="139">
        <f t="shared" si="5"/>
        <v>3.2699999999999942</v>
      </c>
      <c r="C109" s="140" t="s">
        <v>641</v>
      </c>
      <c r="D109" s="141">
        <v>8</v>
      </c>
      <c r="E109" s="138" t="s">
        <v>9</v>
      </c>
      <c r="F109" s="45"/>
      <c r="G109" s="136">
        <f t="shared" si="3"/>
        <v>0</v>
      </c>
      <c r="H109" s="41"/>
    </row>
    <row r="110" spans="2:8">
      <c r="B110" s="139">
        <f t="shared" si="5"/>
        <v>3.279999999999994</v>
      </c>
      <c r="C110" s="140" t="s">
        <v>642</v>
      </c>
      <c r="D110" s="141">
        <v>1</v>
      </c>
      <c r="E110" s="138" t="s">
        <v>9</v>
      </c>
      <c r="F110" s="45"/>
      <c r="G110" s="136">
        <f t="shared" si="3"/>
        <v>0</v>
      </c>
      <c r="H110" s="41"/>
    </row>
    <row r="111" spans="2:8">
      <c r="B111" s="139">
        <f t="shared" si="5"/>
        <v>3.2899999999999938</v>
      </c>
      <c r="C111" s="140" t="s">
        <v>643</v>
      </c>
      <c r="D111" s="141">
        <v>1</v>
      </c>
      <c r="E111" s="138" t="s">
        <v>9</v>
      </c>
      <c r="F111" s="45"/>
      <c r="G111" s="136">
        <f t="shared" si="3"/>
        <v>0</v>
      </c>
      <c r="H111" s="41"/>
    </row>
    <row r="112" spans="2:8">
      <c r="B112" s="139">
        <f t="shared" si="5"/>
        <v>3.2999999999999936</v>
      </c>
      <c r="C112" s="140" t="s">
        <v>644</v>
      </c>
      <c r="D112" s="141">
        <v>1</v>
      </c>
      <c r="E112" s="138" t="s">
        <v>9</v>
      </c>
      <c r="F112" s="45"/>
      <c r="G112" s="136">
        <f t="shared" si="3"/>
        <v>0</v>
      </c>
      <c r="H112" s="41"/>
    </row>
    <row r="113" spans="2:8">
      <c r="B113" s="139">
        <f t="shared" si="5"/>
        <v>3.3099999999999934</v>
      </c>
      <c r="C113" s="140" t="s">
        <v>389</v>
      </c>
      <c r="D113" s="141">
        <v>0.25</v>
      </c>
      <c r="E113" s="138" t="s">
        <v>13</v>
      </c>
      <c r="F113" s="45"/>
      <c r="G113" s="136">
        <f t="shared" si="3"/>
        <v>0</v>
      </c>
      <c r="H113" s="41"/>
    </row>
    <row r="114" spans="2:8">
      <c r="B114" s="139">
        <f t="shared" si="5"/>
        <v>3.3199999999999932</v>
      </c>
      <c r="C114" s="140" t="s">
        <v>390</v>
      </c>
      <c r="D114" s="141">
        <v>1</v>
      </c>
      <c r="E114" s="138" t="s">
        <v>9</v>
      </c>
      <c r="F114" s="45"/>
      <c r="G114" s="136">
        <f t="shared" si="3"/>
        <v>0</v>
      </c>
      <c r="H114" s="41"/>
    </row>
    <row r="115" spans="2:8">
      <c r="B115" s="139">
        <f t="shared" si="5"/>
        <v>3.329999999999993</v>
      </c>
      <c r="C115" s="140" t="s">
        <v>95</v>
      </c>
      <c r="D115" s="141">
        <v>1</v>
      </c>
      <c r="E115" s="138" t="s">
        <v>15</v>
      </c>
      <c r="F115" s="45"/>
      <c r="G115" s="136">
        <f t="shared" si="3"/>
        <v>0</v>
      </c>
      <c r="H115" s="41"/>
    </row>
    <row r="116" spans="2:8">
      <c r="B116" s="142"/>
      <c r="C116" s="140"/>
      <c r="D116" s="138"/>
      <c r="E116" s="138"/>
      <c r="F116" s="45"/>
      <c r="G116" s="136">
        <f t="shared" si="3"/>
        <v>0</v>
      </c>
      <c r="H116" s="41">
        <f>SUM(G83:G115)</f>
        <v>0</v>
      </c>
    </row>
    <row r="117" spans="2:8">
      <c r="B117" s="137">
        <f>B82+1</f>
        <v>4</v>
      </c>
      <c r="C117" s="43" t="s">
        <v>648</v>
      </c>
      <c r="D117" s="138"/>
      <c r="E117" s="138"/>
      <c r="F117" s="45"/>
      <c r="G117" s="136">
        <f t="shared" si="3"/>
        <v>0</v>
      </c>
      <c r="H117" s="41"/>
    </row>
    <row r="118" spans="2:8">
      <c r="B118" s="139">
        <f t="shared" ref="B118:B124" si="6">+B117+0.01</f>
        <v>4.01</v>
      </c>
      <c r="C118" s="140" t="s">
        <v>728</v>
      </c>
      <c r="D118" s="141">
        <v>1</v>
      </c>
      <c r="E118" s="138" t="s">
        <v>9</v>
      </c>
      <c r="F118" s="122"/>
      <c r="G118" s="136">
        <f t="shared" si="3"/>
        <v>0</v>
      </c>
      <c r="H118" s="41"/>
    </row>
    <row r="119" spans="2:8">
      <c r="B119" s="139">
        <f t="shared" si="6"/>
        <v>4.0199999999999996</v>
      </c>
      <c r="C119" s="140" t="s">
        <v>391</v>
      </c>
      <c r="D119" s="141">
        <v>1</v>
      </c>
      <c r="E119" s="138" t="s">
        <v>9</v>
      </c>
      <c r="F119" s="45"/>
      <c r="G119" s="136">
        <f t="shared" si="3"/>
        <v>0</v>
      </c>
      <c r="H119" s="41"/>
    </row>
    <row r="120" spans="2:8">
      <c r="B120" s="139">
        <f t="shared" si="6"/>
        <v>4.0299999999999994</v>
      </c>
      <c r="C120" s="140" t="s">
        <v>392</v>
      </c>
      <c r="D120" s="141">
        <v>12</v>
      </c>
      <c r="E120" s="138" t="s">
        <v>9</v>
      </c>
      <c r="F120" s="45"/>
      <c r="G120" s="136">
        <f t="shared" si="3"/>
        <v>0</v>
      </c>
      <c r="H120" s="41"/>
    </row>
    <row r="121" spans="2:8">
      <c r="B121" s="139">
        <f t="shared" si="6"/>
        <v>4.0399999999999991</v>
      </c>
      <c r="C121" s="140" t="s">
        <v>393</v>
      </c>
      <c r="D121" s="141">
        <v>12</v>
      </c>
      <c r="E121" s="138" t="s">
        <v>9</v>
      </c>
      <c r="F121" s="45"/>
      <c r="G121" s="136">
        <f t="shared" si="3"/>
        <v>0</v>
      </c>
      <c r="H121" s="41"/>
    </row>
    <row r="122" spans="2:8">
      <c r="B122" s="139">
        <f t="shared" si="6"/>
        <v>4.0499999999999989</v>
      </c>
      <c r="C122" s="140" t="s">
        <v>394</v>
      </c>
      <c r="D122" s="141">
        <v>1</v>
      </c>
      <c r="E122" s="138" t="s">
        <v>9</v>
      </c>
      <c r="F122" s="45"/>
      <c r="G122" s="136">
        <f t="shared" si="3"/>
        <v>0</v>
      </c>
      <c r="H122" s="41"/>
    </row>
    <row r="123" spans="2:8">
      <c r="B123" s="139">
        <f t="shared" si="6"/>
        <v>4.0599999999999987</v>
      </c>
      <c r="C123" s="143" t="s">
        <v>691</v>
      </c>
      <c r="D123" s="144">
        <v>12</v>
      </c>
      <c r="E123" s="145" t="s">
        <v>9</v>
      </c>
      <c r="F123" s="146"/>
      <c r="G123" s="136">
        <f t="shared" si="3"/>
        <v>0</v>
      </c>
      <c r="H123" s="41"/>
    </row>
    <row r="124" spans="2:8">
      <c r="B124" s="139">
        <f t="shared" si="6"/>
        <v>4.0699999999999985</v>
      </c>
      <c r="C124" s="140" t="s">
        <v>95</v>
      </c>
      <c r="D124" s="141">
        <v>1</v>
      </c>
      <c r="E124" s="138" t="s">
        <v>15</v>
      </c>
      <c r="F124" s="45"/>
      <c r="G124" s="136">
        <f t="shared" si="3"/>
        <v>0</v>
      </c>
      <c r="H124" s="41"/>
    </row>
    <row r="125" spans="2:8">
      <c r="B125" s="142"/>
      <c r="C125" s="140"/>
      <c r="D125" s="138"/>
      <c r="E125" s="138"/>
      <c r="F125" s="45"/>
      <c r="G125" s="136">
        <f t="shared" si="3"/>
        <v>0</v>
      </c>
      <c r="H125" s="41">
        <f>SUM(G118:G124)</f>
        <v>0</v>
      </c>
    </row>
    <row r="126" spans="2:8">
      <c r="B126" s="137">
        <f>B117+1</f>
        <v>5</v>
      </c>
      <c r="C126" s="43" t="s">
        <v>649</v>
      </c>
      <c r="D126" s="138"/>
      <c r="E126" s="138"/>
      <c r="F126" s="45"/>
      <c r="G126" s="136">
        <f t="shared" si="3"/>
        <v>0</v>
      </c>
      <c r="H126" s="41"/>
    </row>
    <row r="127" spans="2:8">
      <c r="B127" s="139">
        <f t="shared" ref="B127:B143" si="7">+B126+0.01</f>
        <v>5.01</v>
      </c>
      <c r="C127" s="140" t="s">
        <v>380</v>
      </c>
      <c r="D127" s="141">
        <v>2</v>
      </c>
      <c r="E127" s="138" t="s">
        <v>17</v>
      </c>
      <c r="F127" s="45"/>
      <c r="G127" s="136">
        <f t="shared" si="3"/>
        <v>0</v>
      </c>
      <c r="H127" s="41"/>
    </row>
    <row r="128" spans="2:8">
      <c r="B128" s="139">
        <f t="shared" si="7"/>
        <v>5.0199999999999996</v>
      </c>
      <c r="C128" s="140" t="s">
        <v>650</v>
      </c>
      <c r="D128" s="141">
        <v>70</v>
      </c>
      <c r="E128" s="138" t="s">
        <v>21</v>
      </c>
      <c r="F128" s="45"/>
      <c r="G128" s="136">
        <f t="shared" si="3"/>
        <v>0</v>
      </c>
      <c r="H128" s="41"/>
    </row>
    <row r="129" spans="2:8">
      <c r="B129" s="139">
        <f t="shared" si="7"/>
        <v>5.0299999999999994</v>
      </c>
      <c r="C129" s="140" t="s">
        <v>651</v>
      </c>
      <c r="D129" s="141">
        <v>5</v>
      </c>
      <c r="E129" s="138" t="s">
        <v>21</v>
      </c>
      <c r="F129" s="45"/>
      <c r="G129" s="136">
        <f t="shared" si="3"/>
        <v>0</v>
      </c>
      <c r="H129" s="41"/>
    </row>
    <row r="130" spans="2:8">
      <c r="B130" s="139">
        <f t="shared" si="7"/>
        <v>5.0399999999999991</v>
      </c>
      <c r="C130" s="140" t="s">
        <v>652</v>
      </c>
      <c r="D130" s="141">
        <v>50</v>
      </c>
      <c r="E130" s="138" t="s">
        <v>21</v>
      </c>
      <c r="F130" s="45"/>
      <c r="G130" s="136">
        <f t="shared" si="3"/>
        <v>0</v>
      </c>
      <c r="H130" s="41"/>
    </row>
    <row r="131" spans="2:8">
      <c r="B131" s="139">
        <f t="shared" si="7"/>
        <v>5.0499999999999989</v>
      </c>
      <c r="C131" s="140" t="s">
        <v>653</v>
      </c>
      <c r="D131" s="141">
        <v>20</v>
      </c>
      <c r="E131" s="138" t="s">
        <v>21</v>
      </c>
      <c r="F131" s="45"/>
      <c r="G131" s="136">
        <f t="shared" si="3"/>
        <v>0</v>
      </c>
      <c r="H131" s="41"/>
    </row>
    <row r="132" spans="2:8">
      <c r="B132" s="139">
        <f t="shared" si="7"/>
        <v>5.0599999999999987</v>
      </c>
      <c r="C132" s="140" t="s">
        <v>654</v>
      </c>
      <c r="D132" s="141">
        <v>80</v>
      </c>
      <c r="E132" s="138" t="s">
        <v>21</v>
      </c>
      <c r="F132" s="45"/>
      <c r="G132" s="136">
        <f t="shared" si="3"/>
        <v>0</v>
      </c>
      <c r="H132" s="41"/>
    </row>
    <row r="133" spans="2:8">
      <c r="B133" s="139">
        <f t="shared" si="7"/>
        <v>5.0699999999999985</v>
      </c>
      <c r="C133" s="140" t="s">
        <v>655</v>
      </c>
      <c r="D133" s="141">
        <v>152</v>
      </c>
      <c r="E133" s="138" t="s">
        <v>21</v>
      </c>
      <c r="F133" s="45"/>
      <c r="G133" s="136">
        <f t="shared" si="3"/>
        <v>0</v>
      </c>
      <c r="H133" s="41"/>
    </row>
    <row r="134" spans="2:8">
      <c r="B134" s="139">
        <f t="shared" si="7"/>
        <v>5.0799999999999983</v>
      </c>
      <c r="C134" s="140" t="s">
        <v>656</v>
      </c>
      <c r="D134" s="141">
        <v>30</v>
      </c>
      <c r="E134" s="138" t="s">
        <v>21</v>
      </c>
      <c r="F134" s="45"/>
      <c r="G134" s="136">
        <f t="shared" si="3"/>
        <v>0</v>
      </c>
      <c r="H134" s="41"/>
    </row>
    <row r="135" spans="2:8">
      <c r="B135" s="139">
        <f t="shared" si="7"/>
        <v>5.0899999999999981</v>
      </c>
      <c r="C135" s="140" t="s">
        <v>657</v>
      </c>
      <c r="D135" s="141">
        <v>140</v>
      </c>
      <c r="E135" s="138" t="s">
        <v>21</v>
      </c>
      <c r="F135" s="45"/>
      <c r="G135" s="136">
        <f t="shared" si="3"/>
        <v>0</v>
      </c>
      <c r="H135" s="41"/>
    </row>
    <row r="136" spans="2:8">
      <c r="B136" s="139">
        <f t="shared" si="7"/>
        <v>5.0999999999999979</v>
      </c>
      <c r="C136" s="140" t="s">
        <v>404</v>
      </c>
      <c r="D136" s="141">
        <v>3</v>
      </c>
      <c r="E136" s="138" t="s">
        <v>9</v>
      </c>
      <c r="F136" s="45"/>
      <c r="G136" s="136">
        <f t="shared" si="3"/>
        <v>0</v>
      </c>
      <c r="H136" s="41"/>
    </row>
    <row r="137" spans="2:8">
      <c r="B137" s="139">
        <f t="shared" si="7"/>
        <v>5.1099999999999977</v>
      </c>
      <c r="C137" s="140" t="s">
        <v>405</v>
      </c>
      <c r="D137" s="141">
        <v>5</v>
      </c>
      <c r="E137" s="138" t="s">
        <v>9</v>
      </c>
      <c r="F137" s="45"/>
      <c r="G137" s="136">
        <f t="shared" si="3"/>
        <v>0</v>
      </c>
      <c r="H137" s="41"/>
    </row>
    <row r="138" spans="2:8">
      <c r="B138" s="139">
        <f t="shared" si="7"/>
        <v>5.1199999999999974</v>
      </c>
      <c r="C138" s="140" t="s">
        <v>406</v>
      </c>
      <c r="D138" s="141">
        <v>2</v>
      </c>
      <c r="E138" s="138" t="s">
        <v>9</v>
      </c>
      <c r="F138" s="45"/>
      <c r="G138" s="136">
        <f t="shared" si="3"/>
        <v>0</v>
      </c>
      <c r="H138" s="41"/>
    </row>
    <row r="139" spans="2:8">
      <c r="B139" s="139">
        <f t="shared" si="7"/>
        <v>5.1299999999999972</v>
      </c>
      <c r="C139" s="140" t="s">
        <v>407</v>
      </c>
      <c r="D139" s="141">
        <v>1</v>
      </c>
      <c r="E139" s="138" t="s">
        <v>9</v>
      </c>
      <c r="F139" s="45"/>
      <c r="G139" s="136">
        <f t="shared" si="3"/>
        <v>0</v>
      </c>
      <c r="H139" s="41"/>
    </row>
    <row r="140" spans="2:8">
      <c r="B140" s="139">
        <f t="shared" si="7"/>
        <v>5.139999999999997</v>
      </c>
      <c r="C140" s="140" t="s">
        <v>408</v>
      </c>
      <c r="D140" s="141">
        <v>1</v>
      </c>
      <c r="E140" s="138" t="s">
        <v>9</v>
      </c>
      <c r="F140" s="45"/>
      <c r="G140" s="136">
        <f t="shared" ref="G140:G205" si="8">ROUND(D140*F140,2)</f>
        <v>0</v>
      </c>
      <c r="H140" s="41"/>
    </row>
    <row r="141" spans="2:8">
      <c r="B141" s="139">
        <f t="shared" si="7"/>
        <v>5.1499999999999968</v>
      </c>
      <c r="C141" s="143" t="s">
        <v>690</v>
      </c>
      <c r="D141" s="144">
        <v>1</v>
      </c>
      <c r="E141" s="145" t="s">
        <v>15</v>
      </c>
      <c r="F141" s="146"/>
      <c r="G141" s="136">
        <f t="shared" si="8"/>
        <v>0</v>
      </c>
      <c r="H141" s="41"/>
    </row>
    <row r="142" spans="2:8">
      <c r="B142" s="139">
        <f t="shared" si="7"/>
        <v>5.1599999999999966</v>
      </c>
      <c r="C142" s="143" t="s">
        <v>691</v>
      </c>
      <c r="D142" s="144">
        <v>1</v>
      </c>
      <c r="E142" s="145" t="s">
        <v>15</v>
      </c>
      <c r="F142" s="146"/>
      <c r="G142" s="136">
        <f t="shared" si="8"/>
        <v>0</v>
      </c>
      <c r="H142" s="41"/>
    </row>
    <row r="143" spans="2:8">
      <c r="B143" s="139">
        <f t="shared" si="7"/>
        <v>5.1699999999999964</v>
      </c>
      <c r="C143" s="140" t="s">
        <v>95</v>
      </c>
      <c r="D143" s="141">
        <v>1</v>
      </c>
      <c r="E143" s="138" t="s">
        <v>15</v>
      </c>
      <c r="F143" s="45"/>
      <c r="G143" s="136">
        <f t="shared" si="8"/>
        <v>0</v>
      </c>
      <c r="H143" s="41"/>
    </row>
    <row r="144" spans="2:8">
      <c r="B144" s="142"/>
      <c r="C144" s="140"/>
      <c r="D144" s="138"/>
      <c r="E144" s="138"/>
      <c r="F144" s="45"/>
      <c r="G144" s="136">
        <f t="shared" si="8"/>
        <v>0</v>
      </c>
      <c r="H144" s="41">
        <f>SUM(G127:G143)</f>
        <v>0</v>
      </c>
    </row>
    <row r="145" spans="2:8">
      <c r="B145" s="137">
        <f>B126+1</f>
        <v>6</v>
      </c>
      <c r="C145" s="43" t="s">
        <v>658</v>
      </c>
      <c r="D145" s="138"/>
      <c r="E145" s="138"/>
      <c r="F145" s="45"/>
      <c r="G145" s="136">
        <f t="shared" si="8"/>
        <v>0</v>
      </c>
      <c r="H145" s="41"/>
    </row>
    <row r="146" spans="2:8">
      <c r="B146" s="139">
        <f t="shared" ref="B146:B157" si="9">+B145+0.01</f>
        <v>6.01</v>
      </c>
      <c r="C146" s="140" t="s">
        <v>410</v>
      </c>
      <c r="D146" s="141">
        <v>60</v>
      </c>
      <c r="E146" s="138" t="s">
        <v>9</v>
      </c>
      <c r="F146" s="45"/>
      <c r="G146" s="136">
        <f t="shared" si="8"/>
        <v>0</v>
      </c>
      <c r="H146" s="41"/>
    </row>
    <row r="147" spans="2:8">
      <c r="B147" s="139">
        <f t="shared" si="9"/>
        <v>6.02</v>
      </c>
      <c r="C147" s="140" t="s">
        <v>411</v>
      </c>
      <c r="D147" s="141">
        <v>120</v>
      </c>
      <c r="E147" s="138" t="s">
        <v>9</v>
      </c>
      <c r="F147" s="45"/>
      <c r="G147" s="136">
        <f t="shared" si="8"/>
        <v>0</v>
      </c>
      <c r="H147" s="41"/>
    </row>
    <row r="148" spans="2:8">
      <c r="B148" s="139">
        <f t="shared" si="9"/>
        <v>6.0299999999999994</v>
      </c>
      <c r="C148" s="140" t="s">
        <v>375</v>
      </c>
      <c r="D148" s="141">
        <v>120</v>
      </c>
      <c r="E148" s="138" t="s">
        <v>9</v>
      </c>
      <c r="F148" s="45"/>
      <c r="G148" s="136">
        <f t="shared" si="8"/>
        <v>0</v>
      </c>
      <c r="H148" s="41"/>
    </row>
    <row r="149" spans="2:8">
      <c r="B149" s="139">
        <f t="shared" si="9"/>
        <v>6.0399999999999991</v>
      </c>
      <c r="C149" s="140" t="s">
        <v>412</v>
      </c>
      <c r="D149" s="141">
        <v>120</v>
      </c>
      <c r="E149" s="138" t="s">
        <v>9</v>
      </c>
      <c r="F149" s="45"/>
      <c r="G149" s="136">
        <f t="shared" si="8"/>
        <v>0</v>
      </c>
      <c r="H149" s="41"/>
    </row>
    <row r="150" spans="2:8">
      <c r="B150" s="139">
        <f t="shared" si="9"/>
        <v>6.0499999999999989</v>
      </c>
      <c r="C150" s="140" t="s">
        <v>413</v>
      </c>
      <c r="D150" s="141">
        <v>120</v>
      </c>
      <c r="E150" s="138" t="s">
        <v>9</v>
      </c>
      <c r="F150" s="45"/>
      <c r="G150" s="136">
        <f t="shared" si="8"/>
        <v>0</v>
      </c>
      <c r="H150" s="41"/>
    </row>
    <row r="151" spans="2:8">
      <c r="B151" s="139">
        <f t="shared" si="9"/>
        <v>6.0599999999999987</v>
      </c>
      <c r="C151" s="140" t="s">
        <v>414</v>
      </c>
      <c r="D151" s="141">
        <v>120</v>
      </c>
      <c r="E151" s="138" t="s">
        <v>9</v>
      </c>
      <c r="F151" s="45"/>
      <c r="G151" s="136">
        <f t="shared" si="8"/>
        <v>0</v>
      </c>
      <c r="H151" s="41"/>
    </row>
    <row r="152" spans="2:8">
      <c r="B152" s="139">
        <f t="shared" si="9"/>
        <v>6.0699999999999985</v>
      </c>
      <c r="C152" s="140" t="s">
        <v>379</v>
      </c>
      <c r="D152" s="141">
        <v>12</v>
      </c>
      <c r="E152" s="138" t="s">
        <v>9</v>
      </c>
      <c r="F152" s="45"/>
      <c r="G152" s="136">
        <f t="shared" si="8"/>
        <v>0</v>
      </c>
      <c r="H152" s="41"/>
    </row>
    <row r="153" spans="2:8">
      <c r="B153" s="139">
        <f t="shared" si="9"/>
        <v>6.0799999999999983</v>
      </c>
      <c r="C153" s="140" t="s">
        <v>415</v>
      </c>
      <c r="D153" s="141">
        <v>4</v>
      </c>
      <c r="E153" s="138" t="s">
        <v>9</v>
      </c>
      <c r="F153" s="45"/>
      <c r="G153" s="136">
        <f t="shared" si="8"/>
        <v>0</v>
      </c>
      <c r="H153" s="41"/>
    </row>
    <row r="154" spans="2:8">
      <c r="B154" s="139">
        <f t="shared" si="9"/>
        <v>6.0899999999999981</v>
      </c>
      <c r="C154" s="140" t="s">
        <v>416</v>
      </c>
      <c r="D154" s="141">
        <v>8.5</v>
      </c>
      <c r="E154" s="138" t="s">
        <v>13</v>
      </c>
      <c r="F154" s="45"/>
      <c r="G154" s="136">
        <f t="shared" si="8"/>
        <v>0</v>
      </c>
      <c r="H154" s="41"/>
    </row>
    <row r="155" spans="2:8">
      <c r="B155" s="139">
        <f t="shared" si="9"/>
        <v>6.0999999999999979</v>
      </c>
      <c r="C155" s="140" t="s">
        <v>659</v>
      </c>
      <c r="D155" s="141">
        <v>24</v>
      </c>
      <c r="E155" s="138" t="s">
        <v>9</v>
      </c>
      <c r="F155" s="45"/>
      <c r="G155" s="136">
        <f t="shared" si="8"/>
        <v>0</v>
      </c>
      <c r="H155" s="41"/>
    </row>
    <row r="156" spans="2:8">
      <c r="B156" s="139">
        <f t="shared" si="9"/>
        <v>6.1099999999999977</v>
      </c>
      <c r="C156" s="140" t="s">
        <v>660</v>
      </c>
      <c r="D156" s="141">
        <v>12</v>
      </c>
      <c r="E156" s="138" t="s">
        <v>9</v>
      </c>
      <c r="F156" s="45"/>
      <c r="G156" s="136">
        <f t="shared" si="8"/>
        <v>0</v>
      </c>
      <c r="H156" s="41"/>
    </row>
    <row r="157" spans="2:8">
      <c r="B157" s="139">
        <f t="shared" si="9"/>
        <v>6.1199999999999974</v>
      </c>
      <c r="C157" s="140" t="s">
        <v>95</v>
      </c>
      <c r="D157" s="141">
        <v>1</v>
      </c>
      <c r="E157" s="138" t="s">
        <v>15</v>
      </c>
      <c r="F157" s="45"/>
      <c r="G157" s="136">
        <f t="shared" si="8"/>
        <v>0</v>
      </c>
      <c r="H157" s="41"/>
    </row>
    <row r="158" spans="2:8">
      <c r="B158" s="142"/>
      <c r="C158" s="140"/>
      <c r="D158" s="138"/>
      <c r="E158" s="138"/>
      <c r="F158" s="45"/>
      <c r="G158" s="136">
        <f t="shared" si="8"/>
        <v>0</v>
      </c>
      <c r="H158" s="41">
        <f>SUM(G146:G157)</f>
        <v>0</v>
      </c>
    </row>
    <row r="159" spans="2:8">
      <c r="B159" s="137">
        <f>B145+1</f>
        <v>7</v>
      </c>
      <c r="C159" s="43" t="s">
        <v>661</v>
      </c>
      <c r="D159" s="138"/>
      <c r="E159" s="138"/>
      <c r="F159" s="45"/>
      <c r="G159" s="136">
        <f t="shared" si="8"/>
        <v>0</v>
      </c>
      <c r="H159" s="41"/>
    </row>
    <row r="160" spans="2:8">
      <c r="B160" s="139">
        <f t="shared" ref="B160:B167" si="10">+B159+0.01</f>
        <v>7.01</v>
      </c>
      <c r="C160" s="140" t="s">
        <v>420</v>
      </c>
      <c r="D160" s="141">
        <v>350</v>
      </c>
      <c r="E160" s="138" t="s">
        <v>21</v>
      </c>
      <c r="F160" s="45"/>
      <c r="G160" s="136">
        <f t="shared" si="8"/>
        <v>0</v>
      </c>
      <c r="H160" s="41"/>
    </row>
    <row r="161" spans="2:8">
      <c r="B161" s="139">
        <f t="shared" si="10"/>
        <v>7.02</v>
      </c>
      <c r="C161" s="140" t="s">
        <v>421</v>
      </c>
      <c r="D161" s="141">
        <v>350</v>
      </c>
      <c r="E161" s="138" t="s">
        <v>21</v>
      </c>
      <c r="F161" s="45"/>
      <c r="G161" s="136">
        <f t="shared" si="8"/>
        <v>0</v>
      </c>
      <c r="H161" s="41"/>
    </row>
    <row r="162" spans="2:8">
      <c r="B162" s="139">
        <f t="shared" si="10"/>
        <v>7.0299999999999994</v>
      </c>
      <c r="C162" s="140" t="s">
        <v>368</v>
      </c>
      <c r="D162" s="141">
        <v>300</v>
      </c>
      <c r="E162" s="138" t="s">
        <v>21</v>
      </c>
      <c r="F162" s="45"/>
      <c r="G162" s="136">
        <f t="shared" si="8"/>
        <v>0</v>
      </c>
      <c r="H162" s="41"/>
    </row>
    <row r="163" spans="2:8">
      <c r="B163" s="139">
        <f t="shared" si="10"/>
        <v>7.0399999999999991</v>
      </c>
      <c r="C163" s="140" t="s">
        <v>422</v>
      </c>
      <c r="D163" s="141">
        <v>110</v>
      </c>
      <c r="E163" s="138" t="s">
        <v>9</v>
      </c>
      <c r="F163" s="45"/>
      <c r="G163" s="136">
        <f t="shared" si="8"/>
        <v>0</v>
      </c>
      <c r="H163" s="41"/>
    </row>
    <row r="164" spans="2:8">
      <c r="B164" s="139">
        <f t="shared" si="10"/>
        <v>7.0499999999999989</v>
      </c>
      <c r="C164" s="140" t="s">
        <v>423</v>
      </c>
      <c r="D164" s="141">
        <v>12</v>
      </c>
      <c r="E164" s="138" t="s">
        <v>9</v>
      </c>
      <c r="F164" s="45"/>
      <c r="G164" s="136">
        <f t="shared" si="8"/>
        <v>0</v>
      </c>
      <c r="H164" s="41"/>
    </row>
    <row r="165" spans="2:8">
      <c r="B165" s="139">
        <f t="shared" si="10"/>
        <v>7.0599999999999987</v>
      </c>
      <c r="C165" s="140" t="s">
        <v>424</v>
      </c>
      <c r="D165" s="141">
        <v>12</v>
      </c>
      <c r="E165" s="138" t="s">
        <v>9</v>
      </c>
      <c r="F165" s="45"/>
      <c r="G165" s="136">
        <f t="shared" si="8"/>
        <v>0</v>
      </c>
      <c r="H165" s="41"/>
    </row>
    <row r="166" spans="2:8">
      <c r="B166" s="139">
        <f t="shared" si="10"/>
        <v>7.0699999999999985</v>
      </c>
      <c r="C166" s="140" t="s">
        <v>425</v>
      </c>
      <c r="D166" s="141">
        <v>12</v>
      </c>
      <c r="E166" s="138" t="s">
        <v>9</v>
      </c>
      <c r="F166" s="45"/>
      <c r="G166" s="136">
        <f t="shared" si="8"/>
        <v>0</v>
      </c>
      <c r="H166" s="41"/>
    </row>
    <row r="167" spans="2:8">
      <c r="B167" s="139">
        <f t="shared" si="10"/>
        <v>7.0799999999999983</v>
      </c>
      <c r="C167" s="140" t="s">
        <v>127</v>
      </c>
      <c r="D167" s="141">
        <v>1</v>
      </c>
      <c r="E167" s="138" t="s">
        <v>15</v>
      </c>
      <c r="F167" s="45"/>
      <c r="G167" s="136">
        <f t="shared" si="8"/>
        <v>0</v>
      </c>
      <c r="H167" s="41"/>
    </row>
    <row r="168" spans="2:8">
      <c r="B168" s="142"/>
      <c r="C168" s="140"/>
      <c r="D168" s="138"/>
      <c r="E168" s="138"/>
      <c r="F168" s="45"/>
      <c r="G168" s="136">
        <f t="shared" si="8"/>
        <v>0</v>
      </c>
      <c r="H168" s="41">
        <f>SUM(G160:G167)</f>
        <v>0</v>
      </c>
    </row>
    <row r="169" spans="2:8">
      <c r="B169" s="137">
        <f>B159+1</f>
        <v>8</v>
      </c>
      <c r="C169" s="43" t="s">
        <v>662</v>
      </c>
      <c r="D169" s="138"/>
      <c r="E169" s="138"/>
      <c r="F169" s="45"/>
      <c r="G169" s="136">
        <f t="shared" si="8"/>
        <v>0</v>
      </c>
      <c r="H169" s="41"/>
    </row>
    <row r="170" spans="2:8">
      <c r="B170" s="139">
        <f t="shared" ref="B170:B177" si="11">+B169+0.01</f>
        <v>8.01</v>
      </c>
      <c r="C170" s="140" t="s">
        <v>663</v>
      </c>
      <c r="D170" s="141">
        <v>15</v>
      </c>
      <c r="E170" s="138" t="s">
        <v>9</v>
      </c>
      <c r="F170" s="45"/>
      <c r="G170" s="136">
        <f t="shared" si="8"/>
        <v>0</v>
      </c>
      <c r="H170" s="41"/>
    </row>
    <row r="171" spans="2:8">
      <c r="B171" s="139">
        <f t="shared" si="11"/>
        <v>8.02</v>
      </c>
      <c r="C171" s="140" t="s">
        <v>641</v>
      </c>
      <c r="D171" s="141">
        <v>15</v>
      </c>
      <c r="E171" s="138" t="s">
        <v>9</v>
      </c>
      <c r="F171" s="45"/>
      <c r="G171" s="136">
        <f t="shared" si="8"/>
        <v>0</v>
      </c>
      <c r="H171" s="41"/>
    </row>
    <row r="172" spans="2:8">
      <c r="B172" s="139">
        <f t="shared" si="11"/>
        <v>8.0299999999999994</v>
      </c>
      <c r="C172" s="140" t="s">
        <v>642</v>
      </c>
      <c r="D172" s="141">
        <v>18</v>
      </c>
      <c r="E172" s="138" t="s">
        <v>9</v>
      </c>
      <c r="F172" s="45"/>
      <c r="G172" s="136">
        <f t="shared" si="8"/>
        <v>0</v>
      </c>
      <c r="H172" s="41"/>
    </row>
    <row r="173" spans="2:8">
      <c r="B173" s="139">
        <f t="shared" si="11"/>
        <v>8.0399999999999991</v>
      </c>
      <c r="C173" s="140" t="s">
        <v>20</v>
      </c>
      <c r="D173" s="141">
        <v>0.25</v>
      </c>
      <c r="E173" s="138" t="s">
        <v>13</v>
      </c>
      <c r="F173" s="45"/>
      <c r="G173" s="136">
        <f t="shared" si="8"/>
        <v>0</v>
      </c>
      <c r="H173" s="41"/>
    </row>
    <row r="174" spans="2:8">
      <c r="B174" s="139">
        <f t="shared" si="11"/>
        <v>8.0499999999999989</v>
      </c>
      <c r="C174" s="140" t="s">
        <v>430</v>
      </c>
      <c r="D174" s="141">
        <v>288</v>
      </c>
      <c r="E174" s="138" t="s">
        <v>21</v>
      </c>
      <c r="F174" s="45"/>
      <c r="G174" s="136">
        <f t="shared" si="8"/>
        <v>0</v>
      </c>
      <c r="H174" s="41"/>
    </row>
    <row r="175" spans="2:8">
      <c r="B175" s="139">
        <f t="shared" si="11"/>
        <v>8.0599999999999987</v>
      </c>
      <c r="C175" s="140" t="s">
        <v>664</v>
      </c>
      <c r="D175" s="141">
        <v>36</v>
      </c>
      <c r="E175" s="138" t="s">
        <v>9</v>
      </c>
      <c r="F175" s="45"/>
      <c r="G175" s="136">
        <f t="shared" si="8"/>
        <v>0</v>
      </c>
      <c r="H175" s="41"/>
    </row>
    <row r="176" spans="2:8">
      <c r="B176" s="139">
        <f t="shared" si="11"/>
        <v>8.0699999999999985</v>
      </c>
      <c r="C176" s="140" t="s">
        <v>432</v>
      </c>
      <c r="D176" s="141">
        <v>36</v>
      </c>
      <c r="E176" s="138" t="s">
        <v>9</v>
      </c>
      <c r="F176" s="45"/>
      <c r="G176" s="136">
        <f t="shared" si="8"/>
        <v>0</v>
      </c>
      <c r="H176" s="41"/>
    </row>
    <row r="177" spans="2:8">
      <c r="B177" s="139">
        <f t="shared" si="11"/>
        <v>8.0799999999999983</v>
      </c>
      <c r="C177" s="140" t="s">
        <v>127</v>
      </c>
      <c r="D177" s="141">
        <v>1</v>
      </c>
      <c r="E177" s="138" t="s">
        <v>15</v>
      </c>
      <c r="F177" s="45"/>
      <c r="G177" s="136">
        <f t="shared" si="8"/>
        <v>0</v>
      </c>
      <c r="H177" s="41"/>
    </row>
    <row r="178" spans="2:8">
      <c r="B178" s="142"/>
      <c r="C178" s="140"/>
      <c r="D178" s="138"/>
      <c r="E178" s="138"/>
      <c r="F178" s="45"/>
      <c r="G178" s="136"/>
      <c r="H178" s="41">
        <f>SUM(G170:G177)</f>
        <v>0</v>
      </c>
    </row>
    <row r="179" spans="2:8">
      <c r="B179" s="137">
        <f>B169+1</f>
        <v>9</v>
      </c>
      <c r="C179" s="43" t="s">
        <v>665</v>
      </c>
      <c r="D179" s="138"/>
      <c r="E179" s="138"/>
      <c r="F179" s="45"/>
      <c r="G179" s="136"/>
      <c r="H179" s="41"/>
    </row>
    <row r="180" spans="2:8">
      <c r="B180" s="139">
        <f t="shared" ref="B180:B191" si="12">+B179+0.01</f>
        <v>9.01</v>
      </c>
      <c r="C180" s="140" t="s">
        <v>729</v>
      </c>
      <c r="D180" s="141">
        <v>1</v>
      </c>
      <c r="E180" s="138" t="s">
        <v>9</v>
      </c>
      <c r="F180" s="45"/>
      <c r="G180" s="136">
        <f t="shared" si="8"/>
        <v>0</v>
      </c>
      <c r="H180" s="41"/>
    </row>
    <row r="181" spans="2:8">
      <c r="B181" s="139">
        <f t="shared" si="12"/>
        <v>9.02</v>
      </c>
      <c r="C181" s="140" t="s">
        <v>391</v>
      </c>
      <c r="D181" s="141">
        <v>1</v>
      </c>
      <c r="E181" s="138" t="s">
        <v>9</v>
      </c>
      <c r="F181" s="45"/>
      <c r="G181" s="136">
        <f t="shared" si="8"/>
        <v>0</v>
      </c>
      <c r="H181" s="41"/>
    </row>
    <row r="182" spans="2:8">
      <c r="B182" s="139">
        <f t="shared" si="12"/>
        <v>9.0299999999999994</v>
      </c>
      <c r="C182" s="140" t="s">
        <v>392</v>
      </c>
      <c r="D182" s="141">
        <v>3</v>
      </c>
      <c r="E182" s="138" t="s">
        <v>9</v>
      </c>
      <c r="F182" s="45"/>
      <c r="G182" s="136">
        <f t="shared" si="8"/>
        <v>0</v>
      </c>
      <c r="H182" s="41"/>
    </row>
    <row r="183" spans="2:8">
      <c r="B183" s="139">
        <f t="shared" si="12"/>
        <v>9.0399999999999991</v>
      </c>
      <c r="C183" s="140" t="s">
        <v>433</v>
      </c>
      <c r="D183" s="141">
        <v>1</v>
      </c>
      <c r="E183" s="138" t="s">
        <v>9</v>
      </c>
      <c r="F183" s="45"/>
      <c r="G183" s="136">
        <f t="shared" si="8"/>
        <v>0</v>
      </c>
      <c r="H183" s="41"/>
    </row>
    <row r="184" spans="2:8">
      <c r="B184" s="139">
        <f t="shared" si="12"/>
        <v>9.0499999999999989</v>
      </c>
      <c r="C184" s="140" t="s">
        <v>434</v>
      </c>
      <c r="D184" s="141">
        <v>1</v>
      </c>
      <c r="E184" s="138" t="s">
        <v>9</v>
      </c>
      <c r="F184" s="45"/>
      <c r="G184" s="136">
        <f t="shared" si="8"/>
        <v>0</v>
      </c>
      <c r="H184" s="41"/>
    </row>
    <row r="185" spans="2:8">
      <c r="B185" s="139">
        <f t="shared" si="12"/>
        <v>9.0599999999999987</v>
      </c>
      <c r="C185" s="140" t="s">
        <v>435</v>
      </c>
      <c r="D185" s="141">
        <v>1</v>
      </c>
      <c r="E185" s="138" t="s">
        <v>9</v>
      </c>
      <c r="F185" s="45"/>
      <c r="G185" s="136">
        <f t="shared" si="8"/>
        <v>0</v>
      </c>
      <c r="H185" s="41"/>
    </row>
    <row r="186" spans="2:8">
      <c r="B186" s="139">
        <f t="shared" si="12"/>
        <v>9.0699999999999985</v>
      </c>
      <c r="C186" s="140" t="s">
        <v>436</v>
      </c>
      <c r="D186" s="141">
        <v>1</v>
      </c>
      <c r="E186" s="138" t="s">
        <v>9</v>
      </c>
      <c r="F186" s="45"/>
      <c r="G186" s="136">
        <f t="shared" si="8"/>
        <v>0</v>
      </c>
      <c r="H186" s="41"/>
    </row>
    <row r="187" spans="2:8">
      <c r="B187" s="139">
        <f t="shared" si="12"/>
        <v>9.0799999999999983</v>
      </c>
      <c r="C187" s="140" t="s">
        <v>437</v>
      </c>
      <c r="D187" s="141">
        <v>1</v>
      </c>
      <c r="E187" s="138" t="s">
        <v>9</v>
      </c>
      <c r="F187" s="45"/>
      <c r="G187" s="136">
        <f t="shared" si="8"/>
        <v>0</v>
      </c>
      <c r="H187" s="41"/>
    </row>
    <row r="188" spans="2:8">
      <c r="B188" s="139">
        <f t="shared" si="12"/>
        <v>9.0899999999999981</v>
      </c>
      <c r="C188" s="140" t="s">
        <v>393</v>
      </c>
      <c r="D188" s="141">
        <v>8</v>
      </c>
      <c r="E188" s="138" t="s">
        <v>9</v>
      </c>
      <c r="F188" s="45"/>
      <c r="G188" s="136">
        <f t="shared" si="8"/>
        <v>0</v>
      </c>
      <c r="H188" s="41"/>
    </row>
    <row r="189" spans="2:8">
      <c r="B189" s="139">
        <f t="shared" si="12"/>
        <v>9.0999999999999979</v>
      </c>
      <c r="C189" s="140" t="s">
        <v>438</v>
      </c>
      <c r="D189" s="141">
        <v>1</v>
      </c>
      <c r="E189" s="138" t="s">
        <v>9</v>
      </c>
      <c r="F189" s="45"/>
      <c r="G189" s="136">
        <f t="shared" si="8"/>
        <v>0</v>
      </c>
      <c r="H189" s="41"/>
    </row>
    <row r="190" spans="2:8">
      <c r="B190" s="139">
        <f t="shared" si="12"/>
        <v>9.1099999999999977</v>
      </c>
      <c r="C190" s="143" t="s">
        <v>691</v>
      </c>
      <c r="D190" s="144">
        <v>8</v>
      </c>
      <c r="E190" s="145" t="s">
        <v>9</v>
      </c>
      <c r="F190" s="146"/>
      <c r="G190" s="136">
        <f t="shared" si="8"/>
        <v>0</v>
      </c>
      <c r="H190" s="41"/>
    </row>
    <row r="191" spans="2:8">
      <c r="B191" s="139">
        <f t="shared" si="12"/>
        <v>9.1199999999999974</v>
      </c>
      <c r="C191" s="140" t="s">
        <v>95</v>
      </c>
      <c r="D191" s="141">
        <v>1</v>
      </c>
      <c r="E191" s="138" t="s">
        <v>15</v>
      </c>
      <c r="F191" s="45"/>
      <c r="G191" s="136">
        <f t="shared" si="8"/>
        <v>0</v>
      </c>
      <c r="H191" s="41"/>
    </row>
    <row r="192" spans="2:8">
      <c r="B192" s="142"/>
      <c r="C192" s="140"/>
      <c r="D192" s="138"/>
      <c r="E192" s="138"/>
      <c r="F192" s="45"/>
      <c r="G192" s="136">
        <f t="shared" si="8"/>
        <v>0</v>
      </c>
      <c r="H192" s="41">
        <f>SUM(G180:G191)</f>
        <v>0</v>
      </c>
    </row>
    <row r="193" spans="2:8">
      <c r="B193" s="137">
        <f>B179+1</f>
        <v>10</v>
      </c>
      <c r="C193" s="43" t="s">
        <v>649</v>
      </c>
      <c r="D193" s="138"/>
      <c r="E193" s="138"/>
      <c r="F193" s="45"/>
      <c r="G193" s="136">
        <f t="shared" si="8"/>
        <v>0</v>
      </c>
      <c r="H193" s="41"/>
    </row>
    <row r="194" spans="2:8">
      <c r="B194" s="139">
        <f t="shared" ref="B194:B197" si="13">+B193+0.01</f>
        <v>10.01</v>
      </c>
      <c r="C194" s="140" t="s">
        <v>380</v>
      </c>
      <c r="D194" s="141">
        <v>1.5</v>
      </c>
      <c r="E194" s="138" t="s">
        <v>17</v>
      </c>
      <c r="F194" s="45"/>
      <c r="G194" s="136">
        <f t="shared" si="8"/>
        <v>0</v>
      </c>
      <c r="H194" s="41"/>
    </row>
    <row r="195" spans="2:8">
      <c r="B195" s="139">
        <f t="shared" si="13"/>
        <v>10.02</v>
      </c>
      <c r="C195" s="140" t="s">
        <v>650</v>
      </c>
      <c r="D195" s="138"/>
      <c r="E195" s="138" t="s">
        <v>21</v>
      </c>
      <c r="F195" s="45"/>
      <c r="G195" s="136">
        <f t="shared" si="8"/>
        <v>0</v>
      </c>
      <c r="H195" s="41"/>
    </row>
    <row r="196" spans="2:8">
      <c r="B196" s="139">
        <f t="shared" si="13"/>
        <v>10.029999999999999</v>
      </c>
      <c r="C196" s="140" t="s">
        <v>651</v>
      </c>
      <c r="D196" s="141">
        <v>50</v>
      </c>
      <c r="E196" s="138" t="s">
        <v>21</v>
      </c>
      <c r="F196" s="45"/>
      <c r="G196" s="136">
        <f t="shared" si="8"/>
        <v>0</v>
      </c>
      <c r="H196" s="41"/>
    </row>
    <row r="197" spans="2:8">
      <c r="B197" s="139">
        <f t="shared" si="13"/>
        <v>10.039999999999999</v>
      </c>
      <c r="C197" s="140" t="s">
        <v>652</v>
      </c>
      <c r="D197" s="141">
        <v>20</v>
      </c>
      <c r="E197" s="138" t="s">
        <v>21</v>
      </c>
      <c r="F197" s="45"/>
      <c r="G197" s="136">
        <f t="shared" si="8"/>
        <v>0</v>
      </c>
      <c r="H197" s="41"/>
    </row>
    <row r="198" spans="2:8">
      <c r="B198" s="139">
        <f t="shared" ref="B198:B210" si="14">+B197+0.01</f>
        <v>10.049999999999999</v>
      </c>
      <c r="C198" s="140" t="s">
        <v>666</v>
      </c>
      <c r="D198" s="141">
        <v>5</v>
      </c>
      <c r="E198" s="138" t="s">
        <v>21</v>
      </c>
      <c r="F198" s="45"/>
      <c r="G198" s="136">
        <f t="shared" si="8"/>
        <v>0</v>
      </c>
      <c r="H198" s="41"/>
    </row>
    <row r="199" spans="2:8">
      <c r="B199" s="139">
        <f t="shared" si="14"/>
        <v>10.059999999999999</v>
      </c>
      <c r="C199" s="140" t="s">
        <v>653</v>
      </c>
      <c r="D199" s="141">
        <v>30</v>
      </c>
      <c r="E199" s="138" t="s">
        <v>21</v>
      </c>
      <c r="F199" s="45"/>
      <c r="G199" s="136">
        <f t="shared" si="8"/>
        <v>0</v>
      </c>
      <c r="H199" s="41"/>
    </row>
    <row r="200" spans="2:8">
      <c r="B200" s="139">
        <f t="shared" si="14"/>
        <v>10.069999999999999</v>
      </c>
      <c r="C200" s="140" t="s">
        <v>654</v>
      </c>
      <c r="D200" s="141">
        <v>12</v>
      </c>
      <c r="E200" s="138" t="s">
        <v>21</v>
      </c>
      <c r="F200" s="45"/>
      <c r="G200" s="136">
        <f t="shared" si="8"/>
        <v>0</v>
      </c>
      <c r="H200" s="41"/>
    </row>
    <row r="201" spans="2:8">
      <c r="B201" s="139">
        <f t="shared" si="14"/>
        <v>10.079999999999998</v>
      </c>
      <c r="C201" s="140" t="s">
        <v>655</v>
      </c>
      <c r="D201" s="141">
        <v>130</v>
      </c>
      <c r="E201" s="138" t="s">
        <v>21</v>
      </c>
      <c r="F201" s="45"/>
      <c r="G201" s="136">
        <f t="shared" si="8"/>
        <v>0</v>
      </c>
      <c r="H201" s="41"/>
    </row>
    <row r="202" spans="2:8">
      <c r="B202" s="139">
        <f t="shared" si="14"/>
        <v>10.089999999999998</v>
      </c>
      <c r="C202" s="140" t="s">
        <v>656</v>
      </c>
      <c r="D202" s="141">
        <v>45</v>
      </c>
      <c r="E202" s="138" t="s">
        <v>21</v>
      </c>
      <c r="F202" s="45"/>
      <c r="G202" s="136">
        <f t="shared" si="8"/>
        <v>0</v>
      </c>
      <c r="H202" s="41"/>
    </row>
    <row r="203" spans="2:8">
      <c r="B203" s="139">
        <f t="shared" si="14"/>
        <v>10.099999999999998</v>
      </c>
      <c r="C203" s="140" t="s">
        <v>657</v>
      </c>
      <c r="D203" s="141">
        <v>100</v>
      </c>
      <c r="E203" s="138" t="s">
        <v>21</v>
      </c>
      <c r="F203" s="45"/>
      <c r="G203" s="136">
        <f t="shared" si="8"/>
        <v>0</v>
      </c>
      <c r="H203" s="41"/>
    </row>
    <row r="204" spans="2:8">
      <c r="B204" s="139">
        <f t="shared" si="14"/>
        <v>10.109999999999998</v>
      </c>
      <c r="C204" s="140" t="s">
        <v>405</v>
      </c>
      <c r="D204" s="141">
        <v>3</v>
      </c>
      <c r="E204" s="138" t="s">
        <v>9</v>
      </c>
      <c r="F204" s="45"/>
      <c r="G204" s="136">
        <f t="shared" si="8"/>
        <v>0</v>
      </c>
      <c r="H204" s="41"/>
    </row>
    <row r="205" spans="2:8">
      <c r="B205" s="139">
        <f t="shared" si="14"/>
        <v>10.119999999999997</v>
      </c>
      <c r="C205" s="140" t="s">
        <v>406</v>
      </c>
      <c r="D205" s="141">
        <v>3</v>
      </c>
      <c r="E205" s="138" t="s">
        <v>9</v>
      </c>
      <c r="F205" s="45"/>
      <c r="G205" s="136">
        <f t="shared" si="8"/>
        <v>0</v>
      </c>
      <c r="H205" s="41"/>
    </row>
    <row r="206" spans="2:8">
      <c r="B206" s="139">
        <f t="shared" si="14"/>
        <v>10.129999999999997</v>
      </c>
      <c r="C206" s="140" t="s">
        <v>407</v>
      </c>
      <c r="D206" s="141">
        <v>1</v>
      </c>
      <c r="E206" s="138" t="s">
        <v>9</v>
      </c>
      <c r="F206" s="45"/>
      <c r="G206" s="136">
        <f t="shared" ref="G206:G272" si="15">ROUND(D206*F206,2)</f>
        <v>0</v>
      </c>
      <c r="H206" s="41"/>
    </row>
    <row r="207" spans="2:8">
      <c r="B207" s="139">
        <f t="shared" si="14"/>
        <v>10.139999999999997</v>
      </c>
      <c r="C207" s="140" t="s">
        <v>408</v>
      </c>
      <c r="D207" s="141">
        <v>1</v>
      </c>
      <c r="E207" s="138" t="s">
        <v>9</v>
      </c>
      <c r="F207" s="45"/>
      <c r="G207" s="136">
        <f t="shared" si="15"/>
        <v>0</v>
      </c>
      <c r="H207" s="41"/>
    </row>
    <row r="208" spans="2:8">
      <c r="B208" s="139">
        <f t="shared" si="14"/>
        <v>10.149999999999997</v>
      </c>
      <c r="C208" s="143" t="s">
        <v>690</v>
      </c>
      <c r="D208" s="144">
        <v>1</v>
      </c>
      <c r="E208" s="145" t="s">
        <v>15</v>
      </c>
      <c r="F208" s="146"/>
      <c r="G208" s="136">
        <f t="shared" si="15"/>
        <v>0</v>
      </c>
      <c r="H208" s="41"/>
    </row>
    <row r="209" spans="2:8">
      <c r="B209" s="139">
        <f t="shared" si="14"/>
        <v>10.159999999999997</v>
      </c>
      <c r="C209" s="143" t="s">
        <v>691</v>
      </c>
      <c r="D209" s="144">
        <v>1</v>
      </c>
      <c r="E209" s="145" t="s">
        <v>15</v>
      </c>
      <c r="F209" s="146"/>
      <c r="G209" s="136">
        <f t="shared" si="15"/>
        <v>0</v>
      </c>
      <c r="H209" s="41"/>
    </row>
    <row r="210" spans="2:8">
      <c r="B210" s="139">
        <f t="shared" si="14"/>
        <v>10.169999999999996</v>
      </c>
      <c r="C210" s="140" t="s">
        <v>95</v>
      </c>
      <c r="D210" s="141">
        <v>1</v>
      </c>
      <c r="E210" s="138" t="s">
        <v>15</v>
      </c>
      <c r="F210" s="45"/>
      <c r="G210" s="136">
        <f t="shared" si="15"/>
        <v>0</v>
      </c>
      <c r="H210" s="41"/>
    </row>
    <row r="211" spans="2:8">
      <c r="B211" s="142"/>
      <c r="C211" s="140"/>
      <c r="D211" s="138"/>
      <c r="E211" s="138"/>
      <c r="F211" s="45"/>
      <c r="G211" s="136">
        <f t="shared" si="15"/>
        <v>0</v>
      </c>
      <c r="H211" s="41">
        <f>SUM(G194:G210)</f>
        <v>0</v>
      </c>
    </row>
    <row r="212" spans="2:8">
      <c r="B212" s="137">
        <f>B193+1</f>
        <v>11</v>
      </c>
      <c r="C212" s="43" t="s">
        <v>658</v>
      </c>
      <c r="D212" s="138"/>
      <c r="E212" s="138"/>
      <c r="F212" s="45"/>
      <c r="G212" s="136">
        <f t="shared" si="15"/>
        <v>0</v>
      </c>
      <c r="H212" s="41"/>
    </row>
    <row r="213" spans="2:8">
      <c r="B213" s="139">
        <f t="shared" ref="B213:B226" si="16">+B212+0.01</f>
        <v>11.01</v>
      </c>
      <c r="C213" s="140" t="s">
        <v>410</v>
      </c>
      <c r="D213" s="141">
        <v>19</v>
      </c>
      <c r="E213" s="138" t="s">
        <v>9</v>
      </c>
      <c r="F213" s="45"/>
      <c r="G213" s="136">
        <f t="shared" si="15"/>
        <v>0</v>
      </c>
      <c r="H213" s="41"/>
    </row>
    <row r="214" spans="2:8">
      <c r="B214" s="139">
        <f t="shared" si="16"/>
        <v>11.02</v>
      </c>
      <c r="C214" s="140" t="s">
        <v>411</v>
      </c>
      <c r="D214" s="141">
        <v>38</v>
      </c>
      <c r="E214" s="138" t="s">
        <v>9</v>
      </c>
      <c r="F214" s="45"/>
      <c r="G214" s="136">
        <f t="shared" si="15"/>
        <v>0</v>
      </c>
      <c r="H214" s="41"/>
    </row>
    <row r="215" spans="2:8">
      <c r="B215" s="139">
        <f t="shared" si="16"/>
        <v>11.03</v>
      </c>
      <c r="C215" s="140" t="s">
        <v>375</v>
      </c>
      <c r="D215" s="141">
        <v>38</v>
      </c>
      <c r="E215" s="138" t="s">
        <v>9</v>
      </c>
      <c r="F215" s="45"/>
      <c r="G215" s="136">
        <f t="shared" si="15"/>
        <v>0</v>
      </c>
      <c r="H215" s="41"/>
    </row>
    <row r="216" spans="2:8">
      <c r="B216" s="139">
        <f t="shared" si="16"/>
        <v>11.04</v>
      </c>
      <c r="C216" s="140" t="s">
        <v>412</v>
      </c>
      <c r="D216" s="141">
        <v>38</v>
      </c>
      <c r="E216" s="138" t="s">
        <v>9</v>
      </c>
      <c r="F216" s="45"/>
      <c r="G216" s="136">
        <f t="shared" si="15"/>
        <v>0</v>
      </c>
      <c r="H216" s="41"/>
    </row>
    <row r="217" spans="2:8">
      <c r="B217" s="139">
        <f t="shared" si="16"/>
        <v>11.049999999999999</v>
      </c>
      <c r="C217" s="140" t="s">
        <v>413</v>
      </c>
      <c r="D217" s="141">
        <v>38</v>
      </c>
      <c r="E217" s="138" t="s">
        <v>9</v>
      </c>
      <c r="F217" s="45"/>
      <c r="G217" s="136">
        <f t="shared" si="15"/>
        <v>0</v>
      </c>
      <c r="H217" s="41"/>
    </row>
    <row r="218" spans="2:8">
      <c r="B218" s="139">
        <f t="shared" si="16"/>
        <v>11.059999999999999</v>
      </c>
      <c r="C218" s="140" t="s">
        <v>414</v>
      </c>
      <c r="D218" s="141">
        <v>38</v>
      </c>
      <c r="E218" s="138" t="s">
        <v>9</v>
      </c>
      <c r="F218" s="45"/>
      <c r="G218" s="136">
        <f t="shared" si="15"/>
        <v>0</v>
      </c>
      <c r="H218" s="41"/>
    </row>
    <row r="219" spans="2:8">
      <c r="B219" s="139">
        <f t="shared" si="16"/>
        <v>11.069999999999999</v>
      </c>
      <c r="C219" s="140" t="s">
        <v>379</v>
      </c>
      <c r="D219" s="141">
        <v>4</v>
      </c>
      <c r="E219" s="138" t="s">
        <v>9</v>
      </c>
      <c r="F219" s="45"/>
      <c r="G219" s="136">
        <f t="shared" si="15"/>
        <v>0</v>
      </c>
      <c r="H219" s="41"/>
    </row>
    <row r="220" spans="2:8">
      <c r="B220" s="139">
        <f t="shared" si="16"/>
        <v>11.079999999999998</v>
      </c>
      <c r="C220" s="140" t="s">
        <v>415</v>
      </c>
      <c r="D220" s="141">
        <v>1</v>
      </c>
      <c r="E220" s="138" t="s">
        <v>9</v>
      </c>
      <c r="F220" s="45"/>
      <c r="G220" s="136">
        <f t="shared" si="15"/>
        <v>0</v>
      </c>
      <c r="H220" s="41"/>
    </row>
    <row r="221" spans="2:8">
      <c r="B221" s="139">
        <f t="shared" si="16"/>
        <v>11.089999999999998</v>
      </c>
      <c r="C221" s="140" t="s">
        <v>416</v>
      </c>
      <c r="D221" s="141">
        <v>3</v>
      </c>
      <c r="E221" s="138" t="s">
        <v>13</v>
      </c>
      <c r="F221" s="45"/>
      <c r="G221" s="136">
        <f t="shared" si="15"/>
        <v>0</v>
      </c>
      <c r="H221" s="41"/>
    </row>
    <row r="222" spans="2:8">
      <c r="B222" s="139">
        <f t="shared" si="16"/>
        <v>11.099999999999998</v>
      </c>
      <c r="C222" s="140" t="s">
        <v>659</v>
      </c>
      <c r="D222" s="141">
        <v>1</v>
      </c>
      <c r="E222" s="138" t="s">
        <v>9</v>
      </c>
      <c r="F222" s="45"/>
      <c r="G222" s="136">
        <f t="shared" si="15"/>
        <v>0</v>
      </c>
      <c r="H222" s="41"/>
    </row>
    <row r="223" spans="2:8">
      <c r="B223" s="139">
        <f t="shared" si="16"/>
        <v>11.109999999999998</v>
      </c>
      <c r="C223" s="140" t="s">
        <v>667</v>
      </c>
      <c r="D223" s="141">
        <v>6</v>
      </c>
      <c r="E223" s="138" t="s">
        <v>9</v>
      </c>
      <c r="F223" s="45"/>
      <c r="G223" s="136">
        <f t="shared" si="15"/>
        <v>0</v>
      </c>
      <c r="H223" s="41"/>
    </row>
    <row r="224" spans="2:8">
      <c r="B224" s="139">
        <f t="shared" si="16"/>
        <v>11.119999999999997</v>
      </c>
      <c r="C224" s="140" t="s">
        <v>660</v>
      </c>
      <c r="D224" s="141">
        <v>3</v>
      </c>
      <c r="E224" s="138" t="s">
        <v>9</v>
      </c>
      <c r="F224" s="45"/>
      <c r="G224" s="136">
        <f t="shared" si="15"/>
        <v>0</v>
      </c>
      <c r="H224" s="41"/>
    </row>
    <row r="225" spans="2:8">
      <c r="B225" s="139">
        <f t="shared" si="16"/>
        <v>11.129999999999997</v>
      </c>
      <c r="C225" s="140" t="s">
        <v>668</v>
      </c>
      <c r="D225" s="141">
        <v>1</v>
      </c>
      <c r="E225" s="138" t="s">
        <v>9</v>
      </c>
      <c r="F225" s="45"/>
      <c r="G225" s="136">
        <f t="shared" si="15"/>
        <v>0</v>
      </c>
      <c r="H225" s="41"/>
    </row>
    <row r="226" spans="2:8">
      <c r="B226" s="139">
        <f t="shared" si="16"/>
        <v>11.139999999999997</v>
      </c>
      <c r="C226" s="140" t="s">
        <v>95</v>
      </c>
      <c r="D226" s="141">
        <v>1</v>
      </c>
      <c r="E226" s="138" t="s">
        <v>15</v>
      </c>
      <c r="F226" s="45"/>
      <c r="G226" s="136">
        <f t="shared" si="15"/>
        <v>0</v>
      </c>
      <c r="H226" s="41"/>
    </row>
    <row r="227" spans="2:8">
      <c r="B227" s="142"/>
      <c r="C227" s="140"/>
      <c r="D227" s="138"/>
      <c r="E227" s="138"/>
      <c r="F227" s="45"/>
      <c r="G227" s="136"/>
      <c r="H227" s="41">
        <f>SUM(G213:G226)</f>
        <v>0</v>
      </c>
    </row>
    <row r="228" spans="2:8">
      <c r="B228" s="137">
        <f>B212+1</f>
        <v>12</v>
      </c>
      <c r="C228" s="43" t="s">
        <v>661</v>
      </c>
      <c r="D228" s="138"/>
      <c r="E228" s="138"/>
      <c r="F228" s="45"/>
      <c r="G228" s="136"/>
      <c r="H228" s="41"/>
    </row>
    <row r="229" spans="2:8">
      <c r="B229" s="139">
        <f t="shared" ref="B229:B236" si="17">+B228+0.01</f>
        <v>12.01</v>
      </c>
      <c r="C229" s="140" t="s">
        <v>420</v>
      </c>
      <c r="D229" s="141">
        <v>250</v>
      </c>
      <c r="E229" s="138" t="s">
        <v>21</v>
      </c>
      <c r="F229" s="45"/>
      <c r="G229" s="136">
        <f t="shared" si="15"/>
        <v>0</v>
      </c>
      <c r="H229" s="41"/>
    </row>
    <row r="230" spans="2:8">
      <c r="B230" s="139">
        <f t="shared" si="17"/>
        <v>12.02</v>
      </c>
      <c r="C230" s="140" t="s">
        <v>421</v>
      </c>
      <c r="D230" s="141">
        <v>250</v>
      </c>
      <c r="E230" s="138" t="s">
        <v>21</v>
      </c>
      <c r="F230" s="45"/>
      <c r="G230" s="136">
        <f t="shared" si="15"/>
        <v>0</v>
      </c>
      <c r="H230" s="41"/>
    </row>
    <row r="231" spans="2:8">
      <c r="B231" s="139">
        <f t="shared" si="17"/>
        <v>12.03</v>
      </c>
      <c r="C231" s="140" t="s">
        <v>368</v>
      </c>
      <c r="D231" s="141">
        <v>200</v>
      </c>
      <c r="E231" s="138" t="s">
        <v>21</v>
      </c>
      <c r="F231" s="45"/>
      <c r="G231" s="136">
        <f t="shared" si="15"/>
        <v>0</v>
      </c>
      <c r="H231" s="41"/>
    </row>
    <row r="232" spans="2:8">
      <c r="B232" s="139">
        <f t="shared" si="17"/>
        <v>12.04</v>
      </c>
      <c r="C232" s="140" t="s">
        <v>422</v>
      </c>
      <c r="D232" s="141">
        <v>110</v>
      </c>
      <c r="E232" s="138" t="s">
        <v>9</v>
      </c>
      <c r="F232" s="45"/>
      <c r="G232" s="136">
        <f t="shared" si="15"/>
        <v>0</v>
      </c>
      <c r="H232" s="41"/>
    </row>
    <row r="233" spans="2:8">
      <c r="B233" s="139">
        <f t="shared" si="17"/>
        <v>12.049999999999999</v>
      </c>
      <c r="C233" s="140" t="s">
        <v>423</v>
      </c>
      <c r="D233" s="141">
        <v>8</v>
      </c>
      <c r="E233" s="138" t="s">
        <v>9</v>
      </c>
      <c r="F233" s="45"/>
      <c r="G233" s="136">
        <f t="shared" si="15"/>
        <v>0</v>
      </c>
      <c r="H233" s="41"/>
    </row>
    <row r="234" spans="2:8">
      <c r="B234" s="139">
        <f t="shared" si="17"/>
        <v>12.059999999999999</v>
      </c>
      <c r="C234" s="140" t="s">
        <v>424</v>
      </c>
      <c r="D234" s="141">
        <v>8</v>
      </c>
      <c r="E234" s="138" t="s">
        <v>9</v>
      </c>
      <c r="F234" s="45"/>
      <c r="G234" s="136">
        <f t="shared" si="15"/>
        <v>0</v>
      </c>
      <c r="H234" s="41"/>
    </row>
    <row r="235" spans="2:8">
      <c r="B235" s="139">
        <f t="shared" si="17"/>
        <v>12.069999999999999</v>
      </c>
      <c r="C235" s="140" t="s">
        <v>425</v>
      </c>
      <c r="D235" s="141">
        <v>8</v>
      </c>
      <c r="E235" s="138" t="s">
        <v>9</v>
      </c>
      <c r="F235" s="45"/>
      <c r="G235" s="136">
        <f t="shared" si="15"/>
        <v>0</v>
      </c>
      <c r="H235" s="41"/>
    </row>
    <row r="236" spans="2:8">
      <c r="B236" s="139">
        <f t="shared" si="17"/>
        <v>12.079999999999998</v>
      </c>
      <c r="C236" s="140" t="s">
        <v>127</v>
      </c>
      <c r="D236" s="141">
        <v>1</v>
      </c>
      <c r="E236" s="138" t="s">
        <v>15</v>
      </c>
      <c r="F236" s="45"/>
      <c r="G236" s="136">
        <f t="shared" si="15"/>
        <v>0</v>
      </c>
      <c r="H236" s="41"/>
    </row>
    <row r="237" spans="2:8">
      <c r="B237" s="142"/>
      <c r="C237" s="140"/>
      <c r="D237" s="138"/>
      <c r="E237" s="138"/>
      <c r="F237" s="45"/>
      <c r="G237" s="136">
        <f t="shared" si="15"/>
        <v>0</v>
      </c>
      <c r="H237" s="41">
        <f>SUM(G229:G236)</f>
        <v>0</v>
      </c>
    </row>
    <row r="238" spans="2:8">
      <c r="B238" s="137">
        <f>B228+1</f>
        <v>13</v>
      </c>
      <c r="C238" s="43" t="s">
        <v>662</v>
      </c>
      <c r="D238" s="138"/>
      <c r="E238" s="138"/>
      <c r="F238" s="45"/>
      <c r="G238" s="136">
        <f t="shared" si="15"/>
        <v>0</v>
      </c>
      <c r="H238" s="41"/>
    </row>
    <row r="239" spans="2:8">
      <c r="B239" s="139">
        <f t="shared" ref="B239:B246" si="18">+B238+0.01</f>
        <v>13.01</v>
      </c>
      <c r="C239" s="140" t="s">
        <v>663</v>
      </c>
      <c r="D239" s="141">
        <v>10</v>
      </c>
      <c r="E239" s="138" t="s">
        <v>9</v>
      </c>
      <c r="F239" s="45"/>
      <c r="G239" s="136">
        <f t="shared" si="15"/>
        <v>0</v>
      </c>
      <c r="H239" s="41"/>
    </row>
    <row r="240" spans="2:8">
      <c r="B240" s="139">
        <f t="shared" si="18"/>
        <v>13.02</v>
      </c>
      <c r="C240" s="140" t="s">
        <v>641</v>
      </c>
      <c r="D240" s="141">
        <v>10</v>
      </c>
      <c r="E240" s="138" t="s">
        <v>9</v>
      </c>
      <c r="F240" s="45"/>
      <c r="G240" s="136">
        <f t="shared" si="15"/>
        <v>0</v>
      </c>
      <c r="H240" s="41"/>
    </row>
    <row r="241" spans="2:8">
      <c r="B241" s="139">
        <f t="shared" si="18"/>
        <v>13.03</v>
      </c>
      <c r="C241" s="140" t="s">
        <v>642</v>
      </c>
      <c r="D241" s="141">
        <v>12</v>
      </c>
      <c r="E241" s="138" t="s">
        <v>9</v>
      </c>
      <c r="F241" s="45"/>
      <c r="G241" s="136">
        <f t="shared" si="15"/>
        <v>0</v>
      </c>
      <c r="H241" s="41"/>
    </row>
    <row r="242" spans="2:8">
      <c r="B242" s="139">
        <f t="shared" si="18"/>
        <v>13.04</v>
      </c>
      <c r="C242" s="140" t="s">
        <v>20</v>
      </c>
      <c r="D242" s="141">
        <v>0.25</v>
      </c>
      <c r="E242" s="138" t="s">
        <v>13</v>
      </c>
      <c r="F242" s="45"/>
      <c r="G242" s="136">
        <f t="shared" si="15"/>
        <v>0</v>
      </c>
      <c r="H242" s="41"/>
    </row>
    <row r="243" spans="2:8">
      <c r="B243" s="139">
        <f t="shared" si="18"/>
        <v>13.049999999999999</v>
      </c>
      <c r="C243" s="140" t="s">
        <v>430</v>
      </c>
      <c r="D243" s="141">
        <v>192</v>
      </c>
      <c r="E243" s="138" t="s">
        <v>21</v>
      </c>
      <c r="F243" s="45"/>
      <c r="G243" s="136">
        <f t="shared" si="15"/>
        <v>0</v>
      </c>
      <c r="H243" s="41"/>
    </row>
    <row r="244" spans="2:8">
      <c r="B244" s="139">
        <f t="shared" si="18"/>
        <v>13.059999999999999</v>
      </c>
      <c r="C244" s="140" t="s">
        <v>431</v>
      </c>
      <c r="D244" s="141">
        <v>24</v>
      </c>
      <c r="E244" s="138" t="s">
        <v>9</v>
      </c>
      <c r="F244" s="45"/>
      <c r="G244" s="136">
        <f t="shared" si="15"/>
        <v>0</v>
      </c>
      <c r="H244" s="41"/>
    </row>
    <row r="245" spans="2:8">
      <c r="B245" s="139">
        <f t="shared" si="18"/>
        <v>13.069999999999999</v>
      </c>
      <c r="C245" s="140" t="s">
        <v>432</v>
      </c>
      <c r="D245" s="141">
        <v>24</v>
      </c>
      <c r="E245" s="138" t="s">
        <v>9</v>
      </c>
      <c r="F245" s="45"/>
      <c r="G245" s="136">
        <f t="shared" si="15"/>
        <v>0</v>
      </c>
      <c r="H245" s="41"/>
    </row>
    <row r="246" spans="2:8">
      <c r="B246" s="139">
        <f t="shared" si="18"/>
        <v>13.079999999999998</v>
      </c>
      <c r="C246" s="140" t="s">
        <v>127</v>
      </c>
      <c r="D246" s="141">
        <v>1</v>
      </c>
      <c r="E246" s="138" t="s">
        <v>15</v>
      </c>
      <c r="F246" s="45"/>
      <c r="G246" s="136">
        <f t="shared" si="15"/>
        <v>0</v>
      </c>
      <c r="H246" s="41"/>
    </row>
    <row r="247" spans="2:8">
      <c r="B247" s="142"/>
      <c r="C247" s="140"/>
      <c r="D247" s="138"/>
      <c r="E247" s="138"/>
      <c r="F247" s="45"/>
      <c r="G247" s="136">
        <f t="shared" si="15"/>
        <v>0</v>
      </c>
      <c r="H247" s="41">
        <f>SUM(G239:G246)</f>
        <v>0</v>
      </c>
    </row>
    <row r="248" spans="2:8">
      <c r="B248" s="137">
        <f>B238+1</f>
        <v>14</v>
      </c>
      <c r="C248" s="43" t="s">
        <v>669</v>
      </c>
      <c r="D248" s="138"/>
      <c r="E248" s="138"/>
      <c r="F248" s="45"/>
      <c r="G248" s="136">
        <f t="shared" si="15"/>
        <v>0</v>
      </c>
      <c r="H248" s="41"/>
    </row>
    <row r="249" spans="2:8">
      <c r="B249" s="113">
        <f t="shared" ref="B249:B260" si="19">+B248+0.01</f>
        <v>14.01</v>
      </c>
      <c r="C249" s="114" t="s">
        <v>736</v>
      </c>
      <c r="D249" s="40">
        <v>1</v>
      </c>
      <c r="E249" s="60" t="s">
        <v>9</v>
      </c>
      <c r="F249" s="115"/>
      <c r="G249" s="40">
        <f t="shared" si="15"/>
        <v>0</v>
      </c>
      <c r="H249" s="41"/>
    </row>
    <row r="250" spans="2:8">
      <c r="B250" s="139">
        <f t="shared" si="19"/>
        <v>14.02</v>
      </c>
      <c r="C250" s="140" t="s">
        <v>391</v>
      </c>
      <c r="D250" s="141">
        <v>1</v>
      </c>
      <c r="E250" s="138" t="s">
        <v>9</v>
      </c>
      <c r="F250" s="45"/>
      <c r="G250" s="136">
        <f t="shared" si="15"/>
        <v>0</v>
      </c>
      <c r="H250" s="41"/>
    </row>
    <row r="251" spans="2:8">
      <c r="B251" s="139">
        <f t="shared" si="19"/>
        <v>14.03</v>
      </c>
      <c r="C251" s="140" t="s">
        <v>442</v>
      </c>
      <c r="D251" s="141">
        <v>1</v>
      </c>
      <c r="E251" s="138" t="s">
        <v>9</v>
      </c>
      <c r="F251" s="45"/>
      <c r="G251" s="136">
        <f t="shared" si="15"/>
        <v>0</v>
      </c>
      <c r="H251" s="41"/>
    </row>
    <row r="252" spans="2:8">
      <c r="B252" s="139">
        <f t="shared" si="19"/>
        <v>14.04</v>
      </c>
      <c r="C252" s="140" t="s">
        <v>443</v>
      </c>
      <c r="D252" s="141">
        <v>4</v>
      </c>
      <c r="E252" s="138" t="s">
        <v>9</v>
      </c>
      <c r="F252" s="45"/>
      <c r="G252" s="136">
        <f t="shared" si="15"/>
        <v>0</v>
      </c>
      <c r="H252" s="41"/>
    </row>
    <row r="253" spans="2:8">
      <c r="B253" s="139">
        <f t="shared" si="19"/>
        <v>14.049999999999999</v>
      </c>
      <c r="C253" s="140" t="s">
        <v>392</v>
      </c>
      <c r="D253" s="141">
        <v>2</v>
      </c>
      <c r="E253" s="138" t="s">
        <v>9</v>
      </c>
      <c r="F253" s="45"/>
      <c r="G253" s="136">
        <f t="shared" si="15"/>
        <v>0</v>
      </c>
      <c r="H253" s="41"/>
    </row>
    <row r="254" spans="2:8">
      <c r="B254" s="139">
        <f t="shared" si="19"/>
        <v>14.059999999999999</v>
      </c>
      <c r="C254" s="140" t="s">
        <v>444</v>
      </c>
      <c r="D254" s="141">
        <v>2</v>
      </c>
      <c r="E254" s="138" t="s">
        <v>9</v>
      </c>
      <c r="F254" s="45"/>
      <c r="G254" s="136">
        <f t="shared" si="15"/>
        <v>0</v>
      </c>
      <c r="H254" s="41"/>
    </row>
    <row r="255" spans="2:8">
      <c r="B255" s="139">
        <f t="shared" si="19"/>
        <v>14.069999999999999</v>
      </c>
      <c r="C255" s="140" t="s">
        <v>445</v>
      </c>
      <c r="D255" s="141">
        <v>2</v>
      </c>
      <c r="E255" s="138" t="s">
        <v>9</v>
      </c>
      <c r="F255" s="45"/>
      <c r="G255" s="136">
        <f t="shared" si="15"/>
        <v>0</v>
      </c>
      <c r="H255" s="41"/>
    </row>
    <row r="256" spans="2:8">
      <c r="B256" s="139">
        <f t="shared" si="19"/>
        <v>14.079999999999998</v>
      </c>
      <c r="C256" s="140" t="s">
        <v>437</v>
      </c>
      <c r="D256" s="141">
        <v>1</v>
      </c>
      <c r="E256" s="138" t="s">
        <v>9</v>
      </c>
      <c r="F256" s="45"/>
      <c r="G256" s="136">
        <f t="shared" si="15"/>
        <v>0</v>
      </c>
      <c r="H256" s="41"/>
    </row>
    <row r="257" spans="2:8">
      <c r="B257" s="139">
        <f t="shared" si="19"/>
        <v>14.089999999999998</v>
      </c>
      <c r="C257" s="140" t="s">
        <v>393</v>
      </c>
      <c r="D257" s="141">
        <v>12</v>
      </c>
      <c r="E257" s="138" t="s">
        <v>9</v>
      </c>
      <c r="F257" s="45"/>
      <c r="G257" s="136">
        <f t="shared" si="15"/>
        <v>0</v>
      </c>
      <c r="H257" s="41"/>
    </row>
    <row r="258" spans="2:8">
      <c r="B258" s="139">
        <f t="shared" si="19"/>
        <v>14.099999999999998</v>
      </c>
      <c r="C258" s="140" t="s">
        <v>446</v>
      </c>
      <c r="D258" s="141">
        <v>1</v>
      </c>
      <c r="E258" s="138" t="s">
        <v>9</v>
      </c>
      <c r="F258" s="45"/>
      <c r="G258" s="136">
        <f t="shared" si="15"/>
        <v>0</v>
      </c>
      <c r="H258" s="41"/>
    </row>
    <row r="259" spans="2:8">
      <c r="B259" s="139">
        <f t="shared" si="19"/>
        <v>14.109999999999998</v>
      </c>
      <c r="C259" s="143" t="s">
        <v>691</v>
      </c>
      <c r="D259" s="144">
        <v>12</v>
      </c>
      <c r="E259" s="145" t="s">
        <v>9</v>
      </c>
      <c r="F259" s="146"/>
      <c r="G259" s="136">
        <f t="shared" si="15"/>
        <v>0</v>
      </c>
      <c r="H259" s="41"/>
    </row>
    <row r="260" spans="2:8">
      <c r="B260" s="139">
        <f t="shared" si="19"/>
        <v>14.119999999999997</v>
      </c>
      <c r="C260" s="140" t="s">
        <v>95</v>
      </c>
      <c r="D260" s="141">
        <v>1</v>
      </c>
      <c r="E260" s="138" t="s">
        <v>15</v>
      </c>
      <c r="F260" s="45"/>
      <c r="G260" s="136">
        <f t="shared" si="15"/>
        <v>0</v>
      </c>
      <c r="H260" s="41"/>
    </row>
    <row r="261" spans="2:8">
      <c r="B261" s="142"/>
      <c r="C261" s="140"/>
      <c r="D261" s="138"/>
      <c r="E261" s="138"/>
      <c r="F261" s="45"/>
      <c r="G261" s="136">
        <f t="shared" si="15"/>
        <v>0</v>
      </c>
      <c r="H261" s="41">
        <f>SUM(G249:G260)</f>
        <v>0</v>
      </c>
    </row>
    <row r="262" spans="2:8">
      <c r="B262" s="137">
        <f>B248+1</f>
        <v>15</v>
      </c>
      <c r="C262" s="147" t="s">
        <v>649</v>
      </c>
      <c r="D262" s="138"/>
      <c r="E262" s="138"/>
      <c r="F262" s="45"/>
      <c r="G262" s="136">
        <f t="shared" si="15"/>
        <v>0</v>
      </c>
      <c r="H262" s="41"/>
    </row>
    <row r="263" spans="2:8">
      <c r="B263" s="139">
        <f t="shared" ref="B263:B278" si="20">+B262+0.01</f>
        <v>15.01</v>
      </c>
      <c r="C263" s="148" t="s">
        <v>380</v>
      </c>
      <c r="D263" s="141">
        <v>3</v>
      </c>
      <c r="E263" s="138" t="s">
        <v>17</v>
      </c>
      <c r="F263" s="45"/>
      <c r="G263" s="136">
        <f t="shared" si="15"/>
        <v>0</v>
      </c>
      <c r="H263" s="41"/>
    </row>
    <row r="264" spans="2:8">
      <c r="B264" s="139">
        <f t="shared" si="20"/>
        <v>15.02</v>
      </c>
      <c r="C264" s="148" t="s">
        <v>650</v>
      </c>
      <c r="D264" s="141">
        <v>50</v>
      </c>
      <c r="E264" s="138" t="s">
        <v>21</v>
      </c>
      <c r="F264" s="45"/>
      <c r="G264" s="136">
        <f t="shared" si="15"/>
        <v>0</v>
      </c>
      <c r="H264" s="41"/>
    </row>
    <row r="265" spans="2:8">
      <c r="B265" s="139">
        <f t="shared" si="20"/>
        <v>15.03</v>
      </c>
      <c r="C265" s="148" t="s">
        <v>651</v>
      </c>
      <c r="D265" s="141">
        <v>5</v>
      </c>
      <c r="E265" s="138" t="s">
        <v>21</v>
      </c>
      <c r="F265" s="45"/>
      <c r="G265" s="136">
        <f t="shared" si="15"/>
        <v>0</v>
      </c>
      <c r="H265" s="41"/>
    </row>
    <row r="266" spans="2:8">
      <c r="B266" s="139">
        <f t="shared" si="20"/>
        <v>15.04</v>
      </c>
      <c r="C266" s="148" t="s">
        <v>653</v>
      </c>
      <c r="D266" s="141">
        <v>40</v>
      </c>
      <c r="E266" s="138" t="s">
        <v>21</v>
      </c>
      <c r="F266" s="45"/>
      <c r="G266" s="136">
        <f t="shared" si="15"/>
        <v>0</v>
      </c>
      <c r="H266" s="41"/>
    </row>
    <row r="267" spans="2:8">
      <c r="B267" s="139">
        <f t="shared" si="20"/>
        <v>15.049999999999999</v>
      </c>
      <c r="C267" s="148" t="s">
        <v>654</v>
      </c>
      <c r="D267" s="141">
        <v>80</v>
      </c>
      <c r="E267" s="138" t="s">
        <v>21</v>
      </c>
      <c r="F267" s="45"/>
      <c r="G267" s="136">
        <f t="shared" si="15"/>
        <v>0</v>
      </c>
      <c r="H267" s="41"/>
    </row>
    <row r="268" spans="2:8">
      <c r="B268" s="139">
        <f t="shared" si="20"/>
        <v>15.059999999999999</v>
      </c>
      <c r="C268" s="148" t="s">
        <v>655</v>
      </c>
      <c r="D268" s="141">
        <v>75</v>
      </c>
      <c r="E268" s="138" t="s">
        <v>21</v>
      </c>
      <c r="F268" s="45"/>
      <c r="G268" s="136">
        <f t="shared" si="15"/>
        <v>0</v>
      </c>
      <c r="H268" s="41"/>
    </row>
    <row r="269" spans="2:8">
      <c r="B269" s="139">
        <f t="shared" si="20"/>
        <v>15.069999999999999</v>
      </c>
      <c r="C269" s="148" t="s">
        <v>656</v>
      </c>
      <c r="D269" s="141">
        <v>50</v>
      </c>
      <c r="E269" s="138" t="s">
        <v>21</v>
      </c>
      <c r="F269" s="45"/>
      <c r="G269" s="136">
        <f t="shared" si="15"/>
        <v>0</v>
      </c>
      <c r="H269" s="41"/>
    </row>
    <row r="270" spans="2:8">
      <c r="B270" s="139">
        <f t="shared" si="20"/>
        <v>15.079999999999998</v>
      </c>
      <c r="C270" s="148" t="s">
        <v>657</v>
      </c>
      <c r="D270" s="141">
        <v>110</v>
      </c>
      <c r="E270" s="138" t="s">
        <v>21</v>
      </c>
      <c r="F270" s="45"/>
      <c r="G270" s="136">
        <f t="shared" si="15"/>
        <v>0</v>
      </c>
      <c r="H270" s="41"/>
    </row>
    <row r="271" spans="2:8">
      <c r="B271" s="139">
        <f t="shared" si="20"/>
        <v>15.089999999999998</v>
      </c>
      <c r="C271" s="148" t="s">
        <v>670</v>
      </c>
      <c r="D271" s="141">
        <v>20</v>
      </c>
      <c r="E271" s="138" t="s">
        <v>21</v>
      </c>
      <c r="F271" s="45"/>
      <c r="G271" s="136">
        <f t="shared" si="15"/>
        <v>0</v>
      </c>
      <c r="H271" s="41"/>
    </row>
    <row r="272" spans="2:8">
      <c r="B272" s="139">
        <f t="shared" si="20"/>
        <v>15.099999999999998</v>
      </c>
      <c r="C272" s="148" t="s">
        <v>404</v>
      </c>
      <c r="D272" s="141">
        <v>1</v>
      </c>
      <c r="E272" s="138" t="s">
        <v>9</v>
      </c>
      <c r="F272" s="45"/>
      <c r="G272" s="136">
        <f t="shared" si="15"/>
        <v>0</v>
      </c>
      <c r="H272" s="41"/>
    </row>
    <row r="273" spans="2:8">
      <c r="B273" s="139">
        <f t="shared" si="20"/>
        <v>15.109999999999998</v>
      </c>
      <c r="C273" s="148" t="s">
        <v>406</v>
      </c>
      <c r="D273" s="141">
        <v>4</v>
      </c>
      <c r="E273" s="138" t="s">
        <v>9</v>
      </c>
      <c r="F273" s="45"/>
      <c r="G273" s="136">
        <f t="shared" ref="G273:G340" si="21">ROUND(D273*F273,2)</f>
        <v>0</v>
      </c>
      <c r="H273" s="41"/>
    </row>
    <row r="274" spans="2:8">
      <c r="B274" s="139">
        <f t="shared" si="20"/>
        <v>15.119999999999997</v>
      </c>
      <c r="C274" s="148" t="s">
        <v>407</v>
      </c>
      <c r="D274" s="141">
        <v>3</v>
      </c>
      <c r="E274" s="138" t="s">
        <v>9</v>
      </c>
      <c r="F274" s="45"/>
      <c r="G274" s="136">
        <f t="shared" si="21"/>
        <v>0</v>
      </c>
      <c r="H274" s="41"/>
    </row>
    <row r="275" spans="2:8">
      <c r="B275" s="139">
        <f t="shared" si="20"/>
        <v>15.129999999999997</v>
      </c>
      <c r="C275" s="148" t="s">
        <v>408</v>
      </c>
      <c r="D275" s="141">
        <v>1</v>
      </c>
      <c r="E275" s="138" t="s">
        <v>9</v>
      </c>
      <c r="F275" s="45"/>
      <c r="G275" s="136">
        <f t="shared" si="21"/>
        <v>0</v>
      </c>
      <c r="H275" s="41"/>
    </row>
    <row r="276" spans="2:8">
      <c r="B276" s="139">
        <f t="shared" si="20"/>
        <v>15.139999999999997</v>
      </c>
      <c r="C276" s="143" t="s">
        <v>690</v>
      </c>
      <c r="D276" s="144">
        <v>1</v>
      </c>
      <c r="E276" s="145" t="s">
        <v>15</v>
      </c>
      <c r="F276" s="146"/>
      <c r="G276" s="136">
        <f t="shared" si="21"/>
        <v>0</v>
      </c>
      <c r="H276" s="41"/>
    </row>
    <row r="277" spans="2:8">
      <c r="B277" s="139">
        <f t="shared" si="20"/>
        <v>15.149999999999997</v>
      </c>
      <c r="C277" s="143" t="s">
        <v>691</v>
      </c>
      <c r="D277" s="144">
        <v>1</v>
      </c>
      <c r="E277" s="145" t="s">
        <v>15</v>
      </c>
      <c r="F277" s="146"/>
      <c r="G277" s="136">
        <f t="shared" si="21"/>
        <v>0</v>
      </c>
      <c r="H277" s="41"/>
    </row>
    <row r="278" spans="2:8">
      <c r="B278" s="139">
        <f t="shared" si="20"/>
        <v>15.159999999999997</v>
      </c>
      <c r="C278" s="148" t="s">
        <v>95</v>
      </c>
      <c r="D278" s="141">
        <v>1</v>
      </c>
      <c r="E278" s="138" t="s">
        <v>15</v>
      </c>
      <c r="F278" s="45"/>
      <c r="G278" s="136">
        <f t="shared" si="21"/>
        <v>0</v>
      </c>
      <c r="H278" s="41"/>
    </row>
    <row r="279" spans="2:8">
      <c r="B279" s="142"/>
      <c r="C279" s="148"/>
      <c r="D279" s="138"/>
      <c r="E279" s="138"/>
      <c r="F279" s="45"/>
      <c r="G279" s="136">
        <f t="shared" si="21"/>
        <v>0</v>
      </c>
      <c r="H279" s="41">
        <f>SUM(G263:G278)</f>
        <v>0</v>
      </c>
    </row>
    <row r="280" spans="2:8">
      <c r="B280" s="137">
        <f>B262+1</f>
        <v>16</v>
      </c>
      <c r="C280" s="147" t="s">
        <v>658</v>
      </c>
      <c r="D280" s="138"/>
      <c r="E280" s="138"/>
      <c r="F280" s="45"/>
      <c r="G280" s="136">
        <f t="shared" si="21"/>
        <v>0</v>
      </c>
      <c r="H280" s="41"/>
    </row>
    <row r="281" spans="2:8">
      <c r="B281" s="139">
        <f t="shared" ref="B281:B296" si="22">+B280+0.01</f>
        <v>16.010000000000002</v>
      </c>
      <c r="C281" s="148" t="s">
        <v>410</v>
      </c>
      <c r="D281" s="141">
        <v>48</v>
      </c>
      <c r="E281" s="138" t="s">
        <v>9</v>
      </c>
      <c r="F281" s="45"/>
      <c r="G281" s="136">
        <f t="shared" si="21"/>
        <v>0</v>
      </c>
      <c r="H281" s="41"/>
    </row>
    <row r="282" spans="2:8">
      <c r="B282" s="139">
        <f t="shared" si="22"/>
        <v>16.020000000000003</v>
      </c>
      <c r="C282" s="148" t="s">
        <v>411</v>
      </c>
      <c r="D282" s="141">
        <v>95</v>
      </c>
      <c r="E282" s="138" t="s">
        <v>9</v>
      </c>
      <c r="F282" s="45"/>
      <c r="G282" s="136">
        <f t="shared" si="21"/>
        <v>0</v>
      </c>
      <c r="H282" s="41"/>
    </row>
    <row r="283" spans="2:8">
      <c r="B283" s="139">
        <f t="shared" si="22"/>
        <v>16.030000000000005</v>
      </c>
      <c r="C283" s="148" t="s">
        <v>375</v>
      </c>
      <c r="D283" s="141">
        <v>95</v>
      </c>
      <c r="E283" s="138" t="s">
        <v>9</v>
      </c>
      <c r="F283" s="45"/>
      <c r="G283" s="136">
        <f t="shared" si="21"/>
        <v>0</v>
      </c>
      <c r="H283" s="41"/>
    </row>
    <row r="284" spans="2:8">
      <c r="B284" s="139">
        <f t="shared" si="22"/>
        <v>16.040000000000006</v>
      </c>
      <c r="C284" s="148" t="s">
        <v>412</v>
      </c>
      <c r="D284" s="141">
        <v>95</v>
      </c>
      <c r="E284" s="138" t="s">
        <v>9</v>
      </c>
      <c r="F284" s="45"/>
      <c r="G284" s="136">
        <f t="shared" si="21"/>
        <v>0</v>
      </c>
      <c r="H284" s="41"/>
    </row>
    <row r="285" spans="2:8">
      <c r="B285" s="139">
        <f t="shared" si="22"/>
        <v>16.050000000000008</v>
      </c>
      <c r="C285" s="148" t="s">
        <v>413</v>
      </c>
      <c r="D285" s="141">
        <v>95</v>
      </c>
      <c r="E285" s="138" t="s">
        <v>9</v>
      </c>
      <c r="F285" s="45"/>
      <c r="G285" s="136">
        <f t="shared" si="21"/>
        <v>0</v>
      </c>
      <c r="H285" s="41"/>
    </row>
    <row r="286" spans="2:8">
      <c r="B286" s="139">
        <f t="shared" si="22"/>
        <v>16.060000000000009</v>
      </c>
      <c r="C286" s="148" t="s">
        <v>414</v>
      </c>
      <c r="D286" s="141">
        <v>95</v>
      </c>
      <c r="E286" s="138" t="s">
        <v>9</v>
      </c>
      <c r="F286" s="45"/>
      <c r="G286" s="136">
        <f t="shared" si="21"/>
        <v>0</v>
      </c>
      <c r="H286" s="41"/>
    </row>
    <row r="287" spans="2:8">
      <c r="B287" s="139">
        <f t="shared" si="22"/>
        <v>16.070000000000011</v>
      </c>
      <c r="C287" s="148" t="s">
        <v>379</v>
      </c>
      <c r="D287" s="141">
        <v>10</v>
      </c>
      <c r="E287" s="138" t="s">
        <v>9</v>
      </c>
      <c r="F287" s="45"/>
      <c r="G287" s="136">
        <f t="shared" si="21"/>
        <v>0</v>
      </c>
      <c r="H287" s="41"/>
    </row>
    <row r="288" spans="2:8">
      <c r="B288" s="139">
        <f t="shared" si="22"/>
        <v>16.080000000000013</v>
      </c>
      <c r="C288" s="148" t="s">
        <v>415</v>
      </c>
      <c r="D288" s="141">
        <v>3</v>
      </c>
      <c r="E288" s="138" t="s">
        <v>9</v>
      </c>
      <c r="F288" s="45"/>
      <c r="G288" s="136">
        <f t="shared" si="21"/>
        <v>0</v>
      </c>
      <c r="H288" s="41"/>
    </row>
    <row r="289" spans="2:8">
      <c r="B289" s="139">
        <f t="shared" si="22"/>
        <v>16.090000000000014</v>
      </c>
      <c r="C289" s="148" t="s">
        <v>416</v>
      </c>
      <c r="D289" s="141">
        <v>6.75</v>
      </c>
      <c r="E289" s="138" t="s">
        <v>13</v>
      </c>
      <c r="F289" s="45"/>
      <c r="G289" s="136">
        <f t="shared" si="21"/>
        <v>0</v>
      </c>
      <c r="H289" s="41"/>
    </row>
    <row r="290" spans="2:8">
      <c r="B290" s="139">
        <f t="shared" si="22"/>
        <v>16.100000000000016</v>
      </c>
      <c r="C290" s="148" t="s">
        <v>440</v>
      </c>
      <c r="D290" s="141">
        <v>9</v>
      </c>
      <c r="E290" s="138" t="s">
        <v>9</v>
      </c>
      <c r="F290" s="45"/>
      <c r="G290" s="136">
        <f t="shared" si="21"/>
        <v>0</v>
      </c>
      <c r="H290" s="41"/>
    </row>
    <row r="291" spans="2:8">
      <c r="B291" s="139">
        <f t="shared" si="22"/>
        <v>16.110000000000017</v>
      </c>
      <c r="C291" s="148" t="s">
        <v>448</v>
      </c>
      <c r="D291" s="141">
        <v>15</v>
      </c>
      <c r="E291" s="138" t="s">
        <v>9</v>
      </c>
      <c r="F291" s="45"/>
      <c r="G291" s="136">
        <f t="shared" si="21"/>
        <v>0</v>
      </c>
      <c r="H291" s="41"/>
    </row>
    <row r="292" spans="2:8">
      <c r="B292" s="139">
        <f t="shared" si="22"/>
        <v>16.120000000000019</v>
      </c>
      <c r="C292" s="148" t="s">
        <v>671</v>
      </c>
      <c r="D292" s="141">
        <v>1</v>
      </c>
      <c r="E292" s="138" t="s">
        <v>9</v>
      </c>
      <c r="F292" s="45"/>
      <c r="G292" s="136">
        <f t="shared" si="21"/>
        <v>0</v>
      </c>
      <c r="H292" s="41"/>
    </row>
    <row r="293" spans="2:8">
      <c r="B293" s="139">
        <f t="shared" si="22"/>
        <v>16.13000000000002</v>
      </c>
      <c r="C293" s="148" t="s">
        <v>672</v>
      </c>
      <c r="D293" s="141">
        <v>4</v>
      </c>
      <c r="E293" s="138" t="s">
        <v>9</v>
      </c>
      <c r="F293" s="45"/>
      <c r="G293" s="136">
        <f t="shared" si="21"/>
        <v>0</v>
      </c>
      <c r="H293" s="41"/>
    </row>
    <row r="294" spans="2:8">
      <c r="B294" s="139">
        <f t="shared" si="22"/>
        <v>16.140000000000022</v>
      </c>
      <c r="C294" s="148" t="s">
        <v>660</v>
      </c>
      <c r="D294" s="141">
        <v>2</v>
      </c>
      <c r="E294" s="138" t="s">
        <v>9</v>
      </c>
      <c r="F294" s="45"/>
      <c r="G294" s="136">
        <f t="shared" si="21"/>
        <v>0</v>
      </c>
      <c r="H294" s="41"/>
    </row>
    <row r="295" spans="2:8">
      <c r="B295" s="139">
        <f t="shared" si="22"/>
        <v>16.150000000000023</v>
      </c>
      <c r="C295" s="148" t="s">
        <v>673</v>
      </c>
      <c r="D295" s="141">
        <v>2</v>
      </c>
      <c r="E295" s="138" t="s">
        <v>9</v>
      </c>
      <c r="F295" s="45"/>
      <c r="G295" s="136">
        <f t="shared" si="21"/>
        <v>0</v>
      </c>
      <c r="H295" s="41"/>
    </row>
    <row r="296" spans="2:8">
      <c r="B296" s="139">
        <f t="shared" si="22"/>
        <v>16.160000000000025</v>
      </c>
      <c r="C296" s="148" t="s">
        <v>95</v>
      </c>
      <c r="D296" s="141">
        <v>1</v>
      </c>
      <c r="E296" s="138" t="s">
        <v>15</v>
      </c>
      <c r="F296" s="45"/>
      <c r="G296" s="136">
        <f t="shared" si="21"/>
        <v>0</v>
      </c>
      <c r="H296" s="41"/>
    </row>
    <row r="297" spans="2:8">
      <c r="B297" s="142"/>
      <c r="C297" s="148"/>
      <c r="D297" s="138"/>
      <c r="E297" s="138"/>
      <c r="F297" s="45"/>
      <c r="G297" s="136">
        <f t="shared" si="21"/>
        <v>0</v>
      </c>
      <c r="H297" s="41">
        <f>SUM(G281:G296)</f>
        <v>0</v>
      </c>
    </row>
    <row r="298" spans="2:8">
      <c r="B298" s="137">
        <f>B280+1</f>
        <v>17</v>
      </c>
      <c r="C298" s="147" t="s">
        <v>661</v>
      </c>
      <c r="D298" s="138"/>
      <c r="E298" s="138"/>
      <c r="F298" s="45"/>
      <c r="G298" s="136">
        <f t="shared" si="21"/>
        <v>0</v>
      </c>
      <c r="H298" s="41"/>
    </row>
    <row r="299" spans="2:8">
      <c r="B299" s="139">
        <f t="shared" ref="B299:B306" si="23">+B298+0.01</f>
        <v>17.010000000000002</v>
      </c>
      <c r="C299" s="148" t="s">
        <v>420</v>
      </c>
      <c r="D299" s="141">
        <v>350</v>
      </c>
      <c r="E299" s="138" t="s">
        <v>21</v>
      </c>
      <c r="F299" s="45"/>
      <c r="G299" s="136">
        <f t="shared" si="21"/>
        <v>0</v>
      </c>
      <c r="H299" s="41"/>
    </row>
    <row r="300" spans="2:8">
      <c r="B300" s="139">
        <f t="shared" si="23"/>
        <v>17.020000000000003</v>
      </c>
      <c r="C300" s="148" t="s">
        <v>421</v>
      </c>
      <c r="D300" s="141">
        <v>350</v>
      </c>
      <c r="E300" s="138" t="s">
        <v>21</v>
      </c>
      <c r="F300" s="45"/>
      <c r="G300" s="136">
        <f t="shared" si="21"/>
        <v>0</v>
      </c>
      <c r="H300" s="41"/>
    </row>
    <row r="301" spans="2:8">
      <c r="B301" s="139">
        <f t="shared" si="23"/>
        <v>17.030000000000005</v>
      </c>
      <c r="C301" s="148" t="s">
        <v>368</v>
      </c>
      <c r="D301" s="141">
        <v>300</v>
      </c>
      <c r="E301" s="138" t="s">
        <v>21</v>
      </c>
      <c r="F301" s="45"/>
      <c r="G301" s="136">
        <f t="shared" si="21"/>
        <v>0</v>
      </c>
      <c r="H301" s="41"/>
    </row>
    <row r="302" spans="2:8">
      <c r="B302" s="139">
        <f t="shared" si="23"/>
        <v>17.040000000000006</v>
      </c>
      <c r="C302" s="148" t="s">
        <v>422</v>
      </c>
      <c r="D302" s="141">
        <v>110</v>
      </c>
      <c r="E302" s="138" t="s">
        <v>9</v>
      </c>
      <c r="F302" s="45"/>
      <c r="G302" s="136">
        <f t="shared" si="21"/>
        <v>0</v>
      </c>
      <c r="H302" s="41"/>
    </row>
    <row r="303" spans="2:8">
      <c r="B303" s="139">
        <f t="shared" si="23"/>
        <v>17.050000000000008</v>
      </c>
      <c r="C303" s="148" t="s">
        <v>423</v>
      </c>
      <c r="D303" s="141">
        <v>12</v>
      </c>
      <c r="E303" s="138" t="s">
        <v>9</v>
      </c>
      <c r="F303" s="45"/>
      <c r="G303" s="136">
        <f t="shared" si="21"/>
        <v>0</v>
      </c>
      <c r="H303" s="41"/>
    </row>
    <row r="304" spans="2:8">
      <c r="B304" s="139">
        <f t="shared" si="23"/>
        <v>17.060000000000009</v>
      </c>
      <c r="C304" s="148" t="s">
        <v>424</v>
      </c>
      <c r="D304" s="141">
        <v>12</v>
      </c>
      <c r="E304" s="138" t="s">
        <v>9</v>
      </c>
      <c r="F304" s="45"/>
      <c r="G304" s="136">
        <f t="shared" si="21"/>
        <v>0</v>
      </c>
      <c r="H304" s="41"/>
    </row>
    <row r="305" spans="2:8">
      <c r="B305" s="139">
        <f t="shared" si="23"/>
        <v>17.070000000000011</v>
      </c>
      <c r="C305" s="148" t="s">
        <v>425</v>
      </c>
      <c r="D305" s="141">
        <v>12</v>
      </c>
      <c r="E305" s="138" t="s">
        <v>9</v>
      </c>
      <c r="F305" s="45"/>
      <c r="G305" s="136">
        <f t="shared" si="21"/>
        <v>0</v>
      </c>
      <c r="H305" s="41"/>
    </row>
    <row r="306" spans="2:8">
      <c r="B306" s="139">
        <f t="shared" si="23"/>
        <v>17.080000000000013</v>
      </c>
      <c r="C306" s="148" t="s">
        <v>127</v>
      </c>
      <c r="D306" s="141">
        <v>1</v>
      </c>
      <c r="E306" s="138" t="s">
        <v>15</v>
      </c>
      <c r="F306" s="45"/>
      <c r="G306" s="136">
        <f t="shared" si="21"/>
        <v>0</v>
      </c>
      <c r="H306" s="41"/>
    </row>
    <row r="307" spans="2:8">
      <c r="B307" s="142"/>
      <c r="C307" s="148"/>
      <c r="D307" s="138"/>
      <c r="E307" s="138"/>
      <c r="F307" s="45"/>
      <c r="G307" s="136">
        <f t="shared" si="21"/>
        <v>0</v>
      </c>
      <c r="H307" s="41">
        <f>SUM(G299:G306)</f>
        <v>0</v>
      </c>
    </row>
    <row r="308" spans="2:8">
      <c r="B308" s="137">
        <f>B298+1</f>
        <v>18</v>
      </c>
      <c r="C308" s="147" t="s">
        <v>662</v>
      </c>
      <c r="D308" s="138"/>
      <c r="E308" s="138"/>
      <c r="F308" s="45"/>
      <c r="G308" s="136">
        <f t="shared" si="21"/>
        <v>0</v>
      </c>
      <c r="H308" s="41"/>
    </row>
    <row r="309" spans="2:8">
      <c r="B309" s="139">
        <f t="shared" ref="B309:B316" si="24">+B308+0.01</f>
        <v>18.010000000000002</v>
      </c>
      <c r="C309" s="148" t="s">
        <v>663</v>
      </c>
      <c r="D309" s="141">
        <v>15</v>
      </c>
      <c r="E309" s="138" t="s">
        <v>9</v>
      </c>
      <c r="F309" s="45"/>
      <c r="G309" s="136">
        <f t="shared" si="21"/>
        <v>0</v>
      </c>
      <c r="H309" s="41"/>
    </row>
    <row r="310" spans="2:8">
      <c r="B310" s="139">
        <f t="shared" si="24"/>
        <v>18.020000000000003</v>
      </c>
      <c r="C310" s="148" t="s">
        <v>641</v>
      </c>
      <c r="D310" s="141">
        <v>15</v>
      </c>
      <c r="E310" s="138" t="s">
        <v>9</v>
      </c>
      <c r="F310" s="45"/>
      <c r="G310" s="136">
        <f t="shared" si="21"/>
        <v>0</v>
      </c>
      <c r="H310" s="41"/>
    </row>
    <row r="311" spans="2:8">
      <c r="B311" s="139">
        <f t="shared" si="24"/>
        <v>18.030000000000005</v>
      </c>
      <c r="C311" s="148" t="s">
        <v>642</v>
      </c>
      <c r="D311" s="141">
        <v>18</v>
      </c>
      <c r="E311" s="138" t="s">
        <v>9</v>
      </c>
      <c r="F311" s="45"/>
      <c r="G311" s="136">
        <f t="shared" si="21"/>
        <v>0</v>
      </c>
      <c r="H311" s="41"/>
    </row>
    <row r="312" spans="2:8">
      <c r="B312" s="139">
        <f t="shared" si="24"/>
        <v>18.040000000000006</v>
      </c>
      <c r="C312" s="148" t="s">
        <v>20</v>
      </c>
      <c r="D312" s="141">
        <v>0.25</v>
      </c>
      <c r="E312" s="138" t="s">
        <v>13</v>
      </c>
      <c r="F312" s="45"/>
      <c r="G312" s="136">
        <f t="shared" si="21"/>
        <v>0</v>
      </c>
      <c r="H312" s="41"/>
    </row>
    <row r="313" spans="2:8">
      <c r="B313" s="139">
        <f t="shared" si="24"/>
        <v>18.050000000000008</v>
      </c>
      <c r="C313" s="148" t="s">
        <v>430</v>
      </c>
      <c r="D313" s="141">
        <v>288</v>
      </c>
      <c r="E313" s="138" t="s">
        <v>21</v>
      </c>
      <c r="F313" s="45"/>
      <c r="G313" s="136">
        <f t="shared" si="21"/>
        <v>0</v>
      </c>
      <c r="H313" s="41"/>
    </row>
    <row r="314" spans="2:8">
      <c r="B314" s="139">
        <f t="shared" si="24"/>
        <v>18.060000000000009</v>
      </c>
      <c r="C314" s="148" t="s">
        <v>664</v>
      </c>
      <c r="D314" s="141">
        <v>36</v>
      </c>
      <c r="E314" s="138" t="s">
        <v>9</v>
      </c>
      <c r="F314" s="45"/>
      <c r="G314" s="136">
        <f t="shared" si="21"/>
        <v>0</v>
      </c>
      <c r="H314" s="41"/>
    </row>
    <row r="315" spans="2:8">
      <c r="B315" s="139">
        <f t="shared" si="24"/>
        <v>18.070000000000011</v>
      </c>
      <c r="C315" s="148" t="s">
        <v>432</v>
      </c>
      <c r="D315" s="141">
        <v>36</v>
      </c>
      <c r="E315" s="138" t="s">
        <v>9</v>
      </c>
      <c r="F315" s="45"/>
      <c r="G315" s="136">
        <f t="shared" si="21"/>
        <v>0</v>
      </c>
      <c r="H315" s="41"/>
    </row>
    <row r="316" spans="2:8">
      <c r="B316" s="139">
        <f t="shared" si="24"/>
        <v>18.080000000000013</v>
      </c>
      <c r="C316" s="148" t="s">
        <v>127</v>
      </c>
      <c r="D316" s="141">
        <v>1</v>
      </c>
      <c r="E316" s="138" t="s">
        <v>15</v>
      </c>
      <c r="F316" s="45"/>
      <c r="G316" s="136">
        <f t="shared" si="21"/>
        <v>0</v>
      </c>
      <c r="H316" s="41"/>
    </row>
    <row r="317" spans="2:8">
      <c r="B317" s="142"/>
      <c r="C317" s="148"/>
      <c r="D317" s="138"/>
      <c r="E317" s="138"/>
      <c r="F317" s="45"/>
      <c r="G317" s="136">
        <f t="shared" si="21"/>
        <v>0</v>
      </c>
      <c r="H317" s="41">
        <f>SUM(G309:G316)</f>
        <v>0</v>
      </c>
    </row>
    <row r="318" spans="2:8">
      <c r="B318" s="137">
        <f>B308+1</f>
        <v>19</v>
      </c>
      <c r="C318" s="147" t="s">
        <v>674</v>
      </c>
      <c r="D318" s="138"/>
      <c r="E318" s="138"/>
      <c r="F318" s="45"/>
      <c r="G318" s="136">
        <f t="shared" si="21"/>
        <v>0</v>
      </c>
      <c r="H318" s="41"/>
    </row>
    <row r="319" spans="2:8">
      <c r="B319" s="139">
        <f t="shared" ref="B319:B326" si="25">+B318+0.01</f>
        <v>19.010000000000002</v>
      </c>
      <c r="C319" s="148" t="s">
        <v>730</v>
      </c>
      <c r="D319" s="141">
        <v>1</v>
      </c>
      <c r="E319" s="138" t="s">
        <v>9</v>
      </c>
      <c r="F319" s="45"/>
      <c r="G319" s="136">
        <f t="shared" si="21"/>
        <v>0</v>
      </c>
      <c r="H319" s="41"/>
    </row>
    <row r="320" spans="2:8">
      <c r="B320" s="139">
        <f t="shared" si="25"/>
        <v>19.020000000000003</v>
      </c>
      <c r="C320" s="148" t="s">
        <v>391</v>
      </c>
      <c r="D320" s="141">
        <v>1</v>
      </c>
      <c r="E320" s="138" t="s">
        <v>9</v>
      </c>
      <c r="F320" s="45"/>
      <c r="G320" s="136">
        <f t="shared" si="21"/>
        <v>0</v>
      </c>
      <c r="H320" s="41"/>
    </row>
    <row r="321" spans="2:8">
      <c r="B321" s="139">
        <f t="shared" si="25"/>
        <v>19.030000000000005</v>
      </c>
      <c r="C321" s="148" t="s">
        <v>442</v>
      </c>
      <c r="D321" s="141">
        <v>1</v>
      </c>
      <c r="E321" s="138" t="s">
        <v>9</v>
      </c>
      <c r="F321" s="45"/>
      <c r="G321" s="136">
        <f t="shared" si="21"/>
        <v>0</v>
      </c>
      <c r="H321" s="41"/>
    </row>
    <row r="322" spans="2:8">
      <c r="B322" s="139">
        <f t="shared" si="25"/>
        <v>19.040000000000006</v>
      </c>
      <c r="C322" s="148" t="s">
        <v>444</v>
      </c>
      <c r="D322" s="141">
        <v>6</v>
      </c>
      <c r="E322" s="138" t="s">
        <v>9</v>
      </c>
      <c r="F322" s="45"/>
      <c r="G322" s="136">
        <f t="shared" si="21"/>
        <v>0</v>
      </c>
      <c r="H322" s="41"/>
    </row>
    <row r="323" spans="2:8">
      <c r="B323" s="139">
        <f t="shared" si="25"/>
        <v>19.050000000000008</v>
      </c>
      <c r="C323" s="148" t="s">
        <v>393</v>
      </c>
      <c r="D323" s="141">
        <v>7</v>
      </c>
      <c r="E323" s="138" t="s">
        <v>9</v>
      </c>
      <c r="F323" s="45"/>
      <c r="G323" s="136">
        <f t="shared" si="21"/>
        <v>0</v>
      </c>
      <c r="H323" s="41"/>
    </row>
    <row r="324" spans="2:8">
      <c r="B324" s="139">
        <f t="shared" si="25"/>
        <v>19.060000000000009</v>
      </c>
      <c r="C324" s="148" t="s">
        <v>452</v>
      </c>
      <c r="D324" s="141">
        <v>1</v>
      </c>
      <c r="E324" s="138" t="s">
        <v>9</v>
      </c>
      <c r="F324" s="45"/>
      <c r="G324" s="136">
        <f t="shared" si="21"/>
        <v>0</v>
      </c>
      <c r="H324" s="41"/>
    </row>
    <row r="325" spans="2:8">
      <c r="B325" s="139">
        <f t="shared" si="25"/>
        <v>19.070000000000011</v>
      </c>
      <c r="C325" s="143" t="s">
        <v>691</v>
      </c>
      <c r="D325" s="144">
        <v>7</v>
      </c>
      <c r="E325" s="145" t="s">
        <v>9</v>
      </c>
      <c r="F325" s="146"/>
      <c r="G325" s="136">
        <f t="shared" si="21"/>
        <v>0</v>
      </c>
      <c r="H325" s="41"/>
    </row>
    <row r="326" spans="2:8">
      <c r="B326" s="139">
        <f t="shared" si="25"/>
        <v>19.080000000000013</v>
      </c>
      <c r="C326" s="148" t="s">
        <v>95</v>
      </c>
      <c r="D326" s="141">
        <v>1</v>
      </c>
      <c r="E326" s="138" t="s">
        <v>15</v>
      </c>
      <c r="F326" s="45"/>
      <c r="G326" s="136">
        <f t="shared" si="21"/>
        <v>0</v>
      </c>
      <c r="H326" s="41"/>
    </row>
    <row r="327" spans="2:8">
      <c r="B327" s="142"/>
      <c r="C327" s="148"/>
      <c r="D327" s="138"/>
      <c r="E327" s="138"/>
      <c r="F327" s="45"/>
      <c r="G327" s="136">
        <f t="shared" si="21"/>
        <v>0</v>
      </c>
      <c r="H327" s="41">
        <f>SUM(G319:G326)</f>
        <v>0</v>
      </c>
    </row>
    <row r="328" spans="2:8">
      <c r="B328" s="137">
        <f>B318+1</f>
        <v>20</v>
      </c>
      <c r="C328" s="147" t="s">
        <v>395</v>
      </c>
      <c r="D328" s="138"/>
      <c r="E328" s="138"/>
      <c r="F328" s="45"/>
      <c r="G328" s="136">
        <f t="shared" si="21"/>
        <v>0</v>
      </c>
      <c r="H328" s="41"/>
    </row>
    <row r="329" spans="2:8">
      <c r="B329" s="139">
        <f t="shared" ref="B329:B342" si="26">+B328+0.01</f>
        <v>20.010000000000002</v>
      </c>
      <c r="C329" s="148" t="s">
        <v>380</v>
      </c>
      <c r="D329" s="141">
        <v>1.5</v>
      </c>
      <c r="E329" s="138" t="s">
        <v>17</v>
      </c>
      <c r="F329" s="45"/>
      <c r="G329" s="136">
        <f t="shared" si="21"/>
        <v>0</v>
      </c>
      <c r="H329" s="41"/>
    </row>
    <row r="330" spans="2:8">
      <c r="B330" s="139">
        <f t="shared" si="26"/>
        <v>20.020000000000003</v>
      </c>
      <c r="C330" s="148" t="s">
        <v>398</v>
      </c>
      <c r="D330" s="141">
        <v>50</v>
      </c>
      <c r="E330" s="138" t="s">
        <v>21</v>
      </c>
      <c r="F330" s="45"/>
      <c r="G330" s="136">
        <f t="shared" si="21"/>
        <v>0</v>
      </c>
      <c r="H330" s="41"/>
    </row>
    <row r="331" spans="2:8">
      <c r="B331" s="139">
        <f t="shared" si="26"/>
        <v>20.030000000000005</v>
      </c>
      <c r="C331" s="148" t="s">
        <v>399</v>
      </c>
      <c r="D331" s="141">
        <v>40</v>
      </c>
      <c r="E331" s="138" t="s">
        <v>21</v>
      </c>
      <c r="F331" s="45"/>
      <c r="G331" s="136">
        <f t="shared" si="21"/>
        <v>0</v>
      </c>
      <c r="H331" s="41"/>
    </row>
    <row r="332" spans="2:8">
      <c r="B332" s="139">
        <f t="shared" si="26"/>
        <v>20.040000000000006</v>
      </c>
      <c r="C332" s="148" t="s">
        <v>400</v>
      </c>
      <c r="D332" s="141">
        <v>12</v>
      </c>
      <c r="E332" s="138" t="s">
        <v>21</v>
      </c>
      <c r="F332" s="45"/>
      <c r="G332" s="136">
        <f t="shared" si="21"/>
        <v>0</v>
      </c>
      <c r="H332" s="41"/>
    </row>
    <row r="333" spans="2:8">
      <c r="B333" s="139">
        <f t="shared" si="26"/>
        <v>20.050000000000008</v>
      </c>
      <c r="C333" s="148" t="s">
        <v>401</v>
      </c>
      <c r="D333" s="141">
        <v>12</v>
      </c>
      <c r="E333" s="138" t="s">
        <v>21</v>
      </c>
      <c r="F333" s="45"/>
      <c r="G333" s="136">
        <f t="shared" si="21"/>
        <v>0</v>
      </c>
      <c r="H333" s="41"/>
    </row>
    <row r="334" spans="2:8">
      <c r="B334" s="139">
        <f t="shared" si="26"/>
        <v>20.060000000000009</v>
      </c>
      <c r="C334" s="148" t="s">
        <v>402</v>
      </c>
      <c r="D334" s="141">
        <v>130</v>
      </c>
      <c r="E334" s="138" t="s">
        <v>21</v>
      </c>
      <c r="F334" s="45"/>
      <c r="G334" s="136">
        <f t="shared" si="21"/>
        <v>0</v>
      </c>
      <c r="H334" s="41"/>
    </row>
    <row r="335" spans="2:8">
      <c r="B335" s="139">
        <f t="shared" si="26"/>
        <v>20.070000000000011</v>
      </c>
      <c r="C335" s="148" t="s">
        <v>403</v>
      </c>
      <c r="D335" s="141">
        <v>40</v>
      </c>
      <c r="E335" s="138" t="s">
        <v>21</v>
      </c>
      <c r="F335" s="45"/>
      <c r="G335" s="136">
        <f t="shared" si="21"/>
        <v>0</v>
      </c>
      <c r="H335" s="41"/>
    </row>
    <row r="336" spans="2:8">
      <c r="B336" s="139">
        <f t="shared" si="26"/>
        <v>20.080000000000013</v>
      </c>
      <c r="C336" s="148" t="s">
        <v>447</v>
      </c>
      <c r="D336" s="141">
        <v>60</v>
      </c>
      <c r="E336" s="138" t="s">
        <v>21</v>
      </c>
      <c r="F336" s="45"/>
      <c r="G336" s="136">
        <f t="shared" si="21"/>
        <v>0</v>
      </c>
      <c r="H336" s="41"/>
    </row>
    <row r="337" spans="2:8">
      <c r="B337" s="139">
        <f t="shared" si="26"/>
        <v>20.090000000000014</v>
      </c>
      <c r="C337" s="148" t="s">
        <v>405</v>
      </c>
      <c r="D337" s="141">
        <v>1</v>
      </c>
      <c r="E337" s="138" t="s">
        <v>9</v>
      </c>
      <c r="F337" s="45"/>
      <c r="G337" s="136">
        <f t="shared" si="21"/>
        <v>0</v>
      </c>
      <c r="H337" s="41"/>
    </row>
    <row r="338" spans="2:8">
      <c r="B338" s="139">
        <f t="shared" si="26"/>
        <v>20.100000000000016</v>
      </c>
      <c r="C338" s="148" t="s">
        <v>406</v>
      </c>
      <c r="D338" s="141">
        <v>4</v>
      </c>
      <c r="E338" s="138" t="s">
        <v>9</v>
      </c>
      <c r="F338" s="45"/>
      <c r="G338" s="136">
        <f t="shared" si="21"/>
        <v>0</v>
      </c>
      <c r="H338" s="41"/>
    </row>
    <row r="339" spans="2:8">
      <c r="B339" s="139">
        <f t="shared" si="26"/>
        <v>20.110000000000017</v>
      </c>
      <c r="C339" s="148" t="s">
        <v>407</v>
      </c>
      <c r="D339" s="141">
        <v>1</v>
      </c>
      <c r="E339" s="138" t="s">
        <v>9</v>
      </c>
      <c r="F339" s="45"/>
      <c r="G339" s="136">
        <f t="shared" si="21"/>
        <v>0</v>
      </c>
      <c r="H339" s="41"/>
    </row>
    <row r="340" spans="2:8">
      <c r="B340" s="139">
        <f t="shared" si="26"/>
        <v>20.120000000000019</v>
      </c>
      <c r="C340" s="143" t="s">
        <v>690</v>
      </c>
      <c r="D340" s="144">
        <v>1</v>
      </c>
      <c r="E340" s="145" t="s">
        <v>15</v>
      </c>
      <c r="F340" s="146"/>
      <c r="G340" s="136">
        <f t="shared" si="21"/>
        <v>0</v>
      </c>
      <c r="H340" s="41"/>
    </row>
    <row r="341" spans="2:8">
      <c r="B341" s="139">
        <f t="shared" si="26"/>
        <v>20.13000000000002</v>
      </c>
      <c r="C341" s="143" t="s">
        <v>691</v>
      </c>
      <c r="D341" s="144">
        <v>1</v>
      </c>
      <c r="E341" s="145" t="s">
        <v>15</v>
      </c>
      <c r="F341" s="146"/>
      <c r="G341" s="136">
        <f t="shared" ref="G341" si="27">ROUND(D341*F341,2)</f>
        <v>0</v>
      </c>
      <c r="H341" s="41"/>
    </row>
    <row r="342" spans="2:8">
      <c r="B342" s="139">
        <f t="shared" si="26"/>
        <v>20.140000000000022</v>
      </c>
      <c r="C342" s="148" t="s">
        <v>95</v>
      </c>
      <c r="D342" s="141">
        <v>1</v>
      </c>
      <c r="E342" s="138" t="s">
        <v>15</v>
      </c>
      <c r="F342" s="45"/>
      <c r="G342" s="136">
        <f t="shared" ref="G342:G406" si="28">ROUND(D342*F342,2)</f>
        <v>0</v>
      </c>
      <c r="H342" s="41"/>
    </row>
    <row r="343" spans="2:8">
      <c r="B343" s="142"/>
      <c r="C343" s="148"/>
      <c r="D343" s="138"/>
      <c r="E343" s="138"/>
      <c r="F343" s="45"/>
      <c r="G343" s="136">
        <f t="shared" si="28"/>
        <v>0</v>
      </c>
      <c r="H343" s="41">
        <f>SUM(G329:G342)</f>
        <v>0</v>
      </c>
    </row>
    <row r="344" spans="2:8">
      <c r="B344" s="137">
        <f>B328+1</f>
        <v>21</v>
      </c>
      <c r="C344" s="147" t="s">
        <v>409</v>
      </c>
      <c r="D344" s="138"/>
      <c r="E344" s="138"/>
      <c r="F344" s="45"/>
      <c r="G344" s="136">
        <f t="shared" si="28"/>
        <v>0</v>
      </c>
      <c r="H344" s="41"/>
    </row>
    <row r="345" spans="2:8">
      <c r="B345" s="139">
        <f t="shared" ref="B345:B358" si="29">+B344+0.01</f>
        <v>21.01</v>
      </c>
      <c r="C345" s="148" t="s">
        <v>410</v>
      </c>
      <c r="D345" s="141">
        <v>23</v>
      </c>
      <c r="E345" s="138" t="s">
        <v>9</v>
      </c>
      <c r="F345" s="45"/>
      <c r="G345" s="136">
        <f t="shared" si="28"/>
        <v>0</v>
      </c>
      <c r="H345" s="41"/>
    </row>
    <row r="346" spans="2:8">
      <c r="B346" s="139">
        <f t="shared" si="29"/>
        <v>21.020000000000003</v>
      </c>
      <c r="C346" s="148" t="s">
        <v>411</v>
      </c>
      <c r="D346" s="141">
        <v>45</v>
      </c>
      <c r="E346" s="138" t="s">
        <v>9</v>
      </c>
      <c r="F346" s="45"/>
      <c r="G346" s="136">
        <f t="shared" si="28"/>
        <v>0</v>
      </c>
      <c r="H346" s="41"/>
    </row>
    <row r="347" spans="2:8">
      <c r="B347" s="139">
        <f t="shared" si="29"/>
        <v>21.030000000000005</v>
      </c>
      <c r="C347" s="148" t="s">
        <v>375</v>
      </c>
      <c r="D347" s="141">
        <v>45</v>
      </c>
      <c r="E347" s="138" t="s">
        <v>9</v>
      </c>
      <c r="F347" s="45"/>
      <c r="G347" s="136">
        <f t="shared" si="28"/>
        <v>0</v>
      </c>
      <c r="H347" s="41"/>
    </row>
    <row r="348" spans="2:8">
      <c r="B348" s="139">
        <f t="shared" si="29"/>
        <v>21.040000000000006</v>
      </c>
      <c r="C348" s="148" t="s">
        <v>412</v>
      </c>
      <c r="D348" s="141">
        <v>45</v>
      </c>
      <c r="E348" s="138" t="s">
        <v>9</v>
      </c>
      <c r="F348" s="45"/>
      <c r="G348" s="136">
        <f t="shared" si="28"/>
        <v>0</v>
      </c>
      <c r="H348" s="41"/>
    </row>
    <row r="349" spans="2:8">
      <c r="B349" s="139">
        <f t="shared" si="29"/>
        <v>21.050000000000008</v>
      </c>
      <c r="C349" s="148" t="s">
        <v>413</v>
      </c>
      <c r="D349" s="141">
        <v>45</v>
      </c>
      <c r="E349" s="138" t="s">
        <v>9</v>
      </c>
      <c r="F349" s="45"/>
      <c r="G349" s="136">
        <f t="shared" si="28"/>
        <v>0</v>
      </c>
      <c r="H349" s="41"/>
    </row>
    <row r="350" spans="2:8">
      <c r="B350" s="139">
        <f t="shared" si="29"/>
        <v>21.060000000000009</v>
      </c>
      <c r="C350" s="148" t="s">
        <v>414</v>
      </c>
      <c r="D350" s="141">
        <v>45</v>
      </c>
      <c r="E350" s="138" t="s">
        <v>9</v>
      </c>
      <c r="F350" s="45"/>
      <c r="G350" s="136">
        <f t="shared" si="28"/>
        <v>0</v>
      </c>
      <c r="H350" s="41"/>
    </row>
    <row r="351" spans="2:8">
      <c r="B351" s="139">
        <f t="shared" si="29"/>
        <v>21.070000000000011</v>
      </c>
      <c r="C351" s="148" t="s">
        <v>379</v>
      </c>
      <c r="D351" s="141">
        <v>5</v>
      </c>
      <c r="E351" s="138" t="s">
        <v>9</v>
      </c>
      <c r="F351" s="45"/>
      <c r="G351" s="136">
        <f t="shared" si="28"/>
        <v>0</v>
      </c>
      <c r="H351" s="41"/>
    </row>
    <row r="352" spans="2:8">
      <c r="B352" s="139">
        <f t="shared" si="29"/>
        <v>21.080000000000013</v>
      </c>
      <c r="C352" s="148" t="s">
        <v>415</v>
      </c>
      <c r="D352" s="141">
        <v>1</v>
      </c>
      <c r="E352" s="138" t="s">
        <v>9</v>
      </c>
      <c r="F352" s="45"/>
      <c r="G352" s="136">
        <f t="shared" si="28"/>
        <v>0</v>
      </c>
      <c r="H352" s="41"/>
    </row>
    <row r="353" spans="2:8">
      <c r="B353" s="139">
        <f t="shared" si="29"/>
        <v>21.090000000000014</v>
      </c>
      <c r="C353" s="148" t="s">
        <v>416</v>
      </c>
      <c r="D353" s="141">
        <v>3.25</v>
      </c>
      <c r="E353" s="138" t="s">
        <v>13</v>
      </c>
      <c r="F353" s="45"/>
      <c r="G353" s="136">
        <f t="shared" si="28"/>
        <v>0</v>
      </c>
      <c r="H353" s="41"/>
    </row>
    <row r="354" spans="2:8">
      <c r="B354" s="139">
        <f t="shared" si="29"/>
        <v>21.100000000000016</v>
      </c>
      <c r="C354" s="148" t="s">
        <v>440</v>
      </c>
      <c r="D354" s="141">
        <v>7</v>
      </c>
      <c r="E354" s="138" t="s">
        <v>9</v>
      </c>
      <c r="F354" s="45"/>
      <c r="G354" s="136">
        <f t="shared" si="28"/>
        <v>0</v>
      </c>
      <c r="H354" s="41"/>
    </row>
    <row r="355" spans="2:8">
      <c r="B355" s="139">
        <f t="shared" si="29"/>
        <v>21.110000000000017</v>
      </c>
      <c r="C355" s="148" t="s">
        <v>448</v>
      </c>
      <c r="D355" s="141">
        <v>2</v>
      </c>
      <c r="E355" s="138" t="s">
        <v>9</v>
      </c>
      <c r="F355" s="45"/>
      <c r="G355" s="136">
        <f t="shared" si="28"/>
        <v>0</v>
      </c>
      <c r="H355" s="41"/>
    </row>
    <row r="356" spans="2:8">
      <c r="B356" s="139">
        <f t="shared" si="29"/>
        <v>21.120000000000019</v>
      </c>
      <c r="C356" s="148" t="s">
        <v>449</v>
      </c>
      <c r="D356" s="141">
        <v>1</v>
      </c>
      <c r="E356" s="138" t="s">
        <v>9</v>
      </c>
      <c r="F356" s="45"/>
      <c r="G356" s="136">
        <f t="shared" si="28"/>
        <v>0</v>
      </c>
      <c r="H356" s="41"/>
    </row>
    <row r="357" spans="2:8">
      <c r="B357" s="139">
        <f t="shared" si="29"/>
        <v>21.13000000000002</v>
      </c>
      <c r="C357" s="148" t="s">
        <v>451</v>
      </c>
      <c r="D357" s="141">
        <v>6</v>
      </c>
      <c r="E357" s="138" t="s">
        <v>9</v>
      </c>
      <c r="F357" s="45"/>
      <c r="G357" s="136">
        <f t="shared" si="28"/>
        <v>0</v>
      </c>
      <c r="H357" s="41"/>
    </row>
    <row r="358" spans="2:8">
      <c r="B358" s="139">
        <f t="shared" si="29"/>
        <v>21.140000000000022</v>
      </c>
      <c r="C358" s="148" t="s">
        <v>95</v>
      </c>
      <c r="D358" s="141">
        <v>1</v>
      </c>
      <c r="E358" s="138" t="s">
        <v>15</v>
      </c>
      <c r="F358" s="45"/>
      <c r="G358" s="136">
        <f t="shared" si="28"/>
        <v>0</v>
      </c>
      <c r="H358" s="41"/>
    </row>
    <row r="359" spans="2:8">
      <c r="B359" s="142"/>
      <c r="C359" s="148"/>
      <c r="D359" s="138"/>
      <c r="E359" s="138"/>
      <c r="F359" s="45"/>
      <c r="G359" s="136">
        <f t="shared" si="28"/>
        <v>0</v>
      </c>
      <c r="H359" s="41">
        <f>SUM(G345:G358)</f>
        <v>0</v>
      </c>
    </row>
    <row r="360" spans="2:8">
      <c r="B360" s="137">
        <f>B344+1</f>
        <v>22</v>
      </c>
      <c r="C360" s="147" t="s">
        <v>419</v>
      </c>
      <c r="D360" s="138"/>
      <c r="E360" s="138"/>
      <c r="F360" s="45"/>
      <c r="G360" s="136">
        <f t="shared" si="28"/>
        <v>0</v>
      </c>
      <c r="H360" s="41"/>
    </row>
    <row r="361" spans="2:8">
      <c r="B361" s="139">
        <f t="shared" ref="B361:B368" si="30">+B360+0.01</f>
        <v>22.01</v>
      </c>
      <c r="C361" s="148" t="s">
        <v>420</v>
      </c>
      <c r="D361" s="141">
        <v>225</v>
      </c>
      <c r="E361" s="138" t="s">
        <v>21</v>
      </c>
      <c r="F361" s="45"/>
      <c r="G361" s="136">
        <f t="shared" si="28"/>
        <v>0</v>
      </c>
      <c r="H361" s="41"/>
    </row>
    <row r="362" spans="2:8">
      <c r="B362" s="139">
        <f t="shared" si="30"/>
        <v>22.020000000000003</v>
      </c>
      <c r="C362" s="148" t="s">
        <v>421</v>
      </c>
      <c r="D362" s="141">
        <v>225</v>
      </c>
      <c r="E362" s="138" t="s">
        <v>21</v>
      </c>
      <c r="F362" s="45"/>
      <c r="G362" s="136">
        <f t="shared" si="28"/>
        <v>0</v>
      </c>
      <c r="H362" s="41"/>
    </row>
    <row r="363" spans="2:8">
      <c r="B363" s="139">
        <f t="shared" si="30"/>
        <v>22.030000000000005</v>
      </c>
      <c r="C363" s="148" t="s">
        <v>368</v>
      </c>
      <c r="D363" s="141">
        <v>175</v>
      </c>
      <c r="E363" s="138" t="s">
        <v>21</v>
      </c>
      <c r="F363" s="45"/>
      <c r="G363" s="136">
        <f t="shared" si="28"/>
        <v>0</v>
      </c>
      <c r="H363" s="41"/>
    </row>
    <row r="364" spans="2:8">
      <c r="B364" s="139">
        <f t="shared" si="30"/>
        <v>22.040000000000006</v>
      </c>
      <c r="C364" s="148" t="s">
        <v>422</v>
      </c>
      <c r="D364" s="141">
        <v>110</v>
      </c>
      <c r="E364" s="138" t="s">
        <v>9</v>
      </c>
      <c r="F364" s="45"/>
      <c r="G364" s="136">
        <f t="shared" si="28"/>
        <v>0</v>
      </c>
      <c r="H364" s="41"/>
    </row>
    <row r="365" spans="2:8">
      <c r="B365" s="139">
        <f t="shared" si="30"/>
        <v>22.050000000000008</v>
      </c>
      <c r="C365" s="148" t="s">
        <v>423</v>
      </c>
      <c r="D365" s="141">
        <v>7</v>
      </c>
      <c r="E365" s="138" t="s">
        <v>9</v>
      </c>
      <c r="F365" s="45"/>
      <c r="G365" s="136">
        <f t="shared" si="28"/>
        <v>0</v>
      </c>
      <c r="H365" s="41"/>
    </row>
    <row r="366" spans="2:8">
      <c r="B366" s="139">
        <f t="shared" si="30"/>
        <v>22.060000000000009</v>
      </c>
      <c r="C366" s="148" t="s">
        <v>424</v>
      </c>
      <c r="D366" s="141">
        <v>7</v>
      </c>
      <c r="E366" s="138" t="s">
        <v>9</v>
      </c>
      <c r="F366" s="45"/>
      <c r="G366" s="136">
        <f t="shared" si="28"/>
        <v>0</v>
      </c>
      <c r="H366" s="41"/>
    </row>
    <row r="367" spans="2:8">
      <c r="B367" s="139">
        <f t="shared" si="30"/>
        <v>22.070000000000011</v>
      </c>
      <c r="C367" s="148" t="s">
        <v>425</v>
      </c>
      <c r="D367" s="141">
        <v>7</v>
      </c>
      <c r="E367" s="138" t="s">
        <v>9</v>
      </c>
      <c r="F367" s="45"/>
      <c r="G367" s="136">
        <f t="shared" si="28"/>
        <v>0</v>
      </c>
      <c r="H367" s="41"/>
    </row>
    <row r="368" spans="2:8">
      <c r="B368" s="139">
        <f t="shared" si="30"/>
        <v>22.080000000000013</v>
      </c>
      <c r="C368" s="148" t="s">
        <v>127</v>
      </c>
      <c r="D368" s="141">
        <v>1</v>
      </c>
      <c r="E368" s="138" t="s">
        <v>15</v>
      </c>
      <c r="F368" s="45"/>
      <c r="G368" s="136">
        <f t="shared" si="28"/>
        <v>0</v>
      </c>
      <c r="H368" s="41"/>
    </row>
    <row r="369" spans="2:8">
      <c r="B369" s="142"/>
      <c r="C369" s="148"/>
      <c r="D369" s="138"/>
      <c r="E369" s="138"/>
      <c r="F369" s="45"/>
      <c r="G369" s="136">
        <f t="shared" si="28"/>
        <v>0</v>
      </c>
      <c r="H369" s="41">
        <f>SUM(G361:G368)</f>
        <v>0</v>
      </c>
    </row>
    <row r="370" spans="2:8">
      <c r="B370" s="137">
        <f>B360+1</f>
        <v>23</v>
      </c>
      <c r="C370" s="147" t="s">
        <v>426</v>
      </c>
      <c r="D370" s="138"/>
      <c r="E370" s="138"/>
      <c r="F370" s="45"/>
      <c r="G370" s="136">
        <f t="shared" si="28"/>
        <v>0</v>
      </c>
      <c r="H370" s="41"/>
    </row>
    <row r="371" spans="2:8">
      <c r="B371" s="139">
        <f t="shared" ref="B371:B378" si="31">+B370+0.01</f>
        <v>23.01</v>
      </c>
      <c r="C371" s="148" t="s">
        <v>427</v>
      </c>
      <c r="D371" s="141">
        <v>9</v>
      </c>
      <c r="E371" s="138" t="s">
        <v>9</v>
      </c>
      <c r="F371" s="45"/>
      <c r="G371" s="136">
        <f t="shared" si="28"/>
        <v>0</v>
      </c>
      <c r="H371" s="41"/>
    </row>
    <row r="372" spans="2:8">
      <c r="B372" s="139">
        <f t="shared" si="31"/>
        <v>23.020000000000003</v>
      </c>
      <c r="C372" s="148" t="s">
        <v>428</v>
      </c>
      <c r="D372" s="141">
        <v>9</v>
      </c>
      <c r="E372" s="138" t="s">
        <v>9</v>
      </c>
      <c r="F372" s="45"/>
      <c r="G372" s="136">
        <f t="shared" si="28"/>
        <v>0</v>
      </c>
      <c r="H372" s="41"/>
    </row>
    <row r="373" spans="2:8">
      <c r="B373" s="139">
        <f t="shared" si="31"/>
        <v>23.030000000000005</v>
      </c>
      <c r="C373" s="148" t="s">
        <v>429</v>
      </c>
      <c r="D373" s="141">
        <v>11</v>
      </c>
      <c r="E373" s="138" t="s">
        <v>9</v>
      </c>
      <c r="F373" s="45"/>
      <c r="G373" s="136">
        <f t="shared" si="28"/>
        <v>0</v>
      </c>
      <c r="H373" s="41"/>
    </row>
    <row r="374" spans="2:8">
      <c r="B374" s="139">
        <f t="shared" si="31"/>
        <v>23.040000000000006</v>
      </c>
      <c r="C374" s="148" t="s">
        <v>20</v>
      </c>
      <c r="D374" s="141">
        <v>0.25</v>
      </c>
      <c r="E374" s="138" t="s">
        <v>13</v>
      </c>
      <c r="F374" s="45"/>
      <c r="G374" s="136">
        <f t="shared" si="28"/>
        <v>0</v>
      </c>
      <c r="H374" s="41"/>
    </row>
    <row r="375" spans="2:8">
      <c r="B375" s="139">
        <f t="shared" si="31"/>
        <v>23.050000000000008</v>
      </c>
      <c r="C375" s="148" t="s">
        <v>430</v>
      </c>
      <c r="D375" s="141">
        <v>168</v>
      </c>
      <c r="E375" s="138" t="s">
        <v>21</v>
      </c>
      <c r="F375" s="45"/>
      <c r="G375" s="136">
        <f t="shared" si="28"/>
        <v>0</v>
      </c>
      <c r="H375" s="41"/>
    </row>
    <row r="376" spans="2:8">
      <c r="B376" s="139">
        <f t="shared" si="31"/>
        <v>23.060000000000009</v>
      </c>
      <c r="C376" s="148" t="s">
        <v>431</v>
      </c>
      <c r="D376" s="141">
        <v>21</v>
      </c>
      <c r="E376" s="138" t="s">
        <v>9</v>
      </c>
      <c r="F376" s="45"/>
      <c r="G376" s="136">
        <f t="shared" si="28"/>
        <v>0</v>
      </c>
      <c r="H376" s="41"/>
    </row>
    <row r="377" spans="2:8">
      <c r="B377" s="139">
        <f t="shared" si="31"/>
        <v>23.070000000000011</v>
      </c>
      <c r="C377" s="148" t="s">
        <v>432</v>
      </c>
      <c r="D377" s="141">
        <v>21</v>
      </c>
      <c r="E377" s="138" t="s">
        <v>9</v>
      </c>
      <c r="F377" s="45"/>
      <c r="G377" s="136">
        <f t="shared" si="28"/>
        <v>0</v>
      </c>
      <c r="H377" s="41"/>
    </row>
    <row r="378" spans="2:8">
      <c r="B378" s="139">
        <f t="shared" si="31"/>
        <v>23.080000000000013</v>
      </c>
      <c r="C378" s="148" t="s">
        <v>127</v>
      </c>
      <c r="D378" s="141">
        <v>1</v>
      </c>
      <c r="E378" s="138" t="s">
        <v>15</v>
      </c>
      <c r="F378" s="45"/>
      <c r="G378" s="136">
        <f t="shared" si="28"/>
        <v>0</v>
      </c>
      <c r="H378" s="41"/>
    </row>
    <row r="379" spans="2:8">
      <c r="B379" s="142"/>
      <c r="C379" s="148"/>
      <c r="D379" s="138"/>
      <c r="E379" s="138"/>
      <c r="F379" s="45"/>
      <c r="G379" s="136">
        <f t="shared" si="28"/>
        <v>0</v>
      </c>
      <c r="H379" s="41">
        <f>SUM(G371:G378)</f>
        <v>0</v>
      </c>
    </row>
    <row r="380" spans="2:8">
      <c r="B380" s="137">
        <f>B370+1</f>
        <v>24</v>
      </c>
      <c r="C380" s="147" t="s">
        <v>453</v>
      </c>
      <c r="D380" s="138"/>
      <c r="E380" s="138"/>
      <c r="F380" s="45"/>
      <c r="G380" s="136">
        <f t="shared" si="28"/>
        <v>0</v>
      </c>
      <c r="H380" s="41"/>
    </row>
    <row r="381" spans="2:8">
      <c r="B381" s="139">
        <f t="shared" ref="B381:B391" si="32">+B380+0.01</f>
        <v>24.01</v>
      </c>
      <c r="C381" s="148" t="s">
        <v>731</v>
      </c>
      <c r="D381" s="141">
        <v>1</v>
      </c>
      <c r="E381" s="138" t="s">
        <v>9</v>
      </c>
      <c r="F381" s="45"/>
      <c r="G381" s="136">
        <f t="shared" si="28"/>
        <v>0</v>
      </c>
      <c r="H381" s="41"/>
    </row>
    <row r="382" spans="2:8">
      <c r="B382" s="139">
        <f t="shared" si="32"/>
        <v>24.020000000000003</v>
      </c>
      <c r="C382" s="148" t="s">
        <v>391</v>
      </c>
      <c r="D382" s="141">
        <v>1</v>
      </c>
      <c r="E382" s="138" t="s">
        <v>9</v>
      </c>
      <c r="F382" s="45"/>
      <c r="G382" s="136">
        <f t="shared" si="28"/>
        <v>0</v>
      </c>
      <c r="H382" s="41"/>
    </row>
    <row r="383" spans="2:8">
      <c r="B383" s="139">
        <f t="shared" si="32"/>
        <v>24.030000000000005</v>
      </c>
      <c r="C383" s="148" t="s">
        <v>454</v>
      </c>
      <c r="D383" s="141">
        <v>1</v>
      </c>
      <c r="E383" s="138" t="s">
        <v>9</v>
      </c>
      <c r="F383" s="45"/>
      <c r="G383" s="136">
        <f t="shared" si="28"/>
        <v>0</v>
      </c>
      <c r="H383" s="41"/>
    </row>
    <row r="384" spans="2:8">
      <c r="B384" s="139">
        <f t="shared" si="32"/>
        <v>24.040000000000006</v>
      </c>
      <c r="C384" s="148" t="s">
        <v>455</v>
      </c>
      <c r="D384" s="141">
        <v>1</v>
      </c>
      <c r="E384" s="138" t="s">
        <v>9</v>
      </c>
      <c r="F384" s="45"/>
      <c r="G384" s="136">
        <f t="shared" si="28"/>
        <v>0</v>
      </c>
      <c r="H384" s="41"/>
    </row>
    <row r="385" spans="2:8">
      <c r="B385" s="139">
        <f t="shared" si="32"/>
        <v>24.050000000000008</v>
      </c>
      <c r="C385" s="148" t="s">
        <v>443</v>
      </c>
      <c r="D385" s="141">
        <v>2</v>
      </c>
      <c r="E385" s="138" t="s">
        <v>9</v>
      </c>
      <c r="F385" s="45"/>
      <c r="G385" s="136">
        <f t="shared" si="28"/>
        <v>0</v>
      </c>
      <c r="H385" s="41"/>
    </row>
    <row r="386" spans="2:8">
      <c r="B386" s="139">
        <f t="shared" si="32"/>
        <v>24.060000000000009</v>
      </c>
      <c r="C386" s="148" t="s">
        <v>433</v>
      </c>
      <c r="D386" s="141">
        <v>1</v>
      </c>
      <c r="E386" s="138" t="s">
        <v>9</v>
      </c>
      <c r="F386" s="45"/>
      <c r="G386" s="136">
        <f t="shared" si="28"/>
        <v>0</v>
      </c>
      <c r="H386" s="41"/>
    </row>
    <row r="387" spans="2:8">
      <c r="B387" s="139">
        <f t="shared" si="32"/>
        <v>24.070000000000011</v>
      </c>
      <c r="C387" s="148" t="s">
        <v>444</v>
      </c>
      <c r="D387" s="141">
        <v>3</v>
      </c>
      <c r="E387" s="138" t="s">
        <v>9</v>
      </c>
      <c r="F387" s="45"/>
      <c r="G387" s="136">
        <f t="shared" si="28"/>
        <v>0</v>
      </c>
      <c r="H387" s="41"/>
    </row>
    <row r="388" spans="2:8">
      <c r="B388" s="139">
        <f t="shared" si="32"/>
        <v>24.080000000000013</v>
      </c>
      <c r="C388" s="148" t="s">
        <v>393</v>
      </c>
      <c r="D388" s="141">
        <v>8</v>
      </c>
      <c r="E388" s="138" t="s">
        <v>9</v>
      </c>
      <c r="F388" s="45"/>
      <c r="G388" s="136">
        <f t="shared" si="28"/>
        <v>0</v>
      </c>
      <c r="H388" s="41"/>
    </row>
    <row r="389" spans="2:8">
      <c r="B389" s="139">
        <f t="shared" si="32"/>
        <v>24.090000000000014</v>
      </c>
      <c r="C389" s="148" t="s">
        <v>456</v>
      </c>
      <c r="D389" s="141">
        <v>1</v>
      </c>
      <c r="E389" s="138" t="s">
        <v>9</v>
      </c>
      <c r="F389" s="45"/>
      <c r="G389" s="136">
        <f t="shared" si="28"/>
        <v>0</v>
      </c>
      <c r="H389" s="41"/>
    </row>
    <row r="390" spans="2:8">
      <c r="B390" s="139">
        <f t="shared" si="32"/>
        <v>24.100000000000016</v>
      </c>
      <c r="C390" s="143" t="s">
        <v>691</v>
      </c>
      <c r="D390" s="144">
        <v>8</v>
      </c>
      <c r="E390" s="145" t="s">
        <v>9</v>
      </c>
      <c r="F390" s="146"/>
      <c r="G390" s="136">
        <f t="shared" si="28"/>
        <v>0</v>
      </c>
      <c r="H390" s="41"/>
    </row>
    <row r="391" spans="2:8">
      <c r="B391" s="139">
        <f t="shared" si="32"/>
        <v>24.110000000000017</v>
      </c>
      <c r="C391" s="148" t="s">
        <v>95</v>
      </c>
      <c r="D391" s="141">
        <v>1</v>
      </c>
      <c r="E391" s="138" t="s">
        <v>15</v>
      </c>
      <c r="F391" s="45"/>
      <c r="G391" s="136">
        <f t="shared" si="28"/>
        <v>0</v>
      </c>
      <c r="H391" s="41"/>
    </row>
    <row r="392" spans="2:8">
      <c r="B392" s="142"/>
      <c r="C392" s="148"/>
      <c r="D392" s="138"/>
      <c r="E392" s="138"/>
      <c r="F392" s="45"/>
      <c r="G392" s="136">
        <f t="shared" si="28"/>
        <v>0</v>
      </c>
      <c r="H392" s="41">
        <f>SUM(G381:G391)</f>
        <v>0</v>
      </c>
    </row>
    <row r="393" spans="2:8">
      <c r="B393" s="137">
        <f>B380+1</f>
        <v>25</v>
      </c>
      <c r="C393" s="147" t="s">
        <v>395</v>
      </c>
      <c r="D393" s="138"/>
      <c r="E393" s="138"/>
      <c r="F393" s="45"/>
      <c r="G393" s="136">
        <f t="shared" si="28"/>
        <v>0</v>
      </c>
      <c r="H393" s="41"/>
    </row>
    <row r="394" spans="2:8">
      <c r="B394" s="139">
        <f t="shared" ref="B394:B408" si="33">+B393+0.01</f>
        <v>25.01</v>
      </c>
      <c r="C394" s="148" t="s">
        <v>380</v>
      </c>
      <c r="D394" s="141">
        <v>2</v>
      </c>
      <c r="E394" s="138" t="s">
        <v>17</v>
      </c>
      <c r="F394" s="45"/>
      <c r="G394" s="136">
        <f t="shared" si="28"/>
        <v>0</v>
      </c>
      <c r="H394" s="41"/>
    </row>
    <row r="395" spans="2:8">
      <c r="B395" s="139">
        <f t="shared" si="33"/>
        <v>25.020000000000003</v>
      </c>
      <c r="C395" s="148" t="s">
        <v>397</v>
      </c>
      <c r="D395" s="141">
        <v>55</v>
      </c>
      <c r="E395" s="138" t="s">
        <v>21</v>
      </c>
      <c r="F395" s="45"/>
      <c r="G395" s="136">
        <f t="shared" si="28"/>
        <v>0</v>
      </c>
      <c r="H395" s="41"/>
    </row>
    <row r="396" spans="2:8">
      <c r="B396" s="139">
        <f t="shared" si="33"/>
        <v>25.030000000000005</v>
      </c>
      <c r="C396" s="148" t="s">
        <v>398</v>
      </c>
      <c r="D396" s="141">
        <v>30</v>
      </c>
      <c r="E396" s="138" t="s">
        <v>21</v>
      </c>
      <c r="F396" s="45"/>
      <c r="G396" s="136">
        <f t="shared" si="28"/>
        <v>0</v>
      </c>
      <c r="H396" s="41"/>
    </row>
    <row r="397" spans="2:8">
      <c r="B397" s="139">
        <f t="shared" si="33"/>
        <v>25.040000000000006</v>
      </c>
      <c r="C397" s="148" t="s">
        <v>439</v>
      </c>
      <c r="D397" s="141">
        <v>5</v>
      </c>
      <c r="E397" s="138" t="s">
        <v>21</v>
      </c>
      <c r="F397" s="45"/>
      <c r="G397" s="136">
        <f t="shared" si="28"/>
        <v>0</v>
      </c>
      <c r="H397" s="41"/>
    </row>
    <row r="398" spans="2:8">
      <c r="B398" s="139">
        <f t="shared" si="33"/>
        <v>25.050000000000008</v>
      </c>
      <c r="C398" s="148" t="s">
        <v>399</v>
      </c>
      <c r="D398" s="141">
        <v>30</v>
      </c>
      <c r="E398" s="138" t="s">
        <v>21</v>
      </c>
      <c r="F398" s="45"/>
      <c r="G398" s="136">
        <f t="shared" si="28"/>
        <v>0</v>
      </c>
      <c r="H398" s="41"/>
    </row>
    <row r="399" spans="2:8">
      <c r="B399" s="139">
        <f t="shared" si="33"/>
        <v>25.060000000000009</v>
      </c>
      <c r="C399" s="148" t="s">
        <v>401</v>
      </c>
      <c r="D399" s="141">
        <v>115</v>
      </c>
      <c r="E399" s="138" t="s">
        <v>21</v>
      </c>
      <c r="F399" s="45"/>
      <c r="G399" s="136">
        <f t="shared" si="28"/>
        <v>0</v>
      </c>
      <c r="H399" s="41"/>
    </row>
    <row r="400" spans="2:8">
      <c r="B400" s="139">
        <f t="shared" si="33"/>
        <v>25.070000000000011</v>
      </c>
      <c r="C400" s="148" t="s">
        <v>402</v>
      </c>
      <c r="D400" s="141">
        <v>55</v>
      </c>
      <c r="E400" s="138" t="s">
        <v>21</v>
      </c>
      <c r="F400" s="45"/>
      <c r="G400" s="136">
        <f t="shared" si="28"/>
        <v>0</v>
      </c>
      <c r="H400" s="41"/>
    </row>
    <row r="401" spans="2:8">
      <c r="B401" s="139">
        <f t="shared" si="33"/>
        <v>25.080000000000013</v>
      </c>
      <c r="C401" s="148" t="s">
        <v>403</v>
      </c>
      <c r="D401" s="141">
        <v>85</v>
      </c>
      <c r="E401" s="138" t="s">
        <v>21</v>
      </c>
      <c r="F401" s="45"/>
      <c r="G401" s="136">
        <f t="shared" si="28"/>
        <v>0</v>
      </c>
      <c r="H401" s="41"/>
    </row>
    <row r="402" spans="2:8">
      <c r="B402" s="139">
        <f t="shared" si="33"/>
        <v>25.090000000000014</v>
      </c>
      <c r="C402" s="148" t="s">
        <v>447</v>
      </c>
      <c r="D402" s="141">
        <v>31</v>
      </c>
      <c r="E402" s="138" t="s">
        <v>21</v>
      </c>
      <c r="F402" s="45"/>
      <c r="G402" s="136">
        <f t="shared" si="28"/>
        <v>0</v>
      </c>
      <c r="H402" s="41"/>
    </row>
    <row r="403" spans="2:8">
      <c r="B403" s="139">
        <f t="shared" si="33"/>
        <v>25.100000000000016</v>
      </c>
      <c r="C403" s="148" t="s">
        <v>405</v>
      </c>
      <c r="D403" s="141">
        <v>4</v>
      </c>
      <c r="E403" s="138" t="s">
        <v>9</v>
      </c>
      <c r="F403" s="45"/>
      <c r="G403" s="136">
        <f t="shared" si="28"/>
        <v>0</v>
      </c>
      <c r="H403" s="41"/>
    </row>
    <row r="404" spans="2:8">
      <c r="B404" s="139">
        <f t="shared" si="33"/>
        <v>25.110000000000017</v>
      </c>
      <c r="C404" s="148" t="s">
        <v>406</v>
      </c>
      <c r="D404" s="141">
        <v>3</v>
      </c>
      <c r="E404" s="138" t="s">
        <v>9</v>
      </c>
      <c r="F404" s="45"/>
      <c r="G404" s="136">
        <f t="shared" si="28"/>
        <v>0</v>
      </c>
      <c r="H404" s="41"/>
    </row>
    <row r="405" spans="2:8">
      <c r="B405" s="139">
        <f t="shared" si="33"/>
        <v>25.120000000000019</v>
      </c>
      <c r="C405" s="148" t="s">
        <v>408</v>
      </c>
      <c r="D405" s="141">
        <v>1</v>
      </c>
      <c r="E405" s="138" t="s">
        <v>9</v>
      </c>
      <c r="F405" s="45"/>
      <c r="G405" s="136">
        <f t="shared" si="28"/>
        <v>0</v>
      </c>
      <c r="H405" s="41"/>
    </row>
    <row r="406" spans="2:8">
      <c r="B406" s="139">
        <f t="shared" si="33"/>
        <v>25.13000000000002</v>
      </c>
      <c r="C406" s="143" t="s">
        <v>690</v>
      </c>
      <c r="D406" s="144">
        <v>1</v>
      </c>
      <c r="E406" s="145" t="s">
        <v>15</v>
      </c>
      <c r="F406" s="146"/>
      <c r="G406" s="136">
        <f t="shared" si="28"/>
        <v>0</v>
      </c>
      <c r="H406" s="41"/>
    </row>
    <row r="407" spans="2:8">
      <c r="B407" s="139">
        <f t="shared" si="33"/>
        <v>25.140000000000022</v>
      </c>
      <c r="C407" s="143" t="s">
        <v>691</v>
      </c>
      <c r="D407" s="144">
        <v>1</v>
      </c>
      <c r="E407" s="145" t="s">
        <v>15</v>
      </c>
      <c r="F407" s="146"/>
      <c r="G407" s="136">
        <f t="shared" ref="G407" si="34">ROUND(D407*F407,2)</f>
        <v>0</v>
      </c>
      <c r="H407" s="41"/>
    </row>
    <row r="408" spans="2:8">
      <c r="B408" s="139">
        <f t="shared" si="33"/>
        <v>25.150000000000023</v>
      </c>
      <c r="C408" s="148" t="s">
        <v>95</v>
      </c>
      <c r="D408" s="141">
        <v>1</v>
      </c>
      <c r="E408" s="138" t="s">
        <v>15</v>
      </c>
      <c r="F408" s="45"/>
      <c r="G408" s="136">
        <f t="shared" ref="G408:G471" si="35">ROUND(D408*F408,2)</f>
        <v>0</v>
      </c>
      <c r="H408" s="41"/>
    </row>
    <row r="409" spans="2:8">
      <c r="B409" s="142"/>
      <c r="C409" s="148"/>
      <c r="D409" s="138"/>
      <c r="E409" s="138"/>
      <c r="F409" s="45"/>
      <c r="G409" s="136">
        <f t="shared" si="35"/>
        <v>0</v>
      </c>
      <c r="H409" s="41">
        <f>SUM(G394:G408)</f>
        <v>0</v>
      </c>
    </row>
    <row r="410" spans="2:8">
      <c r="B410" s="137">
        <f>B393+1</f>
        <v>26</v>
      </c>
      <c r="C410" s="147" t="s">
        <v>409</v>
      </c>
      <c r="D410" s="138"/>
      <c r="E410" s="138"/>
      <c r="F410" s="45"/>
      <c r="G410" s="136">
        <f t="shared" si="35"/>
        <v>0</v>
      </c>
      <c r="H410" s="41"/>
    </row>
    <row r="411" spans="2:8">
      <c r="B411" s="139">
        <f t="shared" ref="B411:B428" si="36">+B410+0.01</f>
        <v>26.01</v>
      </c>
      <c r="C411" s="148" t="s">
        <v>410</v>
      </c>
      <c r="D411" s="141">
        <v>45</v>
      </c>
      <c r="E411" s="138" t="s">
        <v>9</v>
      </c>
      <c r="F411" s="45"/>
      <c r="G411" s="136">
        <f t="shared" si="35"/>
        <v>0</v>
      </c>
      <c r="H411" s="41"/>
    </row>
    <row r="412" spans="2:8">
      <c r="B412" s="139">
        <f t="shared" si="36"/>
        <v>26.020000000000003</v>
      </c>
      <c r="C412" s="148" t="s">
        <v>411</v>
      </c>
      <c r="D412" s="141">
        <v>90</v>
      </c>
      <c r="E412" s="138" t="s">
        <v>9</v>
      </c>
      <c r="F412" s="45"/>
      <c r="G412" s="136">
        <f t="shared" si="35"/>
        <v>0</v>
      </c>
      <c r="H412" s="41"/>
    </row>
    <row r="413" spans="2:8">
      <c r="B413" s="139">
        <f t="shared" si="36"/>
        <v>26.030000000000005</v>
      </c>
      <c r="C413" s="148" t="s">
        <v>375</v>
      </c>
      <c r="D413" s="141">
        <v>90</v>
      </c>
      <c r="E413" s="138" t="s">
        <v>9</v>
      </c>
      <c r="F413" s="45"/>
      <c r="G413" s="136">
        <f t="shared" si="35"/>
        <v>0</v>
      </c>
      <c r="H413" s="41"/>
    </row>
    <row r="414" spans="2:8">
      <c r="B414" s="139">
        <f t="shared" si="36"/>
        <v>26.040000000000006</v>
      </c>
      <c r="C414" s="148" t="s">
        <v>412</v>
      </c>
      <c r="D414" s="141">
        <v>90</v>
      </c>
      <c r="E414" s="138" t="s">
        <v>9</v>
      </c>
      <c r="F414" s="45"/>
      <c r="G414" s="136">
        <f t="shared" si="35"/>
        <v>0</v>
      </c>
      <c r="H414" s="41"/>
    </row>
    <row r="415" spans="2:8">
      <c r="B415" s="139">
        <f t="shared" si="36"/>
        <v>26.050000000000008</v>
      </c>
      <c r="C415" s="148" t="s">
        <v>413</v>
      </c>
      <c r="D415" s="141">
        <v>90</v>
      </c>
      <c r="E415" s="138" t="s">
        <v>9</v>
      </c>
      <c r="F415" s="45"/>
      <c r="G415" s="136">
        <f t="shared" si="35"/>
        <v>0</v>
      </c>
      <c r="H415" s="41"/>
    </row>
    <row r="416" spans="2:8">
      <c r="B416" s="139">
        <f t="shared" si="36"/>
        <v>26.060000000000009</v>
      </c>
      <c r="C416" s="148" t="s">
        <v>414</v>
      </c>
      <c r="D416" s="141">
        <v>90</v>
      </c>
      <c r="E416" s="138" t="s">
        <v>9</v>
      </c>
      <c r="F416" s="45"/>
      <c r="G416" s="136">
        <f t="shared" si="35"/>
        <v>0</v>
      </c>
      <c r="H416" s="41"/>
    </row>
    <row r="417" spans="2:8">
      <c r="B417" s="139">
        <f t="shared" si="36"/>
        <v>26.070000000000011</v>
      </c>
      <c r="C417" s="148" t="s">
        <v>379</v>
      </c>
      <c r="D417" s="141">
        <v>9</v>
      </c>
      <c r="E417" s="138" t="s">
        <v>9</v>
      </c>
      <c r="F417" s="45"/>
      <c r="G417" s="136">
        <f t="shared" si="35"/>
        <v>0</v>
      </c>
      <c r="H417" s="41"/>
    </row>
    <row r="418" spans="2:8">
      <c r="B418" s="139">
        <f t="shared" si="36"/>
        <v>26.080000000000013</v>
      </c>
      <c r="C418" s="148" t="s">
        <v>415</v>
      </c>
      <c r="D418" s="141">
        <v>3</v>
      </c>
      <c r="E418" s="138" t="s">
        <v>9</v>
      </c>
      <c r="F418" s="45"/>
      <c r="G418" s="136">
        <f t="shared" si="35"/>
        <v>0</v>
      </c>
      <c r="H418" s="41"/>
    </row>
    <row r="419" spans="2:8">
      <c r="B419" s="139">
        <f t="shared" si="36"/>
        <v>26.090000000000014</v>
      </c>
      <c r="C419" s="148" t="s">
        <v>416</v>
      </c>
      <c r="D419" s="141">
        <v>6.5</v>
      </c>
      <c r="E419" s="138" t="s">
        <v>13</v>
      </c>
      <c r="F419" s="45"/>
      <c r="G419" s="136">
        <f t="shared" si="35"/>
        <v>0</v>
      </c>
      <c r="H419" s="41"/>
    </row>
    <row r="420" spans="2:8">
      <c r="B420" s="139">
        <f t="shared" si="36"/>
        <v>26.100000000000016</v>
      </c>
      <c r="C420" s="148" t="s">
        <v>417</v>
      </c>
      <c r="D420" s="141">
        <v>1</v>
      </c>
      <c r="E420" s="138" t="s">
        <v>9</v>
      </c>
      <c r="F420" s="45"/>
      <c r="G420" s="136">
        <f t="shared" si="35"/>
        <v>0</v>
      </c>
      <c r="H420" s="41"/>
    </row>
    <row r="421" spans="2:8">
      <c r="B421" s="139">
        <f t="shared" si="36"/>
        <v>26.110000000000017</v>
      </c>
      <c r="C421" s="148" t="s">
        <v>440</v>
      </c>
      <c r="D421" s="141">
        <v>13</v>
      </c>
      <c r="E421" s="138" t="s">
        <v>9</v>
      </c>
      <c r="F421" s="45"/>
      <c r="G421" s="136">
        <f t="shared" si="35"/>
        <v>0</v>
      </c>
      <c r="H421" s="41"/>
    </row>
    <row r="422" spans="2:8">
      <c r="B422" s="139">
        <f t="shared" si="36"/>
        <v>26.120000000000019</v>
      </c>
      <c r="C422" s="148" t="s">
        <v>448</v>
      </c>
      <c r="D422" s="141">
        <v>8</v>
      </c>
      <c r="E422" s="138" t="s">
        <v>9</v>
      </c>
      <c r="F422" s="45"/>
      <c r="G422" s="136">
        <f t="shared" si="35"/>
        <v>0</v>
      </c>
      <c r="H422" s="41"/>
    </row>
    <row r="423" spans="2:8">
      <c r="B423" s="139">
        <f t="shared" si="36"/>
        <v>26.13000000000002</v>
      </c>
      <c r="C423" s="148" t="s">
        <v>457</v>
      </c>
      <c r="D423" s="141">
        <v>1</v>
      </c>
      <c r="E423" s="138" t="s">
        <v>9</v>
      </c>
      <c r="F423" s="45"/>
      <c r="G423" s="136">
        <f t="shared" si="35"/>
        <v>0</v>
      </c>
      <c r="H423" s="41"/>
    </row>
    <row r="424" spans="2:8">
      <c r="B424" s="139">
        <f t="shared" si="36"/>
        <v>26.140000000000022</v>
      </c>
      <c r="C424" s="148" t="s">
        <v>458</v>
      </c>
      <c r="D424" s="141">
        <v>1</v>
      </c>
      <c r="E424" s="138" t="s">
        <v>9</v>
      </c>
      <c r="F424" s="45"/>
      <c r="G424" s="136">
        <f t="shared" si="35"/>
        <v>0</v>
      </c>
      <c r="H424" s="41"/>
    </row>
    <row r="425" spans="2:8">
      <c r="B425" s="139">
        <f t="shared" si="36"/>
        <v>26.150000000000023</v>
      </c>
      <c r="C425" s="148" t="s">
        <v>450</v>
      </c>
      <c r="D425" s="141">
        <v>2</v>
      </c>
      <c r="E425" s="138" t="s">
        <v>9</v>
      </c>
      <c r="F425" s="45"/>
      <c r="G425" s="136">
        <f t="shared" si="35"/>
        <v>0</v>
      </c>
      <c r="H425" s="41"/>
    </row>
    <row r="426" spans="2:8">
      <c r="B426" s="139">
        <f t="shared" si="36"/>
        <v>26.160000000000025</v>
      </c>
      <c r="C426" s="148" t="s">
        <v>441</v>
      </c>
      <c r="D426" s="141">
        <v>1</v>
      </c>
      <c r="E426" s="138" t="s">
        <v>9</v>
      </c>
      <c r="F426" s="45"/>
      <c r="G426" s="136">
        <f t="shared" si="35"/>
        <v>0</v>
      </c>
      <c r="H426" s="41"/>
    </row>
    <row r="427" spans="2:8">
      <c r="B427" s="139">
        <f t="shared" si="36"/>
        <v>26.170000000000027</v>
      </c>
      <c r="C427" s="148" t="s">
        <v>451</v>
      </c>
      <c r="D427" s="141">
        <v>3</v>
      </c>
      <c r="E427" s="138" t="s">
        <v>9</v>
      </c>
      <c r="F427" s="45"/>
      <c r="G427" s="136">
        <f t="shared" si="35"/>
        <v>0</v>
      </c>
      <c r="H427" s="41"/>
    </row>
    <row r="428" spans="2:8">
      <c r="B428" s="139">
        <f t="shared" si="36"/>
        <v>26.180000000000028</v>
      </c>
      <c r="C428" s="148" t="s">
        <v>95</v>
      </c>
      <c r="D428" s="141">
        <v>1</v>
      </c>
      <c r="E428" s="138" t="s">
        <v>15</v>
      </c>
      <c r="F428" s="45"/>
      <c r="G428" s="136">
        <f t="shared" si="35"/>
        <v>0</v>
      </c>
      <c r="H428" s="41"/>
    </row>
    <row r="429" spans="2:8">
      <c r="B429" s="142"/>
      <c r="C429" s="148"/>
      <c r="D429" s="138"/>
      <c r="E429" s="138"/>
      <c r="F429" s="45"/>
      <c r="G429" s="136">
        <f t="shared" si="35"/>
        <v>0</v>
      </c>
      <c r="H429" s="41">
        <f>SUM(G411:G428)</f>
        <v>0</v>
      </c>
    </row>
    <row r="430" spans="2:8">
      <c r="B430" s="137">
        <f>B410+1</f>
        <v>27</v>
      </c>
      <c r="C430" s="147" t="s">
        <v>419</v>
      </c>
      <c r="D430" s="138"/>
      <c r="E430" s="138"/>
      <c r="F430" s="45"/>
      <c r="G430" s="136">
        <f t="shared" si="35"/>
        <v>0</v>
      </c>
      <c r="H430" s="41"/>
    </row>
    <row r="431" spans="2:8">
      <c r="B431" s="139">
        <f t="shared" ref="B431:B438" si="37">+B430+0.01</f>
        <v>27.01</v>
      </c>
      <c r="C431" s="148" t="s">
        <v>420</v>
      </c>
      <c r="D431" s="141">
        <v>250</v>
      </c>
      <c r="E431" s="138" t="s">
        <v>21</v>
      </c>
      <c r="F431" s="136"/>
      <c r="G431" s="136">
        <f t="shared" si="35"/>
        <v>0</v>
      </c>
      <c r="H431" s="41"/>
    </row>
    <row r="432" spans="2:8">
      <c r="B432" s="139">
        <f t="shared" si="37"/>
        <v>27.020000000000003</v>
      </c>
      <c r="C432" s="148" t="s">
        <v>421</v>
      </c>
      <c r="D432" s="141">
        <v>250</v>
      </c>
      <c r="E432" s="138" t="s">
        <v>21</v>
      </c>
      <c r="F432" s="136"/>
      <c r="G432" s="136">
        <f t="shared" si="35"/>
        <v>0</v>
      </c>
      <c r="H432" s="41"/>
    </row>
    <row r="433" spans="2:8">
      <c r="B433" s="139">
        <f t="shared" si="37"/>
        <v>27.030000000000005</v>
      </c>
      <c r="C433" s="148" t="s">
        <v>368</v>
      </c>
      <c r="D433" s="141">
        <v>200</v>
      </c>
      <c r="E433" s="138" t="s">
        <v>21</v>
      </c>
      <c r="F433" s="136"/>
      <c r="G433" s="136">
        <f t="shared" si="35"/>
        <v>0</v>
      </c>
      <c r="H433" s="41"/>
    </row>
    <row r="434" spans="2:8">
      <c r="B434" s="139">
        <f t="shared" si="37"/>
        <v>27.040000000000006</v>
      </c>
      <c r="C434" s="148" t="s">
        <v>422</v>
      </c>
      <c r="D434" s="141">
        <v>110</v>
      </c>
      <c r="E434" s="138" t="s">
        <v>9</v>
      </c>
      <c r="F434" s="136"/>
      <c r="G434" s="136">
        <f t="shared" si="35"/>
        <v>0</v>
      </c>
      <c r="H434" s="41"/>
    </row>
    <row r="435" spans="2:8">
      <c r="B435" s="139">
        <f t="shared" si="37"/>
        <v>27.050000000000008</v>
      </c>
      <c r="C435" s="148" t="s">
        <v>423</v>
      </c>
      <c r="D435" s="141">
        <v>8</v>
      </c>
      <c r="E435" s="138" t="s">
        <v>9</v>
      </c>
      <c r="F435" s="136"/>
      <c r="G435" s="136">
        <f t="shared" si="35"/>
        <v>0</v>
      </c>
      <c r="H435" s="41"/>
    </row>
    <row r="436" spans="2:8">
      <c r="B436" s="139">
        <f t="shared" si="37"/>
        <v>27.060000000000009</v>
      </c>
      <c r="C436" s="148" t="s">
        <v>424</v>
      </c>
      <c r="D436" s="141">
        <v>8</v>
      </c>
      <c r="E436" s="138" t="s">
        <v>9</v>
      </c>
      <c r="F436" s="136"/>
      <c r="G436" s="136">
        <f t="shared" si="35"/>
        <v>0</v>
      </c>
      <c r="H436" s="41"/>
    </row>
    <row r="437" spans="2:8">
      <c r="B437" s="139">
        <f t="shared" si="37"/>
        <v>27.070000000000011</v>
      </c>
      <c r="C437" s="148" t="s">
        <v>425</v>
      </c>
      <c r="D437" s="141">
        <v>8</v>
      </c>
      <c r="E437" s="138" t="s">
        <v>9</v>
      </c>
      <c r="F437" s="136"/>
      <c r="G437" s="136">
        <f t="shared" si="35"/>
        <v>0</v>
      </c>
      <c r="H437" s="41"/>
    </row>
    <row r="438" spans="2:8">
      <c r="B438" s="139">
        <f t="shared" si="37"/>
        <v>27.080000000000013</v>
      </c>
      <c r="C438" s="148" t="s">
        <v>127</v>
      </c>
      <c r="D438" s="141">
        <v>1</v>
      </c>
      <c r="E438" s="138" t="s">
        <v>15</v>
      </c>
      <c r="F438" s="136"/>
      <c r="G438" s="136">
        <f t="shared" si="35"/>
        <v>0</v>
      </c>
      <c r="H438" s="41"/>
    </row>
    <row r="439" spans="2:8">
      <c r="B439" s="142"/>
      <c r="C439" s="148"/>
      <c r="D439" s="138"/>
      <c r="E439" s="138"/>
      <c r="F439" s="45"/>
      <c r="G439" s="136">
        <f t="shared" si="35"/>
        <v>0</v>
      </c>
      <c r="H439" s="41">
        <f>SUM(G431:G438)</f>
        <v>0</v>
      </c>
    </row>
    <row r="440" spans="2:8">
      <c r="B440" s="137">
        <f>B430+1</f>
        <v>28</v>
      </c>
      <c r="C440" s="147" t="s">
        <v>426</v>
      </c>
      <c r="D440" s="138"/>
      <c r="E440" s="138"/>
      <c r="F440" s="45"/>
      <c r="G440" s="136">
        <f t="shared" si="35"/>
        <v>0</v>
      </c>
      <c r="H440" s="41"/>
    </row>
    <row r="441" spans="2:8">
      <c r="B441" s="139">
        <f t="shared" ref="B441:B448" si="38">+B440+0.01</f>
        <v>28.01</v>
      </c>
      <c r="C441" s="148" t="s">
        <v>427</v>
      </c>
      <c r="D441" s="141">
        <v>10</v>
      </c>
      <c r="E441" s="138" t="s">
        <v>9</v>
      </c>
      <c r="F441" s="45"/>
      <c r="G441" s="136">
        <f t="shared" si="35"/>
        <v>0</v>
      </c>
      <c r="H441" s="41"/>
    </row>
    <row r="442" spans="2:8">
      <c r="B442" s="139">
        <f t="shared" si="38"/>
        <v>28.020000000000003</v>
      </c>
      <c r="C442" s="148" t="s">
        <v>428</v>
      </c>
      <c r="D442" s="141">
        <v>10</v>
      </c>
      <c r="E442" s="138" t="s">
        <v>9</v>
      </c>
      <c r="F442" s="45"/>
      <c r="G442" s="136">
        <f t="shared" si="35"/>
        <v>0</v>
      </c>
      <c r="H442" s="41"/>
    </row>
    <row r="443" spans="2:8">
      <c r="B443" s="139">
        <f t="shared" si="38"/>
        <v>28.030000000000005</v>
      </c>
      <c r="C443" s="148" t="s">
        <v>429</v>
      </c>
      <c r="D443" s="141">
        <v>12</v>
      </c>
      <c r="E443" s="138" t="s">
        <v>9</v>
      </c>
      <c r="F443" s="45"/>
      <c r="G443" s="136">
        <f t="shared" si="35"/>
        <v>0</v>
      </c>
      <c r="H443" s="41"/>
    </row>
    <row r="444" spans="2:8">
      <c r="B444" s="139">
        <f t="shared" si="38"/>
        <v>28.040000000000006</v>
      </c>
      <c r="C444" s="148" t="s">
        <v>20</v>
      </c>
      <c r="D444" s="141">
        <v>0.25</v>
      </c>
      <c r="E444" s="138" t="s">
        <v>13</v>
      </c>
      <c r="F444" s="45"/>
      <c r="G444" s="136">
        <f t="shared" si="35"/>
        <v>0</v>
      </c>
      <c r="H444" s="41"/>
    </row>
    <row r="445" spans="2:8">
      <c r="B445" s="139">
        <f t="shared" si="38"/>
        <v>28.050000000000008</v>
      </c>
      <c r="C445" s="148" t="s">
        <v>430</v>
      </c>
      <c r="D445" s="141">
        <v>192</v>
      </c>
      <c r="E445" s="138" t="s">
        <v>21</v>
      </c>
      <c r="F445" s="45"/>
      <c r="G445" s="136">
        <f t="shared" si="35"/>
        <v>0</v>
      </c>
      <c r="H445" s="41"/>
    </row>
    <row r="446" spans="2:8">
      <c r="B446" s="139">
        <f t="shared" si="38"/>
        <v>28.060000000000009</v>
      </c>
      <c r="C446" s="148" t="s">
        <v>431</v>
      </c>
      <c r="D446" s="141">
        <v>24</v>
      </c>
      <c r="E446" s="138" t="s">
        <v>9</v>
      </c>
      <c r="F446" s="45"/>
      <c r="G446" s="136">
        <f t="shared" si="35"/>
        <v>0</v>
      </c>
      <c r="H446" s="41"/>
    </row>
    <row r="447" spans="2:8">
      <c r="B447" s="139">
        <f t="shared" si="38"/>
        <v>28.070000000000011</v>
      </c>
      <c r="C447" s="148" t="s">
        <v>432</v>
      </c>
      <c r="D447" s="141">
        <v>24</v>
      </c>
      <c r="E447" s="138" t="s">
        <v>9</v>
      </c>
      <c r="F447" s="45"/>
      <c r="G447" s="136">
        <f t="shared" si="35"/>
        <v>0</v>
      </c>
      <c r="H447" s="41"/>
    </row>
    <row r="448" spans="2:8">
      <c r="B448" s="139">
        <f t="shared" si="38"/>
        <v>28.080000000000013</v>
      </c>
      <c r="C448" s="148" t="s">
        <v>127</v>
      </c>
      <c r="D448" s="141">
        <v>1</v>
      </c>
      <c r="E448" s="138" t="s">
        <v>15</v>
      </c>
      <c r="F448" s="45"/>
      <c r="G448" s="136">
        <f t="shared" si="35"/>
        <v>0</v>
      </c>
      <c r="H448" s="41"/>
    </row>
    <row r="449" spans="2:8">
      <c r="B449" s="142"/>
      <c r="C449" s="148"/>
      <c r="D449" s="138"/>
      <c r="E449" s="138"/>
      <c r="F449" s="45"/>
      <c r="G449" s="136">
        <f t="shared" si="35"/>
        <v>0</v>
      </c>
      <c r="H449" s="41">
        <f>SUM(G441:G448)</f>
        <v>0</v>
      </c>
    </row>
    <row r="450" spans="2:8">
      <c r="B450" s="137">
        <f>B440+1</f>
        <v>29</v>
      </c>
      <c r="C450" s="147" t="s">
        <v>459</v>
      </c>
      <c r="D450" s="138"/>
      <c r="E450" s="138"/>
      <c r="F450" s="45"/>
      <c r="G450" s="136">
        <f t="shared" si="35"/>
        <v>0</v>
      </c>
      <c r="H450" s="41"/>
    </row>
    <row r="451" spans="2:8">
      <c r="B451" s="139">
        <f t="shared" ref="B451:B459" si="39">+B450+0.01</f>
        <v>29.01</v>
      </c>
      <c r="C451" s="148" t="s">
        <v>732</v>
      </c>
      <c r="D451" s="141">
        <v>1</v>
      </c>
      <c r="E451" s="138" t="s">
        <v>9</v>
      </c>
      <c r="F451" s="45"/>
      <c r="G451" s="136">
        <f t="shared" si="35"/>
        <v>0</v>
      </c>
      <c r="H451" s="41"/>
    </row>
    <row r="452" spans="2:8">
      <c r="B452" s="139">
        <f t="shared" si="39"/>
        <v>29.020000000000003</v>
      </c>
      <c r="C452" s="148" t="s">
        <v>391</v>
      </c>
      <c r="D452" s="141">
        <v>1</v>
      </c>
      <c r="E452" s="138" t="s">
        <v>9</v>
      </c>
      <c r="F452" s="45"/>
      <c r="G452" s="136">
        <f t="shared" si="35"/>
        <v>0</v>
      </c>
      <c r="H452" s="41"/>
    </row>
    <row r="453" spans="2:8">
      <c r="B453" s="139">
        <f t="shared" si="39"/>
        <v>29.030000000000005</v>
      </c>
      <c r="C453" s="148" t="s">
        <v>442</v>
      </c>
      <c r="D453" s="141">
        <v>1</v>
      </c>
      <c r="E453" s="138" t="s">
        <v>9</v>
      </c>
      <c r="F453" s="45"/>
      <c r="G453" s="136">
        <f t="shared" si="35"/>
        <v>0</v>
      </c>
      <c r="H453" s="41"/>
    </row>
    <row r="454" spans="2:8">
      <c r="B454" s="139">
        <f t="shared" si="39"/>
        <v>29.040000000000006</v>
      </c>
      <c r="C454" s="148" t="s">
        <v>392</v>
      </c>
      <c r="D454" s="141">
        <v>2</v>
      </c>
      <c r="E454" s="138" t="s">
        <v>9</v>
      </c>
      <c r="F454" s="45"/>
      <c r="G454" s="136">
        <f t="shared" si="35"/>
        <v>0</v>
      </c>
      <c r="H454" s="41"/>
    </row>
    <row r="455" spans="2:8">
      <c r="B455" s="139">
        <f t="shared" si="39"/>
        <v>29.050000000000008</v>
      </c>
      <c r="C455" s="148" t="s">
        <v>444</v>
      </c>
      <c r="D455" s="141">
        <v>4</v>
      </c>
      <c r="E455" s="138" t="s">
        <v>9</v>
      </c>
      <c r="F455" s="45"/>
      <c r="G455" s="136">
        <f t="shared" si="35"/>
        <v>0</v>
      </c>
      <c r="H455" s="41"/>
    </row>
    <row r="456" spans="2:8">
      <c r="B456" s="139">
        <f t="shared" si="39"/>
        <v>29.060000000000009</v>
      </c>
      <c r="C456" s="148" t="s">
        <v>393</v>
      </c>
      <c r="D456" s="141">
        <v>7</v>
      </c>
      <c r="E456" s="138" t="s">
        <v>9</v>
      </c>
      <c r="F456" s="45"/>
      <c r="G456" s="136">
        <f t="shared" si="35"/>
        <v>0</v>
      </c>
      <c r="H456" s="41"/>
    </row>
    <row r="457" spans="2:8">
      <c r="B457" s="139">
        <f t="shared" si="39"/>
        <v>29.070000000000011</v>
      </c>
      <c r="C457" s="148" t="s">
        <v>452</v>
      </c>
      <c r="D457" s="141">
        <v>1</v>
      </c>
      <c r="E457" s="138" t="s">
        <v>9</v>
      </c>
      <c r="F457" s="45"/>
      <c r="G457" s="136">
        <f t="shared" si="35"/>
        <v>0</v>
      </c>
      <c r="H457" s="41"/>
    </row>
    <row r="458" spans="2:8">
      <c r="B458" s="139">
        <f t="shared" si="39"/>
        <v>29.080000000000013</v>
      </c>
      <c r="C458" s="143" t="s">
        <v>691</v>
      </c>
      <c r="D458" s="144">
        <v>7</v>
      </c>
      <c r="E458" s="145" t="s">
        <v>9</v>
      </c>
      <c r="F458" s="146"/>
      <c r="G458" s="136">
        <f t="shared" si="35"/>
        <v>0</v>
      </c>
      <c r="H458" s="41"/>
    </row>
    <row r="459" spans="2:8">
      <c r="B459" s="139">
        <f t="shared" si="39"/>
        <v>29.090000000000014</v>
      </c>
      <c r="C459" s="148" t="s">
        <v>95</v>
      </c>
      <c r="D459" s="141">
        <v>1</v>
      </c>
      <c r="E459" s="138" t="s">
        <v>15</v>
      </c>
      <c r="F459" s="45"/>
      <c r="G459" s="136">
        <f t="shared" si="35"/>
        <v>0</v>
      </c>
      <c r="H459" s="41"/>
    </row>
    <row r="460" spans="2:8">
      <c r="B460" s="142"/>
      <c r="C460" s="148"/>
      <c r="D460" s="138"/>
      <c r="E460" s="138"/>
      <c r="F460" s="45"/>
      <c r="G460" s="136">
        <f t="shared" si="35"/>
        <v>0</v>
      </c>
      <c r="H460" s="41">
        <f>SUM(G451:G459)</f>
        <v>0</v>
      </c>
    </row>
    <row r="461" spans="2:8">
      <c r="B461" s="137">
        <f>B450+1</f>
        <v>30</v>
      </c>
      <c r="C461" s="147" t="s">
        <v>395</v>
      </c>
      <c r="D461" s="138"/>
      <c r="E461" s="138"/>
      <c r="F461" s="45"/>
      <c r="G461" s="136">
        <f t="shared" si="35"/>
        <v>0</v>
      </c>
      <c r="H461" s="41"/>
    </row>
    <row r="462" spans="2:8">
      <c r="B462" s="139">
        <f t="shared" ref="B462:B473" si="40">+B461+0.01</f>
        <v>30.01</v>
      </c>
      <c r="C462" s="148" t="s">
        <v>380</v>
      </c>
      <c r="D462" s="141">
        <v>1</v>
      </c>
      <c r="E462" s="138" t="s">
        <v>17</v>
      </c>
      <c r="F462" s="45"/>
      <c r="G462" s="136">
        <f t="shared" si="35"/>
        <v>0</v>
      </c>
      <c r="H462" s="41"/>
    </row>
    <row r="463" spans="2:8">
      <c r="B463" s="139">
        <f t="shared" si="40"/>
        <v>30.020000000000003</v>
      </c>
      <c r="C463" s="148" t="s">
        <v>399</v>
      </c>
      <c r="D463" s="141">
        <v>75</v>
      </c>
      <c r="E463" s="138" t="s">
        <v>21</v>
      </c>
      <c r="F463" s="45"/>
      <c r="G463" s="136">
        <f t="shared" si="35"/>
        <v>0</v>
      </c>
      <c r="H463" s="41"/>
    </row>
    <row r="464" spans="2:8">
      <c r="B464" s="139">
        <f t="shared" si="40"/>
        <v>30.030000000000005</v>
      </c>
      <c r="C464" s="148" t="s">
        <v>400</v>
      </c>
      <c r="D464" s="141">
        <v>20</v>
      </c>
      <c r="E464" s="138" t="s">
        <v>21</v>
      </c>
      <c r="F464" s="45"/>
      <c r="G464" s="136">
        <f t="shared" si="35"/>
        <v>0</v>
      </c>
      <c r="H464" s="41"/>
    </row>
    <row r="465" spans="2:8">
      <c r="B465" s="139">
        <f t="shared" si="40"/>
        <v>30.040000000000006</v>
      </c>
      <c r="C465" s="148" t="s">
        <v>401</v>
      </c>
      <c r="D465" s="141">
        <v>20</v>
      </c>
      <c r="E465" s="138" t="s">
        <v>21</v>
      </c>
      <c r="F465" s="45"/>
      <c r="G465" s="136">
        <f t="shared" si="35"/>
        <v>0</v>
      </c>
      <c r="H465" s="41"/>
    </row>
    <row r="466" spans="2:8">
      <c r="B466" s="139">
        <f t="shared" si="40"/>
        <v>30.050000000000008</v>
      </c>
      <c r="C466" s="148" t="s">
        <v>402</v>
      </c>
      <c r="D466" s="141">
        <v>110</v>
      </c>
      <c r="E466" s="138" t="s">
        <v>21</v>
      </c>
      <c r="F466" s="45"/>
      <c r="G466" s="136">
        <f t="shared" si="35"/>
        <v>0</v>
      </c>
      <c r="H466" s="41"/>
    </row>
    <row r="467" spans="2:8">
      <c r="B467" s="139">
        <f t="shared" si="40"/>
        <v>30.060000000000009</v>
      </c>
      <c r="C467" s="148" t="s">
        <v>403</v>
      </c>
      <c r="D467" s="141">
        <v>50</v>
      </c>
      <c r="E467" s="138" t="s">
        <v>21</v>
      </c>
      <c r="F467" s="45"/>
      <c r="G467" s="136">
        <f t="shared" si="35"/>
        <v>0</v>
      </c>
      <c r="H467" s="41"/>
    </row>
    <row r="468" spans="2:8">
      <c r="B468" s="139">
        <f t="shared" si="40"/>
        <v>30.070000000000011</v>
      </c>
      <c r="C468" s="148" t="s">
        <v>447</v>
      </c>
      <c r="D468" s="141">
        <v>40</v>
      </c>
      <c r="E468" s="138" t="s">
        <v>21</v>
      </c>
      <c r="F468" s="45"/>
      <c r="G468" s="136">
        <f t="shared" si="35"/>
        <v>0</v>
      </c>
      <c r="H468" s="41"/>
    </row>
    <row r="469" spans="2:8">
      <c r="B469" s="139">
        <f t="shared" si="40"/>
        <v>30.080000000000013</v>
      </c>
      <c r="C469" s="148" t="s">
        <v>406</v>
      </c>
      <c r="D469" s="141">
        <v>3</v>
      </c>
      <c r="E469" s="138" t="s">
        <v>9</v>
      </c>
      <c r="F469" s="45"/>
      <c r="G469" s="136">
        <f t="shared" si="35"/>
        <v>0</v>
      </c>
      <c r="H469" s="41"/>
    </row>
    <row r="470" spans="2:8">
      <c r="B470" s="139">
        <f t="shared" si="40"/>
        <v>30.090000000000014</v>
      </c>
      <c r="C470" s="148" t="s">
        <v>407</v>
      </c>
      <c r="D470" s="141">
        <v>2</v>
      </c>
      <c r="E470" s="138" t="s">
        <v>9</v>
      </c>
      <c r="F470" s="45"/>
      <c r="G470" s="136">
        <f t="shared" si="35"/>
        <v>0</v>
      </c>
      <c r="H470" s="41"/>
    </row>
    <row r="471" spans="2:8">
      <c r="B471" s="139">
        <f t="shared" si="40"/>
        <v>30.100000000000016</v>
      </c>
      <c r="C471" s="143" t="s">
        <v>690</v>
      </c>
      <c r="D471" s="144">
        <v>1</v>
      </c>
      <c r="E471" s="145" t="s">
        <v>15</v>
      </c>
      <c r="F471" s="146"/>
      <c r="G471" s="136">
        <f t="shared" si="35"/>
        <v>0</v>
      </c>
      <c r="H471" s="41"/>
    </row>
    <row r="472" spans="2:8">
      <c r="B472" s="139">
        <f t="shared" si="40"/>
        <v>30.110000000000017</v>
      </c>
      <c r="C472" s="143" t="s">
        <v>691</v>
      </c>
      <c r="D472" s="144">
        <v>1</v>
      </c>
      <c r="E472" s="145" t="s">
        <v>15</v>
      </c>
      <c r="F472" s="146"/>
      <c r="G472" s="136">
        <f t="shared" ref="G472" si="41">ROUND(D472*F472,2)</f>
        <v>0</v>
      </c>
      <c r="H472" s="41"/>
    </row>
    <row r="473" spans="2:8">
      <c r="B473" s="139">
        <f t="shared" si="40"/>
        <v>30.120000000000019</v>
      </c>
      <c r="C473" s="148" t="s">
        <v>95</v>
      </c>
      <c r="D473" s="141">
        <v>1</v>
      </c>
      <c r="E473" s="138" t="s">
        <v>15</v>
      </c>
      <c r="F473" s="45"/>
      <c r="G473" s="136">
        <f t="shared" ref="G473:G536" si="42">ROUND(D473*F473,2)</f>
        <v>0</v>
      </c>
      <c r="H473" s="41"/>
    </row>
    <row r="474" spans="2:8">
      <c r="B474" s="142"/>
      <c r="C474" s="148"/>
      <c r="D474" s="138"/>
      <c r="E474" s="138"/>
      <c r="F474" s="45"/>
      <c r="G474" s="136">
        <f t="shared" si="42"/>
        <v>0</v>
      </c>
      <c r="H474" s="41">
        <f>SUM(G462:G473)</f>
        <v>0</v>
      </c>
    </row>
    <row r="475" spans="2:8">
      <c r="B475" s="137">
        <f>B461+1</f>
        <v>31</v>
      </c>
      <c r="C475" s="147" t="s">
        <v>409</v>
      </c>
      <c r="D475" s="138"/>
      <c r="E475" s="138"/>
      <c r="F475" s="45"/>
      <c r="G475" s="136">
        <f t="shared" si="42"/>
        <v>0</v>
      </c>
      <c r="H475" s="41"/>
    </row>
    <row r="476" spans="2:8">
      <c r="B476" s="139">
        <f t="shared" ref="B476:B490" si="43">+B475+0.01</f>
        <v>31.01</v>
      </c>
      <c r="C476" s="148" t="s">
        <v>410</v>
      </c>
      <c r="D476" s="141">
        <v>28</v>
      </c>
      <c r="E476" s="138" t="s">
        <v>9</v>
      </c>
      <c r="F476" s="45"/>
      <c r="G476" s="136">
        <f t="shared" si="42"/>
        <v>0</v>
      </c>
      <c r="H476" s="41"/>
    </row>
    <row r="477" spans="2:8">
      <c r="B477" s="139">
        <f t="shared" si="43"/>
        <v>31.020000000000003</v>
      </c>
      <c r="C477" s="148" t="s">
        <v>411</v>
      </c>
      <c r="D477" s="141">
        <v>55</v>
      </c>
      <c r="E477" s="138" t="s">
        <v>9</v>
      </c>
      <c r="F477" s="45"/>
      <c r="G477" s="136">
        <f t="shared" si="42"/>
        <v>0</v>
      </c>
      <c r="H477" s="41"/>
    </row>
    <row r="478" spans="2:8">
      <c r="B478" s="139">
        <f t="shared" si="43"/>
        <v>31.030000000000005</v>
      </c>
      <c r="C478" s="148" t="s">
        <v>375</v>
      </c>
      <c r="D478" s="141">
        <v>55</v>
      </c>
      <c r="E478" s="138" t="s">
        <v>9</v>
      </c>
      <c r="F478" s="45"/>
      <c r="G478" s="136">
        <f t="shared" si="42"/>
        <v>0</v>
      </c>
      <c r="H478" s="41"/>
    </row>
    <row r="479" spans="2:8">
      <c r="B479" s="139">
        <f t="shared" si="43"/>
        <v>31.040000000000006</v>
      </c>
      <c r="C479" s="148" t="s">
        <v>412</v>
      </c>
      <c r="D479" s="141">
        <v>55</v>
      </c>
      <c r="E479" s="138" t="s">
        <v>9</v>
      </c>
      <c r="F479" s="45"/>
      <c r="G479" s="136">
        <f t="shared" si="42"/>
        <v>0</v>
      </c>
      <c r="H479" s="41"/>
    </row>
    <row r="480" spans="2:8">
      <c r="B480" s="139">
        <f t="shared" si="43"/>
        <v>31.050000000000008</v>
      </c>
      <c r="C480" s="148" t="s">
        <v>413</v>
      </c>
      <c r="D480" s="141">
        <v>55</v>
      </c>
      <c r="E480" s="138" t="s">
        <v>9</v>
      </c>
      <c r="F480" s="45"/>
      <c r="G480" s="136">
        <f t="shared" si="42"/>
        <v>0</v>
      </c>
      <c r="H480" s="41"/>
    </row>
    <row r="481" spans="2:8">
      <c r="B481" s="139">
        <f t="shared" si="43"/>
        <v>31.060000000000009</v>
      </c>
      <c r="C481" s="148" t="s">
        <v>414</v>
      </c>
      <c r="D481" s="141">
        <v>55</v>
      </c>
      <c r="E481" s="138" t="s">
        <v>9</v>
      </c>
      <c r="F481" s="45"/>
      <c r="G481" s="136">
        <f t="shared" si="42"/>
        <v>0</v>
      </c>
      <c r="H481" s="41"/>
    </row>
    <row r="482" spans="2:8">
      <c r="B482" s="139">
        <f t="shared" si="43"/>
        <v>31.070000000000011</v>
      </c>
      <c r="C482" s="148" t="s">
        <v>379</v>
      </c>
      <c r="D482" s="141">
        <v>6</v>
      </c>
      <c r="E482" s="138" t="s">
        <v>9</v>
      </c>
      <c r="F482" s="45"/>
      <c r="G482" s="136">
        <f t="shared" si="42"/>
        <v>0</v>
      </c>
      <c r="H482" s="41"/>
    </row>
    <row r="483" spans="2:8">
      <c r="B483" s="139">
        <f t="shared" si="43"/>
        <v>31.080000000000013</v>
      </c>
      <c r="C483" s="148" t="s">
        <v>415</v>
      </c>
      <c r="D483" s="141">
        <v>2</v>
      </c>
      <c r="E483" s="138" t="s">
        <v>9</v>
      </c>
      <c r="F483" s="45"/>
      <c r="G483" s="136">
        <f t="shared" si="42"/>
        <v>0</v>
      </c>
      <c r="H483" s="41"/>
    </row>
    <row r="484" spans="2:8">
      <c r="B484" s="139">
        <f t="shared" si="43"/>
        <v>31.090000000000014</v>
      </c>
      <c r="C484" s="148" t="s">
        <v>416</v>
      </c>
      <c r="D484" s="141">
        <v>4</v>
      </c>
      <c r="E484" s="138" t="s">
        <v>13</v>
      </c>
      <c r="F484" s="45"/>
      <c r="G484" s="136">
        <f t="shared" si="42"/>
        <v>0</v>
      </c>
      <c r="H484" s="41"/>
    </row>
    <row r="485" spans="2:8">
      <c r="B485" s="139">
        <f t="shared" si="43"/>
        <v>31.100000000000016</v>
      </c>
      <c r="C485" s="148" t="s">
        <v>440</v>
      </c>
      <c r="D485" s="141">
        <v>10</v>
      </c>
      <c r="E485" s="138" t="s">
        <v>9</v>
      </c>
      <c r="F485" s="45"/>
      <c r="G485" s="136">
        <f t="shared" si="42"/>
        <v>0</v>
      </c>
      <c r="H485" s="41"/>
    </row>
    <row r="486" spans="2:8">
      <c r="B486" s="139">
        <f t="shared" si="43"/>
        <v>31.110000000000017</v>
      </c>
      <c r="C486" s="148" t="s">
        <v>448</v>
      </c>
      <c r="D486" s="141">
        <v>2</v>
      </c>
      <c r="E486" s="138" t="s">
        <v>9</v>
      </c>
      <c r="F486" s="45"/>
      <c r="G486" s="136">
        <f t="shared" si="42"/>
        <v>0</v>
      </c>
      <c r="H486" s="41"/>
    </row>
    <row r="487" spans="2:8">
      <c r="B487" s="139">
        <f t="shared" si="43"/>
        <v>31.120000000000019</v>
      </c>
      <c r="C487" s="148" t="s">
        <v>449</v>
      </c>
      <c r="D487" s="141">
        <v>1</v>
      </c>
      <c r="E487" s="138" t="s">
        <v>9</v>
      </c>
      <c r="F487" s="45"/>
      <c r="G487" s="136">
        <f t="shared" si="42"/>
        <v>0</v>
      </c>
      <c r="H487" s="41"/>
    </row>
    <row r="488" spans="2:8">
      <c r="B488" s="139">
        <f t="shared" si="43"/>
        <v>31.13000000000002</v>
      </c>
      <c r="C488" s="148" t="s">
        <v>418</v>
      </c>
      <c r="D488" s="141">
        <v>2</v>
      </c>
      <c r="E488" s="138" t="s">
        <v>9</v>
      </c>
      <c r="F488" s="45"/>
      <c r="G488" s="136">
        <f t="shared" si="42"/>
        <v>0</v>
      </c>
      <c r="H488" s="41"/>
    </row>
    <row r="489" spans="2:8">
      <c r="B489" s="139">
        <f t="shared" si="43"/>
        <v>31.140000000000022</v>
      </c>
      <c r="C489" s="148" t="s">
        <v>451</v>
      </c>
      <c r="D489" s="141">
        <v>4</v>
      </c>
      <c r="E489" s="138" t="s">
        <v>9</v>
      </c>
      <c r="F489" s="45"/>
      <c r="G489" s="136">
        <f t="shared" si="42"/>
        <v>0</v>
      </c>
      <c r="H489" s="41"/>
    </row>
    <row r="490" spans="2:8">
      <c r="B490" s="139">
        <f t="shared" si="43"/>
        <v>31.150000000000023</v>
      </c>
      <c r="C490" s="148" t="s">
        <v>95</v>
      </c>
      <c r="D490" s="141">
        <v>1</v>
      </c>
      <c r="E490" s="138" t="s">
        <v>15</v>
      </c>
      <c r="F490" s="45"/>
      <c r="G490" s="136">
        <f t="shared" si="42"/>
        <v>0</v>
      </c>
      <c r="H490" s="41"/>
    </row>
    <row r="491" spans="2:8">
      <c r="B491" s="142"/>
      <c r="C491" s="148"/>
      <c r="D491" s="138"/>
      <c r="E491" s="138"/>
      <c r="F491" s="45"/>
      <c r="G491" s="136">
        <f t="shared" si="42"/>
        <v>0</v>
      </c>
      <c r="H491" s="41">
        <f>SUM(G476:G490)</f>
        <v>0</v>
      </c>
    </row>
    <row r="492" spans="2:8">
      <c r="B492" s="137">
        <f>B475+1</f>
        <v>32</v>
      </c>
      <c r="C492" s="147" t="s">
        <v>419</v>
      </c>
      <c r="D492" s="138"/>
      <c r="E492" s="138"/>
      <c r="F492" s="45"/>
      <c r="G492" s="136">
        <f t="shared" si="42"/>
        <v>0</v>
      </c>
      <c r="H492" s="41"/>
    </row>
    <row r="493" spans="2:8">
      <c r="B493" s="139">
        <f t="shared" ref="B493:B500" si="44">+B492+0.01</f>
        <v>32.01</v>
      </c>
      <c r="C493" s="148" t="s">
        <v>420</v>
      </c>
      <c r="D493" s="141">
        <v>225</v>
      </c>
      <c r="E493" s="138" t="s">
        <v>21</v>
      </c>
      <c r="F493" s="45"/>
      <c r="G493" s="136">
        <f t="shared" si="42"/>
        <v>0</v>
      </c>
      <c r="H493" s="41"/>
    </row>
    <row r="494" spans="2:8">
      <c r="B494" s="139">
        <f t="shared" si="44"/>
        <v>32.019999999999996</v>
      </c>
      <c r="C494" s="148" t="s">
        <v>421</v>
      </c>
      <c r="D494" s="141">
        <v>225</v>
      </c>
      <c r="E494" s="138" t="s">
        <v>21</v>
      </c>
      <c r="F494" s="45"/>
      <c r="G494" s="136">
        <f t="shared" si="42"/>
        <v>0</v>
      </c>
      <c r="H494" s="41"/>
    </row>
    <row r="495" spans="2:8">
      <c r="B495" s="139">
        <f t="shared" si="44"/>
        <v>32.029999999999994</v>
      </c>
      <c r="C495" s="148" t="s">
        <v>368</v>
      </c>
      <c r="D495" s="141">
        <v>175</v>
      </c>
      <c r="E495" s="138" t="s">
        <v>21</v>
      </c>
      <c r="F495" s="45"/>
      <c r="G495" s="136">
        <f t="shared" si="42"/>
        <v>0</v>
      </c>
      <c r="H495" s="41"/>
    </row>
    <row r="496" spans="2:8">
      <c r="B496" s="139">
        <f t="shared" si="44"/>
        <v>32.039999999999992</v>
      </c>
      <c r="C496" s="148" t="s">
        <v>422</v>
      </c>
      <c r="D496" s="141">
        <v>110</v>
      </c>
      <c r="E496" s="138" t="s">
        <v>9</v>
      </c>
      <c r="F496" s="45"/>
      <c r="G496" s="136">
        <f t="shared" si="42"/>
        <v>0</v>
      </c>
      <c r="H496" s="41"/>
    </row>
    <row r="497" spans="2:8">
      <c r="B497" s="139">
        <f t="shared" si="44"/>
        <v>32.04999999999999</v>
      </c>
      <c r="C497" s="148" t="s">
        <v>423</v>
      </c>
      <c r="D497" s="141">
        <v>7</v>
      </c>
      <c r="E497" s="138" t="s">
        <v>9</v>
      </c>
      <c r="F497" s="45"/>
      <c r="G497" s="136">
        <f t="shared" si="42"/>
        <v>0</v>
      </c>
      <c r="H497" s="41"/>
    </row>
    <row r="498" spans="2:8">
      <c r="B498" s="139">
        <f t="shared" si="44"/>
        <v>32.059999999999988</v>
      </c>
      <c r="C498" s="148" t="s">
        <v>424</v>
      </c>
      <c r="D498" s="141">
        <v>7</v>
      </c>
      <c r="E498" s="138" t="s">
        <v>9</v>
      </c>
      <c r="F498" s="45"/>
      <c r="G498" s="136">
        <f t="shared" si="42"/>
        <v>0</v>
      </c>
      <c r="H498" s="41"/>
    </row>
    <row r="499" spans="2:8">
      <c r="B499" s="139">
        <f t="shared" si="44"/>
        <v>32.069999999999986</v>
      </c>
      <c r="C499" s="148" t="s">
        <v>425</v>
      </c>
      <c r="D499" s="141">
        <v>7</v>
      </c>
      <c r="E499" s="138" t="s">
        <v>9</v>
      </c>
      <c r="F499" s="45"/>
      <c r="G499" s="136">
        <f t="shared" si="42"/>
        <v>0</v>
      </c>
      <c r="H499" s="41"/>
    </row>
    <row r="500" spans="2:8">
      <c r="B500" s="139">
        <f t="shared" si="44"/>
        <v>32.079999999999984</v>
      </c>
      <c r="C500" s="148" t="s">
        <v>127</v>
      </c>
      <c r="D500" s="141">
        <v>1</v>
      </c>
      <c r="E500" s="138" t="s">
        <v>15</v>
      </c>
      <c r="F500" s="45"/>
      <c r="G500" s="136">
        <f t="shared" si="42"/>
        <v>0</v>
      </c>
      <c r="H500" s="41"/>
    </row>
    <row r="501" spans="2:8">
      <c r="B501" s="142"/>
      <c r="C501" s="148"/>
      <c r="D501" s="138"/>
      <c r="E501" s="138"/>
      <c r="F501" s="45"/>
      <c r="G501" s="136">
        <f t="shared" si="42"/>
        <v>0</v>
      </c>
      <c r="H501" s="41">
        <f>SUM(G493:G500)</f>
        <v>0</v>
      </c>
    </row>
    <row r="502" spans="2:8">
      <c r="B502" s="137">
        <f>B492+1</f>
        <v>33</v>
      </c>
      <c r="C502" s="147" t="s">
        <v>426</v>
      </c>
      <c r="D502" s="138"/>
      <c r="E502" s="138"/>
      <c r="F502" s="45"/>
      <c r="G502" s="136">
        <f t="shared" si="42"/>
        <v>0</v>
      </c>
      <c r="H502" s="41"/>
    </row>
    <row r="503" spans="2:8">
      <c r="B503" s="139">
        <f t="shared" ref="B503:B510" si="45">+B502+0.01</f>
        <v>33.01</v>
      </c>
      <c r="C503" s="148" t="s">
        <v>427</v>
      </c>
      <c r="D503" s="141">
        <v>9</v>
      </c>
      <c r="E503" s="138" t="s">
        <v>9</v>
      </c>
      <c r="F503" s="45"/>
      <c r="G503" s="136">
        <f t="shared" si="42"/>
        <v>0</v>
      </c>
      <c r="H503" s="41"/>
    </row>
    <row r="504" spans="2:8">
      <c r="B504" s="139">
        <f t="shared" si="45"/>
        <v>33.019999999999996</v>
      </c>
      <c r="C504" s="148" t="s">
        <v>428</v>
      </c>
      <c r="D504" s="141">
        <v>9</v>
      </c>
      <c r="E504" s="138" t="s">
        <v>9</v>
      </c>
      <c r="F504" s="45"/>
      <c r="G504" s="136">
        <f t="shared" si="42"/>
        <v>0</v>
      </c>
      <c r="H504" s="41"/>
    </row>
    <row r="505" spans="2:8">
      <c r="B505" s="139">
        <f t="shared" si="45"/>
        <v>33.029999999999994</v>
      </c>
      <c r="C505" s="148" t="s">
        <v>429</v>
      </c>
      <c r="D505" s="141">
        <v>11</v>
      </c>
      <c r="E505" s="138" t="s">
        <v>9</v>
      </c>
      <c r="F505" s="45"/>
      <c r="G505" s="136">
        <f t="shared" si="42"/>
        <v>0</v>
      </c>
      <c r="H505" s="41"/>
    </row>
    <row r="506" spans="2:8">
      <c r="B506" s="139">
        <f t="shared" si="45"/>
        <v>33.039999999999992</v>
      </c>
      <c r="C506" s="148" t="s">
        <v>20</v>
      </c>
      <c r="D506" s="141">
        <v>0.25</v>
      </c>
      <c r="E506" s="138" t="s">
        <v>13</v>
      </c>
      <c r="F506" s="45"/>
      <c r="G506" s="136">
        <f t="shared" si="42"/>
        <v>0</v>
      </c>
      <c r="H506" s="41"/>
    </row>
    <row r="507" spans="2:8">
      <c r="B507" s="139">
        <f t="shared" si="45"/>
        <v>33.04999999999999</v>
      </c>
      <c r="C507" s="148" t="s">
        <v>430</v>
      </c>
      <c r="D507" s="141">
        <v>180</v>
      </c>
      <c r="E507" s="138" t="s">
        <v>21</v>
      </c>
      <c r="F507" s="45"/>
      <c r="G507" s="136">
        <f t="shared" si="42"/>
        <v>0</v>
      </c>
      <c r="H507" s="41"/>
    </row>
    <row r="508" spans="2:8">
      <c r="B508" s="139">
        <f t="shared" si="45"/>
        <v>33.059999999999988</v>
      </c>
      <c r="C508" s="148" t="s">
        <v>431</v>
      </c>
      <c r="D508" s="141">
        <v>23</v>
      </c>
      <c r="E508" s="138" t="s">
        <v>9</v>
      </c>
      <c r="F508" s="45"/>
      <c r="G508" s="136">
        <f t="shared" si="42"/>
        <v>0</v>
      </c>
      <c r="H508" s="41"/>
    </row>
    <row r="509" spans="2:8">
      <c r="B509" s="139">
        <f t="shared" si="45"/>
        <v>33.069999999999986</v>
      </c>
      <c r="C509" s="148" t="s">
        <v>432</v>
      </c>
      <c r="D509" s="141">
        <v>23</v>
      </c>
      <c r="E509" s="138" t="s">
        <v>9</v>
      </c>
      <c r="F509" s="45"/>
      <c r="G509" s="136">
        <f t="shared" si="42"/>
        <v>0</v>
      </c>
      <c r="H509" s="41"/>
    </row>
    <row r="510" spans="2:8">
      <c r="B510" s="139">
        <f t="shared" si="45"/>
        <v>33.079999999999984</v>
      </c>
      <c r="C510" s="148" t="s">
        <v>127</v>
      </c>
      <c r="D510" s="141">
        <v>1</v>
      </c>
      <c r="E510" s="138" t="s">
        <v>15</v>
      </c>
      <c r="F510" s="45"/>
      <c r="G510" s="136">
        <f t="shared" si="42"/>
        <v>0</v>
      </c>
      <c r="H510" s="41"/>
    </row>
    <row r="511" spans="2:8">
      <c r="B511" s="142"/>
      <c r="C511" s="148"/>
      <c r="D511" s="138"/>
      <c r="E511" s="138"/>
      <c r="F511" s="45"/>
      <c r="G511" s="136">
        <f t="shared" si="42"/>
        <v>0</v>
      </c>
      <c r="H511" s="41">
        <f>SUM(G503:G510)</f>
        <v>0</v>
      </c>
    </row>
    <row r="512" spans="2:8">
      <c r="B512" s="137">
        <f>B502+1</f>
        <v>34</v>
      </c>
      <c r="C512" s="147" t="s">
        <v>460</v>
      </c>
      <c r="D512" s="138"/>
      <c r="E512" s="138"/>
      <c r="F512" s="45"/>
      <c r="G512" s="136">
        <f t="shared" si="42"/>
        <v>0</v>
      </c>
      <c r="H512" s="41"/>
    </row>
    <row r="513" spans="2:8">
      <c r="B513" s="139">
        <f t="shared" ref="B513:B522" si="46">+B512+0.01</f>
        <v>34.01</v>
      </c>
      <c r="C513" s="148" t="s">
        <v>727</v>
      </c>
      <c r="D513" s="141">
        <v>1</v>
      </c>
      <c r="E513" s="138" t="s">
        <v>9</v>
      </c>
      <c r="F513" s="122"/>
      <c r="G513" s="136">
        <f t="shared" si="42"/>
        <v>0</v>
      </c>
      <c r="H513" s="41"/>
    </row>
    <row r="514" spans="2:8">
      <c r="B514" s="139">
        <f t="shared" si="46"/>
        <v>34.019999999999996</v>
      </c>
      <c r="C514" s="148" t="s">
        <v>391</v>
      </c>
      <c r="D514" s="141">
        <v>1</v>
      </c>
      <c r="E514" s="138" t="s">
        <v>9</v>
      </c>
      <c r="F514" s="45"/>
      <c r="G514" s="136">
        <f t="shared" si="42"/>
        <v>0</v>
      </c>
      <c r="H514" s="41"/>
    </row>
    <row r="515" spans="2:8">
      <c r="B515" s="139">
        <f t="shared" si="46"/>
        <v>34.029999999999994</v>
      </c>
      <c r="C515" s="148" t="s">
        <v>442</v>
      </c>
      <c r="D515" s="141">
        <v>2</v>
      </c>
      <c r="E515" s="138" t="s">
        <v>9</v>
      </c>
      <c r="F515" s="45"/>
      <c r="G515" s="136">
        <f t="shared" si="42"/>
        <v>0</v>
      </c>
      <c r="H515" s="41"/>
    </row>
    <row r="516" spans="2:8">
      <c r="B516" s="139">
        <f t="shared" si="46"/>
        <v>34.039999999999992</v>
      </c>
      <c r="C516" s="148" t="s">
        <v>443</v>
      </c>
      <c r="D516" s="141">
        <v>4</v>
      </c>
      <c r="E516" s="138" t="s">
        <v>9</v>
      </c>
      <c r="F516" s="45"/>
      <c r="G516" s="136">
        <f t="shared" si="42"/>
        <v>0</v>
      </c>
      <c r="H516" s="41"/>
    </row>
    <row r="517" spans="2:8">
      <c r="B517" s="139">
        <f t="shared" si="46"/>
        <v>34.04999999999999</v>
      </c>
      <c r="C517" s="148" t="s">
        <v>433</v>
      </c>
      <c r="D517" s="141">
        <v>2</v>
      </c>
      <c r="E517" s="138" t="s">
        <v>9</v>
      </c>
      <c r="F517" s="45"/>
      <c r="G517" s="136">
        <f t="shared" si="42"/>
        <v>0</v>
      </c>
      <c r="H517" s="41"/>
    </row>
    <row r="518" spans="2:8">
      <c r="B518" s="139">
        <f t="shared" si="46"/>
        <v>34.059999999999988</v>
      </c>
      <c r="C518" s="148" t="s">
        <v>444</v>
      </c>
      <c r="D518" s="141">
        <v>2</v>
      </c>
      <c r="E518" s="138" t="s">
        <v>9</v>
      </c>
      <c r="F518" s="45"/>
      <c r="G518" s="136">
        <f t="shared" si="42"/>
        <v>0</v>
      </c>
      <c r="H518" s="41"/>
    </row>
    <row r="519" spans="2:8">
      <c r="B519" s="139">
        <f t="shared" si="46"/>
        <v>34.069999999999986</v>
      </c>
      <c r="C519" s="148" t="s">
        <v>393</v>
      </c>
      <c r="D519" s="141">
        <v>9</v>
      </c>
      <c r="E519" s="138" t="s">
        <v>9</v>
      </c>
      <c r="F519" s="45"/>
      <c r="G519" s="136">
        <f t="shared" si="42"/>
        <v>0</v>
      </c>
      <c r="H519" s="41"/>
    </row>
    <row r="520" spans="2:8">
      <c r="B520" s="139">
        <f t="shared" si="46"/>
        <v>34.079999999999984</v>
      </c>
      <c r="C520" s="148" t="s">
        <v>456</v>
      </c>
      <c r="D520" s="141">
        <v>1</v>
      </c>
      <c r="E520" s="138" t="s">
        <v>9</v>
      </c>
      <c r="F520" s="45"/>
      <c r="G520" s="136">
        <f t="shared" si="42"/>
        <v>0</v>
      </c>
      <c r="H520" s="41"/>
    </row>
    <row r="521" spans="2:8">
      <c r="B521" s="139">
        <f t="shared" si="46"/>
        <v>34.089999999999982</v>
      </c>
      <c r="C521" s="148" t="s">
        <v>691</v>
      </c>
      <c r="D521" s="141">
        <v>7</v>
      </c>
      <c r="E521" s="138" t="s">
        <v>9</v>
      </c>
      <c r="F521" s="45"/>
      <c r="G521" s="136">
        <f t="shared" si="42"/>
        <v>0</v>
      </c>
      <c r="H521" s="41"/>
    </row>
    <row r="522" spans="2:8">
      <c r="B522" s="139">
        <f t="shared" si="46"/>
        <v>34.09999999999998</v>
      </c>
      <c r="C522" s="148" t="s">
        <v>95</v>
      </c>
      <c r="D522" s="141">
        <v>1</v>
      </c>
      <c r="E522" s="138" t="s">
        <v>15</v>
      </c>
      <c r="F522" s="45"/>
      <c r="G522" s="136">
        <f t="shared" si="42"/>
        <v>0</v>
      </c>
      <c r="H522" s="41"/>
    </row>
    <row r="523" spans="2:8">
      <c r="B523" s="142"/>
      <c r="C523" s="148"/>
      <c r="D523" s="138"/>
      <c r="E523" s="138"/>
      <c r="F523" s="45"/>
      <c r="G523" s="136">
        <f t="shared" si="42"/>
        <v>0</v>
      </c>
      <c r="H523" s="41">
        <f>SUM(G513:G522)</f>
        <v>0</v>
      </c>
    </row>
    <row r="524" spans="2:8">
      <c r="B524" s="137">
        <f>B512+1</f>
        <v>35</v>
      </c>
      <c r="C524" s="147" t="s">
        <v>395</v>
      </c>
      <c r="D524" s="138"/>
      <c r="E524" s="138"/>
      <c r="F524" s="45"/>
      <c r="G524" s="136">
        <f t="shared" si="42"/>
        <v>0</v>
      </c>
      <c r="H524" s="41"/>
    </row>
    <row r="525" spans="2:8">
      <c r="B525" s="139">
        <f t="shared" ref="B525:B541" si="47">+B524+0.01</f>
        <v>35.01</v>
      </c>
      <c r="C525" s="148" t="s">
        <v>380</v>
      </c>
      <c r="D525" s="141">
        <v>1.5</v>
      </c>
      <c r="E525" s="138" t="s">
        <v>17</v>
      </c>
      <c r="F525" s="45"/>
      <c r="G525" s="136">
        <f t="shared" si="42"/>
        <v>0</v>
      </c>
      <c r="H525" s="41"/>
    </row>
    <row r="526" spans="2:8">
      <c r="B526" s="139">
        <f t="shared" si="47"/>
        <v>35.019999999999996</v>
      </c>
      <c r="C526" s="148" t="s">
        <v>396</v>
      </c>
      <c r="D526" s="141">
        <v>60</v>
      </c>
      <c r="E526" s="138" t="s">
        <v>21</v>
      </c>
      <c r="F526" s="45"/>
      <c r="G526" s="136">
        <f t="shared" si="42"/>
        <v>0</v>
      </c>
      <c r="H526" s="41"/>
    </row>
    <row r="527" spans="2:8">
      <c r="B527" s="139">
        <f t="shared" si="47"/>
        <v>35.029999999999994</v>
      </c>
      <c r="C527" s="148" t="s">
        <v>398</v>
      </c>
      <c r="D527" s="141">
        <v>41</v>
      </c>
      <c r="E527" s="138" t="s">
        <v>21</v>
      </c>
      <c r="F527" s="45"/>
      <c r="G527" s="136">
        <f t="shared" si="42"/>
        <v>0</v>
      </c>
      <c r="H527" s="41"/>
    </row>
    <row r="528" spans="2:8">
      <c r="B528" s="139">
        <f t="shared" si="47"/>
        <v>35.039999999999992</v>
      </c>
      <c r="C528" s="148" t="s">
        <v>439</v>
      </c>
      <c r="D528" s="141">
        <v>5</v>
      </c>
      <c r="E528" s="138" t="s">
        <v>21</v>
      </c>
      <c r="F528" s="45"/>
      <c r="G528" s="136">
        <f t="shared" si="42"/>
        <v>0</v>
      </c>
      <c r="H528" s="41"/>
    </row>
    <row r="529" spans="2:8">
      <c r="B529" s="139">
        <f t="shared" si="47"/>
        <v>35.04999999999999</v>
      </c>
      <c r="C529" s="148" t="s">
        <v>399</v>
      </c>
      <c r="D529" s="141">
        <v>20</v>
      </c>
      <c r="E529" s="138" t="s">
        <v>21</v>
      </c>
      <c r="F529" s="45"/>
      <c r="G529" s="136">
        <f t="shared" si="42"/>
        <v>0</v>
      </c>
      <c r="H529" s="41"/>
    </row>
    <row r="530" spans="2:8">
      <c r="B530" s="139">
        <f t="shared" si="47"/>
        <v>35.059999999999988</v>
      </c>
      <c r="C530" s="148" t="s">
        <v>400</v>
      </c>
      <c r="D530" s="141">
        <v>66</v>
      </c>
      <c r="E530" s="138" t="s">
        <v>21</v>
      </c>
      <c r="F530" s="45"/>
      <c r="G530" s="136">
        <f t="shared" si="42"/>
        <v>0</v>
      </c>
      <c r="H530" s="41"/>
    </row>
    <row r="531" spans="2:8">
      <c r="B531" s="139">
        <f t="shared" si="47"/>
        <v>35.069999999999986</v>
      </c>
      <c r="C531" s="148" t="s">
        <v>401</v>
      </c>
      <c r="D531" s="141">
        <v>90</v>
      </c>
      <c r="E531" s="138" t="s">
        <v>21</v>
      </c>
      <c r="F531" s="45"/>
      <c r="G531" s="136">
        <f t="shared" si="42"/>
        <v>0</v>
      </c>
      <c r="H531" s="41"/>
    </row>
    <row r="532" spans="2:8">
      <c r="B532" s="139">
        <f t="shared" si="47"/>
        <v>35.079999999999984</v>
      </c>
      <c r="C532" s="148" t="s">
        <v>402</v>
      </c>
      <c r="D532" s="141">
        <v>54</v>
      </c>
      <c r="E532" s="138" t="s">
        <v>21</v>
      </c>
      <c r="F532" s="45"/>
      <c r="G532" s="136">
        <f t="shared" si="42"/>
        <v>0</v>
      </c>
      <c r="H532" s="41"/>
    </row>
    <row r="533" spans="2:8">
      <c r="B533" s="139">
        <f t="shared" si="47"/>
        <v>35.089999999999982</v>
      </c>
      <c r="C533" s="148" t="s">
        <v>447</v>
      </c>
      <c r="D533" s="141">
        <v>90</v>
      </c>
      <c r="E533" s="138" t="s">
        <v>21</v>
      </c>
      <c r="F533" s="45"/>
      <c r="G533" s="136">
        <f t="shared" si="42"/>
        <v>0</v>
      </c>
      <c r="H533" s="41"/>
    </row>
    <row r="534" spans="2:8">
      <c r="B534" s="139">
        <f t="shared" si="47"/>
        <v>35.09999999999998</v>
      </c>
      <c r="C534" s="148" t="s">
        <v>404</v>
      </c>
      <c r="D534" s="141">
        <v>1</v>
      </c>
      <c r="E534" s="138" t="s">
        <v>9</v>
      </c>
      <c r="F534" s="45"/>
      <c r="G534" s="136">
        <f t="shared" si="42"/>
        <v>0</v>
      </c>
      <c r="H534" s="41"/>
    </row>
    <row r="535" spans="2:8">
      <c r="B535" s="139">
        <f t="shared" si="47"/>
        <v>35.109999999999978</v>
      </c>
      <c r="C535" s="148" t="s">
        <v>405</v>
      </c>
      <c r="D535" s="141">
        <v>4</v>
      </c>
      <c r="E535" s="138" t="s">
        <v>9</v>
      </c>
      <c r="F535" s="45"/>
      <c r="G535" s="136">
        <f t="shared" si="42"/>
        <v>0</v>
      </c>
      <c r="H535" s="41"/>
    </row>
    <row r="536" spans="2:8">
      <c r="B536" s="139">
        <f t="shared" si="47"/>
        <v>35.119999999999976</v>
      </c>
      <c r="C536" s="148" t="s">
        <v>406</v>
      </c>
      <c r="D536" s="141">
        <v>2</v>
      </c>
      <c r="E536" s="138" t="s">
        <v>9</v>
      </c>
      <c r="F536" s="45"/>
      <c r="G536" s="136">
        <f t="shared" si="42"/>
        <v>0</v>
      </c>
      <c r="H536" s="41"/>
    </row>
    <row r="537" spans="2:8">
      <c r="B537" s="139">
        <f t="shared" si="47"/>
        <v>35.129999999999974</v>
      </c>
      <c r="C537" s="148" t="s">
        <v>407</v>
      </c>
      <c r="D537" s="141">
        <v>1</v>
      </c>
      <c r="E537" s="138" t="s">
        <v>9</v>
      </c>
      <c r="F537" s="45"/>
      <c r="G537" s="136">
        <f t="shared" ref="G537:G604" si="48">ROUND(D537*F537,2)</f>
        <v>0</v>
      </c>
      <c r="H537" s="41"/>
    </row>
    <row r="538" spans="2:8">
      <c r="B538" s="139">
        <f t="shared" si="47"/>
        <v>35.139999999999972</v>
      </c>
      <c r="C538" s="148" t="s">
        <v>408</v>
      </c>
      <c r="D538" s="141">
        <v>1</v>
      </c>
      <c r="E538" s="138" t="s">
        <v>9</v>
      </c>
      <c r="F538" s="45"/>
      <c r="G538" s="136">
        <f t="shared" si="48"/>
        <v>0</v>
      </c>
      <c r="H538" s="41"/>
    </row>
    <row r="539" spans="2:8">
      <c r="B539" s="139">
        <f t="shared" si="47"/>
        <v>35.14999999999997</v>
      </c>
      <c r="C539" s="143" t="s">
        <v>690</v>
      </c>
      <c r="D539" s="144">
        <v>1</v>
      </c>
      <c r="E539" s="145" t="s">
        <v>15</v>
      </c>
      <c r="F539" s="146"/>
      <c r="G539" s="136">
        <f t="shared" si="48"/>
        <v>0</v>
      </c>
      <c r="H539" s="41"/>
    </row>
    <row r="540" spans="2:8">
      <c r="B540" s="139">
        <f t="shared" si="47"/>
        <v>35.159999999999968</v>
      </c>
      <c r="C540" s="143" t="s">
        <v>691</v>
      </c>
      <c r="D540" s="144">
        <v>1</v>
      </c>
      <c r="E540" s="145" t="s">
        <v>15</v>
      </c>
      <c r="F540" s="146"/>
      <c r="G540" s="136">
        <f t="shared" si="48"/>
        <v>0</v>
      </c>
      <c r="H540" s="41"/>
    </row>
    <row r="541" spans="2:8">
      <c r="B541" s="139">
        <f t="shared" si="47"/>
        <v>35.169999999999966</v>
      </c>
      <c r="C541" s="148" t="s">
        <v>95</v>
      </c>
      <c r="D541" s="141">
        <v>1</v>
      </c>
      <c r="E541" s="138" t="s">
        <v>15</v>
      </c>
      <c r="F541" s="45"/>
      <c r="G541" s="136">
        <f t="shared" si="48"/>
        <v>0</v>
      </c>
      <c r="H541" s="41"/>
    </row>
    <row r="542" spans="2:8">
      <c r="B542" s="142"/>
      <c r="C542" s="148"/>
      <c r="D542" s="138"/>
      <c r="E542" s="138"/>
      <c r="F542" s="45"/>
      <c r="G542" s="136">
        <f t="shared" si="48"/>
        <v>0</v>
      </c>
      <c r="H542" s="41">
        <f>SUM(G525:G541)</f>
        <v>0</v>
      </c>
    </row>
    <row r="543" spans="2:8">
      <c r="B543" s="137">
        <f>B524+1</f>
        <v>36</v>
      </c>
      <c r="C543" s="147" t="s">
        <v>409</v>
      </c>
      <c r="D543" s="138"/>
      <c r="E543" s="138"/>
      <c r="F543" s="45"/>
      <c r="G543" s="136">
        <f t="shared" si="48"/>
        <v>0</v>
      </c>
      <c r="H543" s="41"/>
    </row>
    <row r="544" spans="2:8">
      <c r="B544" s="139">
        <f t="shared" ref="B544:B559" si="49">+B543+0.01</f>
        <v>36.01</v>
      </c>
      <c r="C544" s="148" t="s">
        <v>410</v>
      </c>
      <c r="D544" s="141">
        <v>50</v>
      </c>
      <c r="E544" s="138" t="s">
        <v>9</v>
      </c>
      <c r="F544" s="45"/>
      <c r="G544" s="136">
        <f t="shared" si="48"/>
        <v>0</v>
      </c>
      <c r="H544" s="41"/>
    </row>
    <row r="545" spans="2:8">
      <c r="B545" s="139">
        <f t="shared" si="49"/>
        <v>36.019999999999996</v>
      </c>
      <c r="C545" s="148" t="s">
        <v>411</v>
      </c>
      <c r="D545" s="141">
        <v>110</v>
      </c>
      <c r="E545" s="138" t="s">
        <v>9</v>
      </c>
      <c r="F545" s="45"/>
      <c r="G545" s="136">
        <f t="shared" si="48"/>
        <v>0</v>
      </c>
      <c r="H545" s="41"/>
    </row>
    <row r="546" spans="2:8">
      <c r="B546" s="139">
        <f t="shared" si="49"/>
        <v>36.029999999999994</v>
      </c>
      <c r="C546" s="148" t="s">
        <v>375</v>
      </c>
      <c r="D546" s="141">
        <v>110</v>
      </c>
      <c r="E546" s="138" t="s">
        <v>9</v>
      </c>
      <c r="F546" s="45"/>
      <c r="G546" s="136">
        <f t="shared" si="48"/>
        <v>0</v>
      </c>
      <c r="H546" s="41"/>
    </row>
    <row r="547" spans="2:8">
      <c r="B547" s="139">
        <f t="shared" si="49"/>
        <v>36.039999999999992</v>
      </c>
      <c r="C547" s="148" t="s">
        <v>412</v>
      </c>
      <c r="D547" s="141">
        <v>110</v>
      </c>
      <c r="E547" s="138" t="s">
        <v>9</v>
      </c>
      <c r="F547" s="45"/>
      <c r="G547" s="136">
        <f t="shared" si="48"/>
        <v>0</v>
      </c>
      <c r="H547" s="41"/>
    </row>
    <row r="548" spans="2:8">
      <c r="B548" s="139">
        <f t="shared" si="49"/>
        <v>36.04999999999999</v>
      </c>
      <c r="C548" s="148" t="s">
        <v>413</v>
      </c>
      <c r="D548" s="141">
        <v>110</v>
      </c>
      <c r="E548" s="138" t="s">
        <v>9</v>
      </c>
      <c r="F548" s="45"/>
      <c r="G548" s="136">
        <f t="shared" si="48"/>
        <v>0</v>
      </c>
      <c r="H548" s="41"/>
    </row>
    <row r="549" spans="2:8">
      <c r="B549" s="139">
        <f t="shared" si="49"/>
        <v>36.059999999999988</v>
      </c>
      <c r="C549" s="148" t="s">
        <v>414</v>
      </c>
      <c r="D549" s="141">
        <v>110</v>
      </c>
      <c r="E549" s="138" t="s">
        <v>9</v>
      </c>
      <c r="F549" s="45"/>
      <c r="G549" s="136">
        <f t="shared" si="48"/>
        <v>0</v>
      </c>
      <c r="H549" s="41"/>
    </row>
    <row r="550" spans="2:8">
      <c r="B550" s="139">
        <f t="shared" si="49"/>
        <v>36.069999999999986</v>
      </c>
      <c r="C550" s="148" t="s">
        <v>379</v>
      </c>
      <c r="D550" s="141">
        <v>10</v>
      </c>
      <c r="E550" s="138" t="s">
        <v>9</v>
      </c>
      <c r="F550" s="45"/>
      <c r="G550" s="136">
        <f t="shared" si="48"/>
        <v>0</v>
      </c>
      <c r="H550" s="41"/>
    </row>
    <row r="551" spans="2:8">
      <c r="B551" s="139">
        <f t="shared" si="49"/>
        <v>36.079999999999984</v>
      </c>
      <c r="C551" s="148" t="s">
        <v>415</v>
      </c>
      <c r="D551" s="141">
        <v>5</v>
      </c>
      <c r="E551" s="138" t="s">
        <v>9</v>
      </c>
      <c r="F551" s="45"/>
      <c r="G551" s="136">
        <f t="shared" si="48"/>
        <v>0</v>
      </c>
      <c r="H551" s="41"/>
    </row>
    <row r="552" spans="2:8">
      <c r="B552" s="139">
        <f t="shared" si="49"/>
        <v>36.089999999999982</v>
      </c>
      <c r="C552" s="148" t="s">
        <v>416</v>
      </c>
      <c r="D552" s="141">
        <v>6.5</v>
      </c>
      <c r="E552" s="138" t="s">
        <v>13</v>
      </c>
      <c r="F552" s="45"/>
      <c r="G552" s="136">
        <f t="shared" si="48"/>
        <v>0</v>
      </c>
      <c r="H552" s="41"/>
    </row>
    <row r="553" spans="2:8">
      <c r="B553" s="139">
        <f t="shared" si="49"/>
        <v>36.09999999999998</v>
      </c>
      <c r="C553" s="148" t="s">
        <v>417</v>
      </c>
      <c r="D553" s="141">
        <v>5</v>
      </c>
      <c r="E553" s="138" t="s">
        <v>9</v>
      </c>
      <c r="F553" s="45"/>
      <c r="G553" s="136">
        <f t="shared" si="48"/>
        <v>0</v>
      </c>
      <c r="H553" s="41"/>
    </row>
    <row r="554" spans="2:8">
      <c r="B554" s="139">
        <f t="shared" si="49"/>
        <v>36.109999999999978</v>
      </c>
      <c r="C554" s="148" t="s">
        <v>440</v>
      </c>
      <c r="D554" s="141">
        <v>17</v>
      </c>
      <c r="E554" s="138" t="s">
        <v>9</v>
      </c>
      <c r="F554" s="45"/>
      <c r="G554" s="136">
        <f t="shared" si="48"/>
        <v>0</v>
      </c>
      <c r="H554" s="41"/>
    </row>
    <row r="555" spans="2:8">
      <c r="B555" s="139">
        <f t="shared" si="49"/>
        <v>36.119999999999976</v>
      </c>
      <c r="C555" s="148" t="s">
        <v>449</v>
      </c>
      <c r="D555" s="141">
        <v>2</v>
      </c>
      <c r="E555" s="138" t="s">
        <v>9</v>
      </c>
      <c r="F555" s="45"/>
      <c r="G555" s="136">
        <f t="shared" si="48"/>
        <v>0</v>
      </c>
      <c r="H555" s="41"/>
    </row>
    <row r="556" spans="2:8">
      <c r="B556" s="139">
        <f t="shared" si="49"/>
        <v>36.129999999999974</v>
      </c>
      <c r="C556" s="148" t="s">
        <v>450</v>
      </c>
      <c r="D556" s="141">
        <v>4</v>
      </c>
      <c r="E556" s="138" t="s">
        <v>9</v>
      </c>
      <c r="F556" s="45"/>
      <c r="G556" s="136">
        <f t="shared" si="48"/>
        <v>0</v>
      </c>
      <c r="H556" s="41"/>
    </row>
    <row r="557" spans="2:8">
      <c r="B557" s="139">
        <f t="shared" si="49"/>
        <v>36.139999999999972</v>
      </c>
      <c r="C557" s="148" t="s">
        <v>441</v>
      </c>
      <c r="D557" s="141">
        <v>2</v>
      </c>
      <c r="E557" s="138" t="s">
        <v>9</v>
      </c>
      <c r="F557" s="45"/>
      <c r="G557" s="136">
        <f t="shared" si="48"/>
        <v>0</v>
      </c>
      <c r="H557" s="41"/>
    </row>
    <row r="558" spans="2:8">
      <c r="B558" s="139">
        <f t="shared" si="49"/>
        <v>36.14999999999997</v>
      </c>
      <c r="C558" s="148" t="s">
        <v>451</v>
      </c>
      <c r="D558" s="141">
        <v>2</v>
      </c>
      <c r="E558" s="138" t="s">
        <v>9</v>
      </c>
      <c r="F558" s="45"/>
      <c r="G558" s="136">
        <f t="shared" si="48"/>
        <v>0</v>
      </c>
      <c r="H558" s="41"/>
    </row>
    <row r="559" spans="2:8">
      <c r="B559" s="139">
        <f t="shared" si="49"/>
        <v>36.159999999999968</v>
      </c>
      <c r="C559" s="148" t="s">
        <v>95</v>
      </c>
      <c r="D559" s="141">
        <v>1</v>
      </c>
      <c r="E559" s="138" t="s">
        <v>15</v>
      </c>
      <c r="F559" s="45"/>
      <c r="G559" s="136">
        <f t="shared" si="48"/>
        <v>0</v>
      </c>
      <c r="H559" s="41"/>
    </row>
    <row r="560" spans="2:8">
      <c r="B560" s="142"/>
      <c r="C560" s="148"/>
      <c r="D560" s="138"/>
      <c r="E560" s="138"/>
      <c r="F560" s="45"/>
      <c r="G560" s="136">
        <f t="shared" si="48"/>
        <v>0</v>
      </c>
      <c r="H560" s="41">
        <f>SUM(G544:G559)</f>
        <v>0</v>
      </c>
    </row>
    <row r="561" spans="2:8">
      <c r="B561" s="137">
        <f>B543+1</f>
        <v>37</v>
      </c>
      <c r="C561" s="147" t="s">
        <v>419</v>
      </c>
      <c r="D561" s="138"/>
      <c r="E561" s="138"/>
      <c r="F561" s="45"/>
      <c r="G561" s="136">
        <f t="shared" si="48"/>
        <v>0</v>
      </c>
      <c r="H561" s="41"/>
    </row>
    <row r="562" spans="2:8">
      <c r="B562" s="139">
        <f t="shared" ref="B562:B569" si="50">+B561+0.01</f>
        <v>37.01</v>
      </c>
      <c r="C562" s="148" t="s">
        <v>420</v>
      </c>
      <c r="D562" s="141">
        <v>315</v>
      </c>
      <c r="E562" s="138" t="s">
        <v>21</v>
      </c>
      <c r="F562" s="45"/>
      <c r="G562" s="136">
        <f t="shared" si="48"/>
        <v>0</v>
      </c>
      <c r="H562" s="41"/>
    </row>
    <row r="563" spans="2:8">
      <c r="B563" s="139">
        <f t="shared" si="50"/>
        <v>37.019999999999996</v>
      </c>
      <c r="C563" s="148" t="s">
        <v>421</v>
      </c>
      <c r="D563" s="141">
        <v>315</v>
      </c>
      <c r="E563" s="138" t="s">
        <v>21</v>
      </c>
      <c r="F563" s="45"/>
      <c r="G563" s="136">
        <f t="shared" si="48"/>
        <v>0</v>
      </c>
      <c r="H563" s="41"/>
    </row>
    <row r="564" spans="2:8">
      <c r="B564" s="139">
        <f t="shared" si="50"/>
        <v>37.029999999999994</v>
      </c>
      <c r="C564" s="148" t="s">
        <v>368</v>
      </c>
      <c r="D564" s="141">
        <v>250</v>
      </c>
      <c r="E564" s="138" t="s">
        <v>21</v>
      </c>
      <c r="F564" s="45"/>
      <c r="G564" s="136">
        <f t="shared" si="48"/>
        <v>0</v>
      </c>
      <c r="H564" s="41"/>
    </row>
    <row r="565" spans="2:8">
      <c r="B565" s="139">
        <f t="shared" si="50"/>
        <v>37.039999999999992</v>
      </c>
      <c r="C565" s="148" t="s">
        <v>422</v>
      </c>
      <c r="D565" s="141">
        <v>125</v>
      </c>
      <c r="E565" s="138" t="s">
        <v>9</v>
      </c>
      <c r="F565" s="45"/>
      <c r="G565" s="136">
        <f t="shared" si="48"/>
        <v>0</v>
      </c>
      <c r="H565" s="41"/>
    </row>
    <row r="566" spans="2:8">
      <c r="B566" s="139">
        <f t="shared" si="50"/>
        <v>37.04999999999999</v>
      </c>
      <c r="C566" s="148" t="s">
        <v>423</v>
      </c>
      <c r="D566" s="141">
        <v>10</v>
      </c>
      <c r="E566" s="138" t="s">
        <v>9</v>
      </c>
      <c r="F566" s="45"/>
      <c r="G566" s="136">
        <f t="shared" si="48"/>
        <v>0</v>
      </c>
      <c r="H566" s="41"/>
    </row>
    <row r="567" spans="2:8">
      <c r="B567" s="139">
        <f t="shared" si="50"/>
        <v>37.059999999999988</v>
      </c>
      <c r="C567" s="148" t="s">
        <v>424</v>
      </c>
      <c r="D567" s="141">
        <v>10</v>
      </c>
      <c r="E567" s="138" t="s">
        <v>9</v>
      </c>
      <c r="F567" s="45"/>
      <c r="G567" s="136">
        <f t="shared" si="48"/>
        <v>0</v>
      </c>
      <c r="H567" s="41"/>
    </row>
    <row r="568" spans="2:8">
      <c r="B568" s="139">
        <f t="shared" si="50"/>
        <v>37.069999999999986</v>
      </c>
      <c r="C568" s="148" t="s">
        <v>425</v>
      </c>
      <c r="D568" s="141">
        <v>10</v>
      </c>
      <c r="E568" s="138" t="s">
        <v>9</v>
      </c>
      <c r="F568" s="45"/>
      <c r="G568" s="136">
        <f t="shared" si="48"/>
        <v>0</v>
      </c>
      <c r="H568" s="41"/>
    </row>
    <row r="569" spans="2:8">
      <c r="B569" s="139">
        <f t="shared" si="50"/>
        <v>37.079999999999984</v>
      </c>
      <c r="C569" s="148" t="s">
        <v>127</v>
      </c>
      <c r="D569" s="141">
        <v>1</v>
      </c>
      <c r="E569" s="138" t="s">
        <v>15</v>
      </c>
      <c r="F569" s="45"/>
      <c r="G569" s="136">
        <f t="shared" si="48"/>
        <v>0</v>
      </c>
      <c r="H569" s="41"/>
    </row>
    <row r="570" spans="2:8">
      <c r="B570" s="142"/>
      <c r="C570" s="148"/>
      <c r="D570" s="138"/>
      <c r="E570" s="138"/>
      <c r="F570" s="45"/>
      <c r="G570" s="136">
        <f t="shared" si="48"/>
        <v>0</v>
      </c>
      <c r="H570" s="41">
        <f>SUM(G562:G569)</f>
        <v>0</v>
      </c>
    </row>
    <row r="571" spans="2:8">
      <c r="B571" s="137">
        <f>B561+1</f>
        <v>38</v>
      </c>
      <c r="C571" s="147" t="s">
        <v>426</v>
      </c>
      <c r="D571" s="138"/>
      <c r="E571" s="138"/>
      <c r="F571" s="45"/>
      <c r="G571" s="136">
        <f t="shared" si="48"/>
        <v>0</v>
      </c>
      <c r="H571" s="41"/>
    </row>
    <row r="572" spans="2:8">
      <c r="B572" s="139">
        <f t="shared" ref="B572:B579" si="51">+B571+0.01</f>
        <v>38.01</v>
      </c>
      <c r="C572" s="148" t="s">
        <v>427</v>
      </c>
      <c r="D572" s="141">
        <v>12</v>
      </c>
      <c r="E572" s="138" t="s">
        <v>9</v>
      </c>
      <c r="F572" s="45"/>
      <c r="G572" s="136">
        <f t="shared" si="48"/>
        <v>0</v>
      </c>
      <c r="H572" s="41"/>
    </row>
    <row r="573" spans="2:8">
      <c r="B573" s="139">
        <f t="shared" si="51"/>
        <v>38.019999999999996</v>
      </c>
      <c r="C573" s="148" t="s">
        <v>428</v>
      </c>
      <c r="D573" s="141">
        <v>14</v>
      </c>
      <c r="E573" s="138" t="s">
        <v>9</v>
      </c>
      <c r="F573" s="45"/>
      <c r="G573" s="136">
        <f t="shared" si="48"/>
        <v>0</v>
      </c>
      <c r="H573" s="41"/>
    </row>
    <row r="574" spans="2:8">
      <c r="B574" s="139">
        <f t="shared" si="51"/>
        <v>38.029999999999994</v>
      </c>
      <c r="C574" s="148" t="s">
        <v>429</v>
      </c>
      <c r="D574" s="141">
        <v>14</v>
      </c>
      <c r="E574" s="138" t="s">
        <v>9</v>
      </c>
      <c r="F574" s="45"/>
      <c r="G574" s="136">
        <f t="shared" si="48"/>
        <v>0</v>
      </c>
      <c r="H574" s="41"/>
    </row>
    <row r="575" spans="2:8">
      <c r="B575" s="139">
        <f t="shared" si="51"/>
        <v>38.039999999999992</v>
      </c>
      <c r="C575" s="148" t="s">
        <v>20</v>
      </c>
      <c r="D575" s="141">
        <v>0.5</v>
      </c>
      <c r="E575" s="138" t="s">
        <v>13</v>
      </c>
      <c r="F575" s="45"/>
      <c r="G575" s="136">
        <f t="shared" si="48"/>
        <v>0</v>
      </c>
      <c r="H575" s="41"/>
    </row>
    <row r="576" spans="2:8">
      <c r="B576" s="139">
        <f t="shared" si="51"/>
        <v>38.04999999999999</v>
      </c>
      <c r="C576" s="148" t="s">
        <v>430</v>
      </c>
      <c r="D576" s="141">
        <v>240</v>
      </c>
      <c r="E576" s="138" t="s">
        <v>21</v>
      </c>
      <c r="F576" s="45"/>
      <c r="G576" s="136">
        <f t="shared" si="48"/>
        <v>0</v>
      </c>
      <c r="H576" s="41"/>
    </row>
    <row r="577" spans="2:8">
      <c r="B577" s="139">
        <f t="shared" si="51"/>
        <v>38.059999999999988</v>
      </c>
      <c r="C577" s="148" t="s">
        <v>431</v>
      </c>
      <c r="D577" s="141">
        <v>29</v>
      </c>
      <c r="E577" s="138" t="s">
        <v>9</v>
      </c>
      <c r="F577" s="45"/>
      <c r="G577" s="136">
        <f t="shared" si="48"/>
        <v>0</v>
      </c>
      <c r="H577" s="41"/>
    </row>
    <row r="578" spans="2:8">
      <c r="B578" s="139">
        <f t="shared" si="51"/>
        <v>38.069999999999986</v>
      </c>
      <c r="C578" s="148" t="s">
        <v>432</v>
      </c>
      <c r="D578" s="141">
        <v>29</v>
      </c>
      <c r="E578" s="138" t="s">
        <v>9</v>
      </c>
      <c r="F578" s="45"/>
      <c r="G578" s="136">
        <f t="shared" si="48"/>
        <v>0</v>
      </c>
      <c r="H578" s="41"/>
    </row>
    <row r="579" spans="2:8">
      <c r="B579" s="139">
        <f t="shared" si="51"/>
        <v>38.079999999999984</v>
      </c>
      <c r="C579" s="148" t="s">
        <v>127</v>
      </c>
      <c r="D579" s="141">
        <v>1</v>
      </c>
      <c r="E579" s="138" t="s">
        <v>15</v>
      </c>
      <c r="F579" s="45"/>
      <c r="G579" s="136">
        <f t="shared" si="48"/>
        <v>0</v>
      </c>
      <c r="H579" s="41"/>
    </row>
    <row r="580" spans="2:8">
      <c r="B580" s="142"/>
      <c r="C580" s="148"/>
      <c r="D580" s="138"/>
      <c r="E580" s="138"/>
      <c r="F580" s="45"/>
      <c r="G580" s="136">
        <f t="shared" si="48"/>
        <v>0</v>
      </c>
      <c r="H580" s="41">
        <f>SUM(G572:G579)</f>
        <v>0</v>
      </c>
    </row>
    <row r="581" spans="2:8">
      <c r="B581" s="137">
        <f>B571+1</f>
        <v>39</v>
      </c>
      <c r="C581" s="147" t="s">
        <v>461</v>
      </c>
      <c r="D581" s="138"/>
      <c r="E581" s="138"/>
      <c r="F581" s="45"/>
      <c r="G581" s="136">
        <f t="shared" si="48"/>
        <v>0</v>
      </c>
      <c r="H581" s="41"/>
    </row>
    <row r="582" spans="2:8">
      <c r="B582" s="139">
        <f t="shared" ref="B582:B589" si="52">+B581+0.01</f>
        <v>39.01</v>
      </c>
      <c r="C582" s="148" t="s">
        <v>732</v>
      </c>
      <c r="D582" s="141">
        <v>1</v>
      </c>
      <c r="E582" s="138" t="s">
        <v>9</v>
      </c>
      <c r="F582" s="45"/>
      <c r="G582" s="136">
        <f t="shared" si="48"/>
        <v>0</v>
      </c>
      <c r="H582" s="41"/>
    </row>
    <row r="583" spans="2:8">
      <c r="B583" s="139">
        <f t="shared" si="52"/>
        <v>39.019999999999996</v>
      </c>
      <c r="C583" s="148" t="s">
        <v>391</v>
      </c>
      <c r="D583" s="141">
        <v>1</v>
      </c>
      <c r="E583" s="138" t="s">
        <v>9</v>
      </c>
      <c r="F583" s="45"/>
      <c r="G583" s="136">
        <f t="shared" si="48"/>
        <v>0</v>
      </c>
      <c r="H583" s="41"/>
    </row>
    <row r="584" spans="2:8">
      <c r="B584" s="139">
        <f t="shared" si="52"/>
        <v>39.029999999999994</v>
      </c>
      <c r="C584" s="148" t="s">
        <v>443</v>
      </c>
      <c r="D584" s="141">
        <v>2</v>
      </c>
      <c r="E584" s="138" t="s">
        <v>9</v>
      </c>
      <c r="F584" s="45"/>
      <c r="G584" s="136">
        <f t="shared" si="48"/>
        <v>0</v>
      </c>
      <c r="H584" s="41"/>
    </row>
    <row r="585" spans="2:8">
      <c r="B585" s="139">
        <f t="shared" si="52"/>
        <v>39.039999999999992</v>
      </c>
      <c r="C585" s="148" t="s">
        <v>433</v>
      </c>
      <c r="D585" s="141">
        <v>3</v>
      </c>
      <c r="E585" s="138" t="s">
        <v>9</v>
      </c>
      <c r="F585" s="45"/>
      <c r="G585" s="136">
        <f t="shared" si="48"/>
        <v>0</v>
      </c>
      <c r="H585" s="41"/>
    </row>
    <row r="586" spans="2:8">
      <c r="B586" s="139">
        <f t="shared" si="52"/>
        <v>39.04999999999999</v>
      </c>
      <c r="C586" s="148" t="s">
        <v>437</v>
      </c>
      <c r="D586" s="141">
        <v>1</v>
      </c>
      <c r="E586" s="138" t="s">
        <v>9</v>
      </c>
      <c r="F586" s="45"/>
      <c r="G586" s="136">
        <f t="shared" si="48"/>
        <v>0</v>
      </c>
      <c r="H586" s="41"/>
    </row>
    <row r="587" spans="2:8">
      <c r="B587" s="139">
        <f t="shared" si="52"/>
        <v>39.059999999999988</v>
      </c>
      <c r="C587" s="148" t="s">
        <v>393</v>
      </c>
      <c r="D587" s="141">
        <v>6</v>
      </c>
      <c r="E587" s="138" t="s">
        <v>9</v>
      </c>
      <c r="F587" s="45"/>
      <c r="G587" s="136">
        <f t="shared" si="48"/>
        <v>0</v>
      </c>
      <c r="H587" s="41"/>
    </row>
    <row r="588" spans="2:8">
      <c r="B588" s="139">
        <f t="shared" si="52"/>
        <v>39.069999999999986</v>
      </c>
      <c r="C588" s="148" t="s">
        <v>452</v>
      </c>
      <c r="D588" s="141">
        <v>1</v>
      </c>
      <c r="E588" s="138" t="s">
        <v>9</v>
      </c>
      <c r="F588" s="45"/>
      <c r="G588" s="136">
        <f t="shared" si="48"/>
        <v>0</v>
      </c>
      <c r="H588" s="41"/>
    </row>
    <row r="589" spans="2:8">
      <c r="B589" s="139">
        <f t="shared" si="52"/>
        <v>39.079999999999984</v>
      </c>
      <c r="C589" s="148" t="s">
        <v>95</v>
      </c>
      <c r="D589" s="141">
        <v>1</v>
      </c>
      <c r="E589" s="138" t="s">
        <v>15</v>
      </c>
      <c r="F589" s="45"/>
      <c r="G589" s="136">
        <f t="shared" si="48"/>
        <v>0</v>
      </c>
      <c r="H589" s="41"/>
    </row>
    <row r="590" spans="2:8">
      <c r="B590" s="142"/>
      <c r="C590" s="148"/>
      <c r="D590" s="138"/>
      <c r="E590" s="138"/>
      <c r="F590" s="45"/>
      <c r="G590" s="136">
        <f t="shared" si="48"/>
        <v>0</v>
      </c>
      <c r="H590" s="41">
        <f>SUM(G582:G589)</f>
        <v>0</v>
      </c>
    </row>
    <row r="591" spans="2:8">
      <c r="B591" s="137">
        <f>B581+1</f>
        <v>40</v>
      </c>
      <c r="C591" s="147" t="s">
        <v>395</v>
      </c>
      <c r="D591" s="138"/>
      <c r="E591" s="138"/>
      <c r="F591" s="45"/>
      <c r="G591" s="136">
        <f t="shared" si="48"/>
        <v>0</v>
      </c>
      <c r="H591" s="41"/>
    </row>
    <row r="592" spans="2:8">
      <c r="B592" s="139">
        <f t="shared" ref="B592:B604" si="53">+B591+0.01</f>
        <v>40.01</v>
      </c>
      <c r="C592" s="148" t="s">
        <v>380</v>
      </c>
      <c r="D592" s="141">
        <v>1</v>
      </c>
      <c r="E592" s="138" t="s">
        <v>17</v>
      </c>
      <c r="F592" s="45"/>
      <c r="G592" s="136">
        <f t="shared" si="48"/>
        <v>0</v>
      </c>
      <c r="H592" s="41"/>
    </row>
    <row r="593" spans="2:8">
      <c r="B593" s="139">
        <f t="shared" si="53"/>
        <v>40.019999999999996</v>
      </c>
      <c r="C593" s="148" t="s">
        <v>398</v>
      </c>
      <c r="D593" s="141">
        <v>57</v>
      </c>
      <c r="E593" s="138" t="s">
        <v>21</v>
      </c>
      <c r="F593" s="45"/>
      <c r="G593" s="136">
        <f t="shared" si="48"/>
        <v>0</v>
      </c>
      <c r="H593" s="41"/>
    </row>
    <row r="594" spans="2:8">
      <c r="B594" s="139">
        <f t="shared" si="53"/>
        <v>40.029999999999994</v>
      </c>
      <c r="C594" s="148" t="s">
        <v>399</v>
      </c>
      <c r="D594" s="141">
        <v>20</v>
      </c>
      <c r="E594" s="138" t="s">
        <v>21</v>
      </c>
      <c r="F594" s="45"/>
      <c r="G594" s="136">
        <f t="shared" si="48"/>
        <v>0</v>
      </c>
      <c r="H594" s="41"/>
    </row>
    <row r="595" spans="2:8">
      <c r="B595" s="139">
        <f t="shared" si="53"/>
        <v>40.039999999999992</v>
      </c>
      <c r="C595" s="148" t="s">
        <v>400</v>
      </c>
      <c r="D595" s="141">
        <v>20</v>
      </c>
      <c r="E595" s="138" t="s">
        <v>21</v>
      </c>
      <c r="F595" s="45"/>
      <c r="G595" s="136">
        <f t="shared" si="48"/>
        <v>0</v>
      </c>
      <c r="H595" s="41"/>
    </row>
    <row r="596" spans="2:8">
      <c r="B596" s="139">
        <f t="shared" si="53"/>
        <v>40.04999999999999</v>
      </c>
      <c r="C596" s="148" t="s">
        <v>401</v>
      </c>
      <c r="D596" s="141">
        <v>50</v>
      </c>
      <c r="E596" s="138" t="s">
        <v>21</v>
      </c>
      <c r="F596" s="45"/>
      <c r="G596" s="136">
        <f t="shared" si="48"/>
        <v>0</v>
      </c>
      <c r="H596" s="41"/>
    </row>
    <row r="597" spans="2:8">
      <c r="B597" s="139">
        <f t="shared" si="53"/>
        <v>40.059999999999988</v>
      </c>
      <c r="C597" s="148" t="s">
        <v>402</v>
      </c>
      <c r="D597" s="141">
        <v>67</v>
      </c>
      <c r="E597" s="138" t="s">
        <v>21</v>
      </c>
      <c r="F597" s="45"/>
      <c r="G597" s="136">
        <f t="shared" si="48"/>
        <v>0</v>
      </c>
      <c r="H597" s="41"/>
    </row>
    <row r="598" spans="2:8">
      <c r="B598" s="139">
        <f t="shared" si="53"/>
        <v>40.069999999999986</v>
      </c>
      <c r="C598" s="148" t="s">
        <v>403</v>
      </c>
      <c r="D598" s="141">
        <v>80</v>
      </c>
      <c r="E598" s="138" t="s">
        <v>21</v>
      </c>
      <c r="F598" s="45"/>
      <c r="G598" s="136">
        <f t="shared" si="48"/>
        <v>0</v>
      </c>
      <c r="H598" s="41"/>
    </row>
    <row r="599" spans="2:8">
      <c r="B599" s="139">
        <f t="shared" si="53"/>
        <v>40.079999999999984</v>
      </c>
      <c r="C599" s="148" t="s">
        <v>405</v>
      </c>
      <c r="D599" s="141">
        <v>1</v>
      </c>
      <c r="E599" s="138" t="s">
        <v>9</v>
      </c>
      <c r="F599" s="45"/>
      <c r="G599" s="136">
        <f t="shared" si="48"/>
        <v>0</v>
      </c>
      <c r="H599" s="41"/>
    </row>
    <row r="600" spans="2:8">
      <c r="B600" s="139">
        <f t="shared" si="53"/>
        <v>40.089999999999982</v>
      </c>
      <c r="C600" s="148" t="s">
        <v>406</v>
      </c>
      <c r="D600" s="141">
        <v>2</v>
      </c>
      <c r="E600" s="138" t="s">
        <v>9</v>
      </c>
      <c r="F600" s="45"/>
      <c r="G600" s="136">
        <f t="shared" si="48"/>
        <v>0</v>
      </c>
      <c r="H600" s="41"/>
    </row>
    <row r="601" spans="2:8">
      <c r="B601" s="139">
        <f t="shared" si="53"/>
        <v>40.09999999999998</v>
      </c>
      <c r="C601" s="148" t="s">
        <v>407</v>
      </c>
      <c r="D601" s="141">
        <v>1</v>
      </c>
      <c r="E601" s="138" t="s">
        <v>9</v>
      </c>
      <c r="F601" s="45"/>
      <c r="G601" s="136">
        <f t="shared" si="48"/>
        <v>0</v>
      </c>
      <c r="H601" s="41"/>
    </row>
    <row r="602" spans="2:8">
      <c r="B602" s="139">
        <f t="shared" si="53"/>
        <v>40.109999999999978</v>
      </c>
      <c r="C602" s="143" t="s">
        <v>690</v>
      </c>
      <c r="D602" s="144">
        <v>1</v>
      </c>
      <c r="E602" s="145" t="s">
        <v>15</v>
      </c>
      <c r="F602" s="146"/>
      <c r="G602" s="136">
        <f t="shared" si="48"/>
        <v>0</v>
      </c>
      <c r="H602" s="41"/>
    </row>
    <row r="603" spans="2:8">
      <c r="B603" s="139">
        <f t="shared" si="53"/>
        <v>40.119999999999976</v>
      </c>
      <c r="C603" s="143" t="s">
        <v>691</v>
      </c>
      <c r="D603" s="144">
        <v>1</v>
      </c>
      <c r="E603" s="145" t="s">
        <v>15</v>
      </c>
      <c r="F603" s="146"/>
      <c r="G603" s="136">
        <f t="shared" si="48"/>
        <v>0</v>
      </c>
      <c r="H603" s="41"/>
    </row>
    <row r="604" spans="2:8">
      <c r="B604" s="139">
        <f t="shared" si="53"/>
        <v>40.129999999999974</v>
      </c>
      <c r="C604" s="148" t="s">
        <v>95</v>
      </c>
      <c r="D604" s="141">
        <v>1</v>
      </c>
      <c r="E604" s="138" t="s">
        <v>15</v>
      </c>
      <c r="F604" s="45"/>
      <c r="G604" s="136">
        <f t="shared" si="48"/>
        <v>0</v>
      </c>
      <c r="H604" s="41"/>
    </row>
    <row r="605" spans="2:8">
      <c r="B605" s="142"/>
      <c r="C605" s="148"/>
      <c r="D605" s="138"/>
      <c r="E605" s="138"/>
      <c r="F605" s="45"/>
      <c r="G605" s="136">
        <f t="shared" ref="G605:G668" si="54">ROUND(D605*F605,2)</f>
        <v>0</v>
      </c>
      <c r="H605" s="41">
        <f>SUM(G592:G604)</f>
        <v>0</v>
      </c>
    </row>
    <row r="606" spans="2:8">
      <c r="B606" s="137">
        <f>B591+1</f>
        <v>41</v>
      </c>
      <c r="C606" s="147" t="s">
        <v>409</v>
      </c>
      <c r="D606" s="138"/>
      <c r="E606" s="138"/>
      <c r="F606" s="45"/>
      <c r="G606" s="136">
        <f t="shared" si="54"/>
        <v>0</v>
      </c>
      <c r="H606" s="41"/>
    </row>
    <row r="607" spans="2:8">
      <c r="B607" s="139">
        <f t="shared" ref="B607:B621" si="55">+B606+0.01</f>
        <v>41.01</v>
      </c>
      <c r="C607" s="148" t="s">
        <v>410</v>
      </c>
      <c r="D607" s="141">
        <v>24</v>
      </c>
      <c r="E607" s="138" t="s">
        <v>9</v>
      </c>
      <c r="F607" s="45"/>
      <c r="G607" s="136">
        <f t="shared" si="54"/>
        <v>0</v>
      </c>
      <c r="H607" s="41"/>
    </row>
    <row r="608" spans="2:8">
      <c r="B608" s="139">
        <f t="shared" si="55"/>
        <v>41.019999999999996</v>
      </c>
      <c r="C608" s="148" t="s">
        <v>411</v>
      </c>
      <c r="D608" s="141">
        <v>48</v>
      </c>
      <c r="E608" s="138" t="s">
        <v>9</v>
      </c>
      <c r="F608" s="45"/>
      <c r="G608" s="136">
        <f t="shared" si="54"/>
        <v>0</v>
      </c>
      <c r="H608" s="41"/>
    </row>
    <row r="609" spans="2:8">
      <c r="B609" s="139">
        <f t="shared" si="55"/>
        <v>41.029999999999994</v>
      </c>
      <c r="C609" s="148" t="s">
        <v>375</v>
      </c>
      <c r="D609" s="141">
        <v>48</v>
      </c>
      <c r="E609" s="138" t="s">
        <v>9</v>
      </c>
      <c r="F609" s="45"/>
      <c r="G609" s="136">
        <f t="shared" si="54"/>
        <v>0</v>
      </c>
      <c r="H609" s="41"/>
    </row>
    <row r="610" spans="2:8">
      <c r="B610" s="139">
        <f t="shared" si="55"/>
        <v>41.039999999999992</v>
      </c>
      <c r="C610" s="148" t="s">
        <v>412</v>
      </c>
      <c r="D610" s="141">
        <v>48</v>
      </c>
      <c r="E610" s="138" t="s">
        <v>9</v>
      </c>
      <c r="F610" s="45"/>
      <c r="G610" s="136">
        <f t="shared" si="54"/>
        <v>0</v>
      </c>
      <c r="H610" s="41"/>
    </row>
    <row r="611" spans="2:8">
      <c r="B611" s="139">
        <f t="shared" si="55"/>
        <v>41.04999999999999</v>
      </c>
      <c r="C611" s="148" t="s">
        <v>413</v>
      </c>
      <c r="D611" s="141">
        <v>48</v>
      </c>
      <c r="E611" s="138" t="s">
        <v>9</v>
      </c>
      <c r="F611" s="45"/>
      <c r="G611" s="136">
        <f t="shared" si="54"/>
        <v>0</v>
      </c>
      <c r="H611" s="41"/>
    </row>
    <row r="612" spans="2:8">
      <c r="B612" s="139">
        <f t="shared" si="55"/>
        <v>41.059999999999988</v>
      </c>
      <c r="C612" s="148" t="s">
        <v>414</v>
      </c>
      <c r="D612" s="141">
        <v>48</v>
      </c>
      <c r="E612" s="138" t="s">
        <v>9</v>
      </c>
      <c r="F612" s="45"/>
      <c r="G612" s="136">
        <f t="shared" si="54"/>
        <v>0</v>
      </c>
      <c r="H612" s="41"/>
    </row>
    <row r="613" spans="2:8">
      <c r="B613" s="139">
        <f t="shared" si="55"/>
        <v>41.069999999999986</v>
      </c>
      <c r="C613" s="148" t="s">
        <v>379</v>
      </c>
      <c r="D613" s="141">
        <v>5</v>
      </c>
      <c r="E613" s="138" t="s">
        <v>9</v>
      </c>
      <c r="F613" s="45"/>
      <c r="G613" s="136">
        <f t="shared" si="54"/>
        <v>0</v>
      </c>
      <c r="H613" s="41"/>
    </row>
    <row r="614" spans="2:8">
      <c r="B614" s="139">
        <f t="shared" si="55"/>
        <v>41.079999999999984</v>
      </c>
      <c r="C614" s="148" t="s">
        <v>415</v>
      </c>
      <c r="D614" s="141">
        <v>2</v>
      </c>
      <c r="E614" s="138" t="s">
        <v>9</v>
      </c>
      <c r="F614" s="45"/>
      <c r="G614" s="136">
        <f t="shared" si="54"/>
        <v>0</v>
      </c>
      <c r="H614" s="41"/>
    </row>
    <row r="615" spans="2:8">
      <c r="B615" s="139">
        <f t="shared" si="55"/>
        <v>41.089999999999982</v>
      </c>
      <c r="C615" s="148" t="s">
        <v>416</v>
      </c>
      <c r="D615" s="141">
        <v>3.5</v>
      </c>
      <c r="E615" s="138" t="s">
        <v>13</v>
      </c>
      <c r="F615" s="45"/>
      <c r="G615" s="136">
        <f t="shared" si="54"/>
        <v>0</v>
      </c>
      <c r="H615" s="41"/>
    </row>
    <row r="616" spans="2:8">
      <c r="B616" s="139">
        <f t="shared" si="55"/>
        <v>41.09999999999998</v>
      </c>
      <c r="C616" s="148" t="s">
        <v>417</v>
      </c>
      <c r="D616" s="141">
        <v>3</v>
      </c>
      <c r="E616" s="138" t="s">
        <v>9</v>
      </c>
      <c r="F616" s="45"/>
      <c r="G616" s="136">
        <f t="shared" si="54"/>
        <v>0</v>
      </c>
      <c r="H616" s="41"/>
    </row>
    <row r="617" spans="2:8">
      <c r="B617" s="139">
        <f t="shared" si="55"/>
        <v>41.109999999999978</v>
      </c>
      <c r="C617" s="148" t="s">
        <v>440</v>
      </c>
      <c r="D617" s="141">
        <v>2</v>
      </c>
      <c r="E617" s="138" t="s">
        <v>9</v>
      </c>
      <c r="F617" s="45"/>
      <c r="G617" s="136">
        <f t="shared" si="54"/>
        <v>0</v>
      </c>
      <c r="H617" s="41"/>
    </row>
    <row r="618" spans="2:8">
      <c r="B618" s="139">
        <f t="shared" si="55"/>
        <v>41.119999999999976</v>
      </c>
      <c r="C618" s="148" t="s">
        <v>448</v>
      </c>
      <c r="D618" s="141">
        <v>5</v>
      </c>
      <c r="E618" s="138" t="s">
        <v>9</v>
      </c>
      <c r="F618" s="45"/>
      <c r="G618" s="136">
        <f t="shared" si="54"/>
        <v>0</v>
      </c>
      <c r="H618" s="41"/>
    </row>
    <row r="619" spans="2:8">
      <c r="B619" s="139">
        <f t="shared" si="55"/>
        <v>41.129999999999974</v>
      </c>
      <c r="C619" s="148" t="s">
        <v>450</v>
      </c>
      <c r="D619" s="141">
        <v>2</v>
      </c>
      <c r="E619" s="138" t="s">
        <v>9</v>
      </c>
      <c r="F619" s="45"/>
      <c r="G619" s="136">
        <f t="shared" si="54"/>
        <v>0</v>
      </c>
      <c r="H619" s="41"/>
    </row>
    <row r="620" spans="2:8">
      <c r="B620" s="139">
        <f t="shared" si="55"/>
        <v>41.139999999999972</v>
      </c>
      <c r="C620" s="148" t="s">
        <v>441</v>
      </c>
      <c r="D620" s="141">
        <v>3</v>
      </c>
      <c r="E620" s="138" t="s">
        <v>9</v>
      </c>
      <c r="F620" s="45"/>
      <c r="G620" s="136">
        <f t="shared" si="54"/>
        <v>0</v>
      </c>
      <c r="H620" s="41"/>
    </row>
    <row r="621" spans="2:8">
      <c r="B621" s="139">
        <f t="shared" si="55"/>
        <v>41.14999999999997</v>
      </c>
      <c r="C621" s="148" t="s">
        <v>95</v>
      </c>
      <c r="D621" s="141">
        <v>1</v>
      </c>
      <c r="E621" s="138" t="s">
        <v>15</v>
      </c>
      <c r="F621" s="45"/>
      <c r="G621" s="136">
        <f t="shared" si="54"/>
        <v>0</v>
      </c>
      <c r="H621" s="41"/>
    </row>
    <row r="622" spans="2:8">
      <c r="B622" s="142"/>
      <c r="C622" s="148"/>
      <c r="D622" s="138"/>
      <c r="E622" s="138"/>
      <c r="F622" s="45"/>
      <c r="G622" s="136">
        <f t="shared" si="54"/>
        <v>0</v>
      </c>
      <c r="H622" s="41">
        <f>SUM(G607:G621)</f>
        <v>0</v>
      </c>
    </row>
    <row r="623" spans="2:8">
      <c r="B623" s="137">
        <f>B606+1</f>
        <v>42</v>
      </c>
      <c r="C623" s="147" t="s">
        <v>419</v>
      </c>
      <c r="D623" s="138"/>
      <c r="E623" s="138"/>
      <c r="F623" s="45"/>
      <c r="G623" s="136">
        <f t="shared" si="54"/>
        <v>0</v>
      </c>
      <c r="H623" s="41"/>
    </row>
    <row r="624" spans="2:8">
      <c r="B624" s="139">
        <f t="shared" ref="B624:B631" si="56">+B623+0.01</f>
        <v>42.01</v>
      </c>
      <c r="C624" s="148" t="s">
        <v>420</v>
      </c>
      <c r="D624" s="141">
        <v>200</v>
      </c>
      <c r="E624" s="138" t="s">
        <v>21</v>
      </c>
      <c r="F624" s="45"/>
      <c r="G624" s="136">
        <f t="shared" si="54"/>
        <v>0</v>
      </c>
      <c r="H624" s="41"/>
    </row>
    <row r="625" spans="2:8">
      <c r="B625" s="139">
        <f t="shared" si="56"/>
        <v>42.019999999999996</v>
      </c>
      <c r="C625" s="148" t="s">
        <v>421</v>
      </c>
      <c r="D625" s="141">
        <v>200</v>
      </c>
      <c r="E625" s="138" t="s">
        <v>21</v>
      </c>
      <c r="F625" s="45"/>
      <c r="G625" s="136">
        <f t="shared" si="54"/>
        <v>0</v>
      </c>
      <c r="H625" s="41"/>
    </row>
    <row r="626" spans="2:8">
      <c r="B626" s="139">
        <f t="shared" si="56"/>
        <v>42.029999999999994</v>
      </c>
      <c r="C626" s="148" t="s">
        <v>368</v>
      </c>
      <c r="D626" s="141">
        <v>150</v>
      </c>
      <c r="E626" s="138" t="s">
        <v>21</v>
      </c>
      <c r="F626" s="45"/>
      <c r="G626" s="136">
        <f t="shared" si="54"/>
        <v>0</v>
      </c>
      <c r="H626" s="41"/>
    </row>
    <row r="627" spans="2:8">
      <c r="B627" s="139">
        <f t="shared" si="56"/>
        <v>42.039999999999992</v>
      </c>
      <c r="C627" s="148" t="s">
        <v>422</v>
      </c>
      <c r="D627" s="141">
        <v>110</v>
      </c>
      <c r="E627" s="138" t="s">
        <v>9</v>
      </c>
      <c r="F627" s="45"/>
      <c r="G627" s="136">
        <f t="shared" si="54"/>
        <v>0</v>
      </c>
      <c r="H627" s="41"/>
    </row>
    <row r="628" spans="2:8">
      <c r="B628" s="139">
        <f t="shared" si="56"/>
        <v>42.04999999999999</v>
      </c>
      <c r="C628" s="148" t="s">
        <v>423</v>
      </c>
      <c r="D628" s="141">
        <v>6</v>
      </c>
      <c r="E628" s="138" t="s">
        <v>9</v>
      </c>
      <c r="F628" s="45"/>
      <c r="G628" s="136">
        <f t="shared" si="54"/>
        <v>0</v>
      </c>
      <c r="H628" s="41"/>
    </row>
    <row r="629" spans="2:8">
      <c r="B629" s="139">
        <f t="shared" si="56"/>
        <v>42.059999999999988</v>
      </c>
      <c r="C629" s="148" t="s">
        <v>424</v>
      </c>
      <c r="D629" s="141">
        <v>6</v>
      </c>
      <c r="E629" s="138" t="s">
        <v>9</v>
      </c>
      <c r="F629" s="45"/>
      <c r="G629" s="136">
        <f t="shared" si="54"/>
        <v>0</v>
      </c>
      <c r="H629" s="41"/>
    </row>
    <row r="630" spans="2:8">
      <c r="B630" s="139">
        <f t="shared" si="56"/>
        <v>42.069999999999986</v>
      </c>
      <c r="C630" s="148" t="s">
        <v>425</v>
      </c>
      <c r="D630" s="141">
        <v>6</v>
      </c>
      <c r="E630" s="138" t="s">
        <v>9</v>
      </c>
      <c r="F630" s="45"/>
      <c r="G630" s="136">
        <f t="shared" si="54"/>
        <v>0</v>
      </c>
      <c r="H630" s="41"/>
    </row>
    <row r="631" spans="2:8">
      <c r="B631" s="139">
        <f t="shared" si="56"/>
        <v>42.079999999999984</v>
      </c>
      <c r="C631" s="148" t="s">
        <v>127</v>
      </c>
      <c r="D631" s="141">
        <v>1</v>
      </c>
      <c r="E631" s="138" t="s">
        <v>15</v>
      </c>
      <c r="F631" s="45"/>
      <c r="G631" s="136">
        <f t="shared" si="54"/>
        <v>0</v>
      </c>
      <c r="H631" s="41"/>
    </row>
    <row r="632" spans="2:8">
      <c r="B632" s="142"/>
      <c r="C632" s="148"/>
      <c r="D632" s="138"/>
      <c r="E632" s="138"/>
      <c r="F632" s="45"/>
      <c r="G632" s="136">
        <f t="shared" si="54"/>
        <v>0</v>
      </c>
      <c r="H632" s="41">
        <f>SUM(G624:G631)</f>
        <v>0</v>
      </c>
    </row>
    <row r="633" spans="2:8">
      <c r="B633" s="137">
        <f>B623+1</f>
        <v>43</v>
      </c>
      <c r="C633" s="147" t="s">
        <v>426</v>
      </c>
      <c r="D633" s="138"/>
      <c r="E633" s="138"/>
      <c r="F633" s="45"/>
      <c r="G633" s="136">
        <f t="shared" si="54"/>
        <v>0</v>
      </c>
      <c r="H633" s="41"/>
    </row>
    <row r="634" spans="2:8">
      <c r="B634" s="139">
        <f t="shared" ref="B634:B641" si="57">+B633+0.01</f>
        <v>43.01</v>
      </c>
      <c r="C634" s="148" t="s">
        <v>427</v>
      </c>
      <c r="D634" s="141">
        <v>8</v>
      </c>
      <c r="E634" s="138" t="s">
        <v>9</v>
      </c>
      <c r="F634" s="45"/>
      <c r="G634" s="136">
        <f t="shared" si="54"/>
        <v>0</v>
      </c>
      <c r="H634" s="41"/>
    </row>
    <row r="635" spans="2:8">
      <c r="B635" s="139">
        <f t="shared" si="57"/>
        <v>43.019999999999996</v>
      </c>
      <c r="C635" s="148" t="s">
        <v>428</v>
      </c>
      <c r="D635" s="141">
        <v>8</v>
      </c>
      <c r="E635" s="138" t="s">
        <v>9</v>
      </c>
      <c r="F635" s="45"/>
      <c r="G635" s="136">
        <f t="shared" si="54"/>
        <v>0</v>
      </c>
      <c r="H635" s="41"/>
    </row>
    <row r="636" spans="2:8">
      <c r="B636" s="139">
        <f t="shared" si="57"/>
        <v>43.029999999999994</v>
      </c>
      <c r="C636" s="148" t="s">
        <v>429</v>
      </c>
      <c r="D636" s="141">
        <v>9</v>
      </c>
      <c r="E636" s="138" t="s">
        <v>9</v>
      </c>
      <c r="F636" s="45"/>
      <c r="G636" s="136">
        <f t="shared" si="54"/>
        <v>0</v>
      </c>
      <c r="H636" s="41"/>
    </row>
    <row r="637" spans="2:8">
      <c r="B637" s="139">
        <f t="shared" si="57"/>
        <v>43.039999999999992</v>
      </c>
      <c r="C637" s="148" t="s">
        <v>20</v>
      </c>
      <c r="D637" s="141">
        <v>0.25</v>
      </c>
      <c r="E637" s="138" t="s">
        <v>13</v>
      </c>
      <c r="F637" s="45"/>
      <c r="G637" s="136">
        <f t="shared" si="54"/>
        <v>0</v>
      </c>
      <c r="H637" s="41"/>
    </row>
    <row r="638" spans="2:8">
      <c r="B638" s="139">
        <f t="shared" si="57"/>
        <v>43.04999999999999</v>
      </c>
      <c r="C638" s="148" t="s">
        <v>430</v>
      </c>
      <c r="D638" s="141">
        <v>160</v>
      </c>
      <c r="E638" s="138" t="s">
        <v>21</v>
      </c>
      <c r="F638" s="45"/>
      <c r="G638" s="136">
        <f t="shared" si="54"/>
        <v>0</v>
      </c>
      <c r="H638" s="41"/>
    </row>
    <row r="639" spans="2:8">
      <c r="B639" s="139">
        <f t="shared" si="57"/>
        <v>43.059999999999988</v>
      </c>
      <c r="C639" s="148" t="s">
        <v>431</v>
      </c>
      <c r="D639" s="141">
        <v>20</v>
      </c>
      <c r="E639" s="138" t="s">
        <v>9</v>
      </c>
      <c r="F639" s="45"/>
      <c r="G639" s="136">
        <f t="shared" si="54"/>
        <v>0</v>
      </c>
      <c r="H639" s="41"/>
    </row>
    <row r="640" spans="2:8">
      <c r="B640" s="139">
        <f t="shared" si="57"/>
        <v>43.069999999999986</v>
      </c>
      <c r="C640" s="148" t="s">
        <v>432</v>
      </c>
      <c r="D640" s="141">
        <v>20</v>
      </c>
      <c r="E640" s="138" t="s">
        <v>9</v>
      </c>
      <c r="F640" s="45"/>
      <c r="G640" s="136">
        <f t="shared" si="54"/>
        <v>0</v>
      </c>
      <c r="H640" s="41"/>
    </row>
    <row r="641" spans="2:8">
      <c r="B641" s="139">
        <f t="shared" si="57"/>
        <v>43.079999999999984</v>
      </c>
      <c r="C641" s="148" t="s">
        <v>127</v>
      </c>
      <c r="D641" s="141">
        <v>1</v>
      </c>
      <c r="E641" s="138" t="s">
        <v>15</v>
      </c>
      <c r="F641" s="45"/>
      <c r="G641" s="136">
        <f t="shared" si="54"/>
        <v>0</v>
      </c>
      <c r="H641" s="41"/>
    </row>
    <row r="642" spans="2:8">
      <c r="B642" s="142"/>
      <c r="C642" s="148"/>
      <c r="D642" s="138"/>
      <c r="E642" s="138"/>
      <c r="F642" s="45"/>
      <c r="G642" s="136">
        <f t="shared" si="54"/>
        <v>0</v>
      </c>
      <c r="H642" s="41">
        <f>SUM(G634:G641)</f>
        <v>0</v>
      </c>
    </row>
    <row r="643" spans="2:8">
      <c r="B643" s="149"/>
      <c r="C643" s="147" t="s">
        <v>462</v>
      </c>
      <c r="D643" s="138"/>
      <c r="E643" s="138"/>
      <c r="F643" s="45"/>
      <c r="G643" s="136">
        <f t="shared" si="54"/>
        <v>0</v>
      </c>
      <c r="H643" s="41"/>
    </row>
    <row r="644" spans="2:8">
      <c r="B644" s="137"/>
      <c r="C644" s="147"/>
      <c r="D644" s="138"/>
      <c r="E644" s="138"/>
      <c r="F644" s="45"/>
      <c r="G644" s="136">
        <f t="shared" si="54"/>
        <v>0</v>
      </c>
      <c r="H644" s="41"/>
    </row>
    <row r="645" spans="2:8">
      <c r="B645" s="137">
        <v>44</v>
      </c>
      <c r="C645" s="147" t="s">
        <v>280</v>
      </c>
      <c r="D645" s="138"/>
      <c r="E645" s="138"/>
      <c r="F645" s="45"/>
      <c r="G645" s="136">
        <f t="shared" si="54"/>
        <v>0</v>
      </c>
      <c r="H645" s="41"/>
    </row>
    <row r="646" spans="2:8" ht="37.5">
      <c r="B646" s="139">
        <f t="shared" ref="B646:B651" si="58">+B645+0.01</f>
        <v>44.01</v>
      </c>
      <c r="C646" s="148" t="s">
        <v>518</v>
      </c>
      <c r="D646" s="141">
        <v>1</v>
      </c>
      <c r="E646" s="138" t="s">
        <v>9</v>
      </c>
      <c r="F646" s="45"/>
      <c r="G646" s="136">
        <f t="shared" si="54"/>
        <v>0</v>
      </c>
      <c r="H646" s="41"/>
    </row>
    <row r="647" spans="2:8" ht="56.25">
      <c r="B647" s="139">
        <f t="shared" si="58"/>
        <v>44.019999999999996</v>
      </c>
      <c r="C647" s="148" t="s">
        <v>519</v>
      </c>
      <c r="D647" s="141">
        <v>1</v>
      </c>
      <c r="E647" s="138" t="s">
        <v>9</v>
      </c>
      <c r="F647" s="45"/>
      <c r="G647" s="136">
        <f t="shared" si="54"/>
        <v>0</v>
      </c>
      <c r="H647" s="41"/>
    </row>
    <row r="648" spans="2:8" ht="56.25">
      <c r="B648" s="139">
        <f t="shared" si="58"/>
        <v>44.029999999999994</v>
      </c>
      <c r="C648" s="148" t="s">
        <v>520</v>
      </c>
      <c r="D648" s="141">
        <v>1</v>
      </c>
      <c r="E648" s="138" t="s">
        <v>9</v>
      </c>
      <c r="F648" s="45"/>
      <c r="G648" s="136">
        <f t="shared" si="54"/>
        <v>0</v>
      </c>
      <c r="H648" s="41"/>
    </row>
    <row r="649" spans="2:8">
      <c r="B649" s="139">
        <f t="shared" si="58"/>
        <v>44.039999999999992</v>
      </c>
      <c r="C649" s="148" t="s">
        <v>463</v>
      </c>
      <c r="D649" s="141">
        <v>2</v>
      </c>
      <c r="E649" s="138" t="s">
        <v>9</v>
      </c>
      <c r="F649" s="45"/>
      <c r="G649" s="136">
        <f t="shared" si="54"/>
        <v>0</v>
      </c>
      <c r="H649" s="41"/>
    </row>
    <row r="650" spans="2:8">
      <c r="B650" s="139">
        <f t="shared" si="58"/>
        <v>44.04999999999999</v>
      </c>
      <c r="C650" s="148" t="s">
        <v>464</v>
      </c>
      <c r="D650" s="141">
        <v>1</v>
      </c>
      <c r="E650" s="138" t="s">
        <v>9</v>
      </c>
      <c r="F650" s="45"/>
      <c r="G650" s="136">
        <f t="shared" si="54"/>
        <v>0</v>
      </c>
      <c r="H650" s="41"/>
    </row>
    <row r="651" spans="2:8">
      <c r="B651" s="139">
        <f t="shared" si="58"/>
        <v>44.059999999999988</v>
      </c>
      <c r="C651" s="148" t="s">
        <v>127</v>
      </c>
      <c r="D651" s="141">
        <v>1</v>
      </c>
      <c r="E651" s="138" t="s">
        <v>15</v>
      </c>
      <c r="F651" s="45"/>
      <c r="G651" s="136">
        <f t="shared" si="54"/>
        <v>0</v>
      </c>
      <c r="H651" s="41"/>
    </row>
    <row r="652" spans="2:8">
      <c r="B652" s="142"/>
      <c r="C652" s="148"/>
      <c r="D652" s="138"/>
      <c r="E652" s="138"/>
      <c r="F652" s="45"/>
      <c r="G652" s="136">
        <f t="shared" si="54"/>
        <v>0</v>
      </c>
      <c r="H652" s="41">
        <f>SUM(G646:G651)</f>
        <v>0</v>
      </c>
    </row>
    <row r="653" spans="2:8">
      <c r="B653" s="137">
        <f>B645+1</f>
        <v>45</v>
      </c>
      <c r="C653" s="147" t="s">
        <v>465</v>
      </c>
      <c r="D653" s="138"/>
      <c r="E653" s="138"/>
      <c r="F653" s="45"/>
      <c r="G653" s="136">
        <f t="shared" si="54"/>
        <v>0</v>
      </c>
      <c r="H653" s="41"/>
    </row>
    <row r="654" spans="2:8" ht="56.25">
      <c r="B654" s="139">
        <f t="shared" ref="B654:B661" si="59">+B653+0.01</f>
        <v>45.01</v>
      </c>
      <c r="C654" s="148" t="s">
        <v>521</v>
      </c>
      <c r="D654" s="141">
        <v>1</v>
      </c>
      <c r="E654" s="138" t="s">
        <v>9</v>
      </c>
      <c r="F654" s="45"/>
      <c r="G654" s="136">
        <f t="shared" si="54"/>
        <v>0</v>
      </c>
      <c r="H654" s="41"/>
    </row>
    <row r="655" spans="2:8" ht="56.25">
      <c r="B655" s="139">
        <f t="shared" si="59"/>
        <v>45.019999999999996</v>
      </c>
      <c r="C655" s="148" t="s">
        <v>522</v>
      </c>
      <c r="D655" s="141">
        <v>1</v>
      </c>
      <c r="E655" s="138" t="s">
        <v>9</v>
      </c>
      <c r="F655" s="45"/>
      <c r="G655" s="136">
        <f t="shared" si="54"/>
        <v>0</v>
      </c>
      <c r="H655" s="41"/>
    </row>
    <row r="656" spans="2:8" ht="56.25">
      <c r="B656" s="139">
        <f t="shared" si="59"/>
        <v>45.029999999999994</v>
      </c>
      <c r="C656" s="148" t="s">
        <v>523</v>
      </c>
      <c r="D656" s="141">
        <v>1</v>
      </c>
      <c r="E656" s="138" t="s">
        <v>9</v>
      </c>
      <c r="F656" s="45"/>
      <c r="G656" s="136">
        <f t="shared" si="54"/>
        <v>0</v>
      </c>
      <c r="H656" s="41"/>
    </row>
    <row r="657" spans="2:8" ht="56.25">
      <c r="B657" s="139">
        <f t="shared" si="59"/>
        <v>45.039999999999992</v>
      </c>
      <c r="C657" s="148" t="s">
        <v>524</v>
      </c>
      <c r="D657" s="141">
        <v>1</v>
      </c>
      <c r="E657" s="138" t="s">
        <v>9</v>
      </c>
      <c r="F657" s="45"/>
      <c r="G657" s="136">
        <f t="shared" si="54"/>
        <v>0</v>
      </c>
      <c r="H657" s="41"/>
    </row>
    <row r="658" spans="2:8" ht="56.25">
      <c r="B658" s="139">
        <f t="shared" si="59"/>
        <v>45.04999999999999</v>
      </c>
      <c r="C658" s="148" t="s">
        <v>525</v>
      </c>
      <c r="D658" s="141">
        <v>1</v>
      </c>
      <c r="E658" s="138" t="s">
        <v>9</v>
      </c>
      <c r="F658" s="45"/>
      <c r="G658" s="136">
        <f t="shared" si="54"/>
        <v>0</v>
      </c>
      <c r="H658" s="41"/>
    </row>
    <row r="659" spans="2:8">
      <c r="B659" s="139">
        <f t="shared" si="59"/>
        <v>45.059999999999988</v>
      </c>
      <c r="C659" s="148" t="s">
        <v>466</v>
      </c>
      <c r="D659" s="141">
        <v>1</v>
      </c>
      <c r="E659" s="138" t="s">
        <v>9</v>
      </c>
      <c r="F659" s="45"/>
      <c r="G659" s="136">
        <f t="shared" si="54"/>
        <v>0</v>
      </c>
      <c r="H659" s="41"/>
    </row>
    <row r="660" spans="2:8">
      <c r="B660" s="139">
        <f t="shared" si="59"/>
        <v>45.069999999999986</v>
      </c>
      <c r="C660" s="148" t="s">
        <v>464</v>
      </c>
      <c r="D660" s="141">
        <v>4</v>
      </c>
      <c r="E660" s="138" t="s">
        <v>9</v>
      </c>
      <c r="F660" s="45"/>
      <c r="G660" s="136">
        <f t="shared" si="54"/>
        <v>0</v>
      </c>
      <c r="H660" s="41"/>
    </row>
    <row r="661" spans="2:8">
      <c r="B661" s="139">
        <f t="shared" si="59"/>
        <v>45.079999999999984</v>
      </c>
      <c r="C661" s="148" t="s">
        <v>127</v>
      </c>
      <c r="D661" s="141">
        <v>1</v>
      </c>
      <c r="E661" s="138" t="s">
        <v>15</v>
      </c>
      <c r="F661" s="45"/>
      <c r="G661" s="136">
        <f t="shared" si="54"/>
        <v>0</v>
      </c>
      <c r="H661" s="41"/>
    </row>
    <row r="662" spans="2:8">
      <c r="B662" s="142"/>
      <c r="C662" s="148"/>
      <c r="D662" s="138"/>
      <c r="E662" s="138"/>
      <c r="F662" s="45"/>
      <c r="G662" s="136">
        <f t="shared" si="54"/>
        <v>0</v>
      </c>
      <c r="H662" s="41">
        <f>SUM(G654:G661)</f>
        <v>0</v>
      </c>
    </row>
    <row r="663" spans="2:8">
      <c r="B663" s="137">
        <f>B653+1</f>
        <v>46</v>
      </c>
      <c r="C663" s="147" t="s">
        <v>467</v>
      </c>
      <c r="D663" s="138"/>
      <c r="E663" s="138"/>
      <c r="F663" s="45"/>
      <c r="G663" s="136">
        <f t="shared" si="54"/>
        <v>0</v>
      </c>
      <c r="H663" s="41"/>
    </row>
    <row r="664" spans="2:8" ht="56.25">
      <c r="B664" s="139">
        <f t="shared" ref="B664:B671" si="60">+B663+0.01</f>
        <v>46.01</v>
      </c>
      <c r="C664" s="148" t="s">
        <v>526</v>
      </c>
      <c r="D664" s="141">
        <v>1</v>
      </c>
      <c r="E664" s="138" t="s">
        <v>9</v>
      </c>
      <c r="F664" s="45"/>
      <c r="G664" s="136">
        <f t="shared" si="54"/>
        <v>0</v>
      </c>
      <c r="H664" s="41"/>
    </row>
    <row r="665" spans="2:8" ht="37.5">
      <c r="B665" s="139">
        <f t="shared" si="60"/>
        <v>46.019999999999996</v>
      </c>
      <c r="C665" s="148" t="s">
        <v>527</v>
      </c>
      <c r="D665" s="141">
        <v>1</v>
      </c>
      <c r="E665" s="138" t="s">
        <v>9</v>
      </c>
      <c r="F665" s="45"/>
      <c r="G665" s="136">
        <f t="shared" si="54"/>
        <v>0</v>
      </c>
      <c r="H665" s="41"/>
    </row>
    <row r="666" spans="2:8" ht="56.25">
      <c r="B666" s="139">
        <f t="shared" si="60"/>
        <v>46.029999999999994</v>
      </c>
      <c r="C666" s="148" t="s">
        <v>528</v>
      </c>
      <c r="D666" s="141">
        <v>1</v>
      </c>
      <c r="E666" s="138" t="s">
        <v>9</v>
      </c>
      <c r="F666" s="45"/>
      <c r="G666" s="136">
        <f t="shared" si="54"/>
        <v>0</v>
      </c>
      <c r="H666" s="41"/>
    </row>
    <row r="667" spans="2:8" ht="56.25">
      <c r="B667" s="139">
        <f t="shared" si="60"/>
        <v>46.039999999999992</v>
      </c>
      <c r="C667" s="148" t="s">
        <v>528</v>
      </c>
      <c r="D667" s="141">
        <v>1</v>
      </c>
      <c r="E667" s="138" t="s">
        <v>9</v>
      </c>
      <c r="F667" s="45"/>
      <c r="G667" s="136">
        <f t="shared" si="54"/>
        <v>0</v>
      </c>
      <c r="H667" s="41"/>
    </row>
    <row r="668" spans="2:8" ht="56.25">
      <c r="B668" s="139">
        <f t="shared" si="60"/>
        <v>46.04999999999999</v>
      </c>
      <c r="C668" s="148" t="s">
        <v>528</v>
      </c>
      <c r="D668" s="141">
        <v>1</v>
      </c>
      <c r="E668" s="138" t="s">
        <v>9</v>
      </c>
      <c r="F668" s="45"/>
      <c r="G668" s="136">
        <f t="shared" si="54"/>
        <v>0</v>
      </c>
      <c r="H668" s="41"/>
    </row>
    <row r="669" spans="2:8" ht="56.25">
      <c r="B669" s="139">
        <f t="shared" si="60"/>
        <v>46.059999999999988</v>
      </c>
      <c r="C669" s="148" t="s">
        <v>528</v>
      </c>
      <c r="D669" s="141">
        <v>1</v>
      </c>
      <c r="E669" s="138" t="s">
        <v>9</v>
      </c>
      <c r="F669" s="45"/>
      <c r="G669" s="136">
        <f t="shared" ref="G669:G706" si="61">ROUND(D669*F669,2)</f>
        <v>0</v>
      </c>
      <c r="H669" s="41"/>
    </row>
    <row r="670" spans="2:8">
      <c r="B670" s="139">
        <f t="shared" si="60"/>
        <v>46.069999999999986</v>
      </c>
      <c r="C670" s="148" t="s">
        <v>463</v>
      </c>
      <c r="D670" s="141">
        <v>6</v>
      </c>
      <c r="E670" s="138" t="s">
        <v>9</v>
      </c>
      <c r="F670" s="45"/>
      <c r="G670" s="136">
        <f t="shared" si="61"/>
        <v>0</v>
      </c>
      <c r="H670" s="41"/>
    </row>
    <row r="671" spans="2:8">
      <c r="B671" s="139">
        <f t="shared" si="60"/>
        <v>46.079999999999984</v>
      </c>
      <c r="C671" s="148" t="s">
        <v>127</v>
      </c>
      <c r="D671" s="141">
        <v>1</v>
      </c>
      <c r="E671" s="138" t="s">
        <v>15</v>
      </c>
      <c r="F671" s="45"/>
      <c r="G671" s="136">
        <f t="shared" si="61"/>
        <v>0</v>
      </c>
      <c r="H671" s="41"/>
    </row>
    <row r="672" spans="2:8">
      <c r="B672" s="142"/>
      <c r="C672" s="148"/>
      <c r="D672" s="138"/>
      <c r="E672" s="138"/>
      <c r="F672" s="45"/>
      <c r="G672" s="136">
        <f t="shared" si="61"/>
        <v>0</v>
      </c>
      <c r="H672" s="41">
        <f>SUM(G664:G671)</f>
        <v>0</v>
      </c>
    </row>
    <row r="673" spans="2:8">
      <c r="B673" s="137">
        <f>B663+1</f>
        <v>47</v>
      </c>
      <c r="C673" s="147" t="s">
        <v>468</v>
      </c>
      <c r="D673" s="138"/>
      <c r="E673" s="138"/>
      <c r="F673" s="45"/>
      <c r="G673" s="136">
        <f t="shared" si="61"/>
        <v>0</v>
      </c>
      <c r="H673" s="41"/>
    </row>
    <row r="674" spans="2:8" ht="37.5">
      <c r="B674" s="139">
        <f t="shared" ref="B674:B679" si="62">+B673+0.01</f>
        <v>47.01</v>
      </c>
      <c r="C674" s="148" t="s">
        <v>529</v>
      </c>
      <c r="D674" s="141">
        <v>1</v>
      </c>
      <c r="E674" s="138" t="s">
        <v>9</v>
      </c>
      <c r="F674" s="45"/>
      <c r="G674" s="136">
        <f t="shared" si="61"/>
        <v>0</v>
      </c>
      <c r="H674" s="41"/>
    </row>
    <row r="675" spans="2:8" ht="56.25">
      <c r="B675" s="139">
        <f t="shared" si="62"/>
        <v>47.019999999999996</v>
      </c>
      <c r="C675" s="148" t="s">
        <v>530</v>
      </c>
      <c r="D675" s="141">
        <v>1</v>
      </c>
      <c r="E675" s="138" t="s">
        <v>9</v>
      </c>
      <c r="F675" s="45"/>
      <c r="G675" s="136">
        <f t="shared" si="61"/>
        <v>0</v>
      </c>
      <c r="H675" s="41"/>
    </row>
    <row r="676" spans="2:8" ht="56.25">
      <c r="B676" s="139">
        <f t="shared" si="62"/>
        <v>47.029999999999994</v>
      </c>
      <c r="C676" s="148" t="s">
        <v>531</v>
      </c>
      <c r="D676" s="141">
        <v>1</v>
      </c>
      <c r="E676" s="138" t="s">
        <v>9</v>
      </c>
      <c r="F676" s="45"/>
      <c r="G676" s="136">
        <f t="shared" si="61"/>
        <v>0</v>
      </c>
      <c r="H676" s="41"/>
    </row>
    <row r="677" spans="2:8" ht="56.25">
      <c r="B677" s="139">
        <f t="shared" si="62"/>
        <v>47.039999999999992</v>
      </c>
      <c r="C677" s="150" t="s">
        <v>532</v>
      </c>
      <c r="D677" s="151">
        <v>1</v>
      </c>
      <c r="E677" s="138" t="s">
        <v>9</v>
      </c>
      <c r="F677" s="45"/>
      <c r="G677" s="136">
        <f t="shared" si="61"/>
        <v>0</v>
      </c>
      <c r="H677" s="41"/>
    </row>
    <row r="678" spans="2:8">
      <c r="B678" s="139">
        <f t="shared" si="62"/>
        <v>47.04999999999999</v>
      </c>
      <c r="C678" s="150" t="s">
        <v>463</v>
      </c>
      <c r="D678" s="151">
        <v>4</v>
      </c>
      <c r="E678" s="138" t="s">
        <v>9</v>
      </c>
      <c r="F678" s="45"/>
      <c r="G678" s="136">
        <f t="shared" si="61"/>
        <v>0</v>
      </c>
      <c r="H678" s="41"/>
    </row>
    <row r="679" spans="2:8">
      <c r="B679" s="139">
        <f t="shared" si="62"/>
        <v>47.059999999999988</v>
      </c>
      <c r="C679" s="150" t="s">
        <v>127</v>
      </c>
      <c r="D679" s="151">
        <v>1</v>
      </c>
      <c r="E679" s="152" t="s">
        <v>15</v>
      </c>
      <c r="F679" s="45"/>
      <c r="G679" s="136">
        <f t="shared" si="61"/>
        <v>0</v>
      </c>
      <c r="H679" s="41"/>
    </row>
    <row r="680" spans="2:8">
      <c r="B680" s="142"/>
      <c r="C680" s="148"/>
      <c r="D680" s="138"/>
      <c r="E680" s="138"/>
      <c r="F680" s="45"/>
      <c r="G680" s="136">
        <f t="shared" si="61"/>
        <v>0</v>
      </c>
      <c r="H680" s="41">
        <f>SUM(G674:G679)</f>
        <v>0</v>
      </c>
    </row>
    <row r="681" spans="2:8">
      <c r="B681" s="137">
        <f>B673+1</f>
        <v>48</v>
      </c>
      <c r="C681" s="147" t="s">
        <v>325</v>
      </c>
      <c r="D681" s="138"/>
      <c r="E681" s="138"/>
      <c r="F681" s="45"/>
      <c r="G681" s="136">
        <f t="shared" si="61"/>
        <v>0</v>
      </c>
      <c r="H681" s="41"/>
    </row>
    <row r="682" spans="2:8" ht="56.25">
      <c r="B682" s="139">
        <f t="shared" ref="B682:B689" si="63">+B681+0.01</f>
        <v>48.01</v>
      </c>
      <c r="C682" s="148" t="s">
        <v>533</v>
      </c>
      <c r="D682" s="141">
        <v>1</v>
      </c>
      <c r="E682" s="138" t="s">
        <v>9</v>
      </c>
      <c r="F682" s="45"/>
      <c r="G682" s="136">
        <f t="shared" si="61"/>
        <v>0</v>
      </c>
      <c r="H682" s="41"/>
    </row>
    <row r="683" spans="2:8" ht="56.25">
      <c r="B683" s="139">
        <f t="shared" si="63"/>
        <v>48.019999999999996</v>
      </c>
      <c r="C683" s="148" t="s">
        <v>534</v>
      </c>
      <c r="D683" s="141">
        <v>1</v>
      </c>
      <c r="E683" s="138" t="s">
        <v>9</v>
      </c>
      <c r="F683" s="45"/>
      <c r="G683" s="136">
        <f t="shared" si="61"/>
        <v>0</v>
      </c>
      <c r="H683" s="41"/>
    </row>
    <row r="684" spans="2:8" ht="56.25">
      <c r="B684" s="139">
        <f t="shared" si="63"/>
        <v>48.029999999999994</v>
      </c>
      <c r="C684" s="148" t="s">
        <v>535</v>
      </c>
      <c r="D684" s="141">
        <v>1</v>
      </c>
      <c r="E684" s="138" t="s">
        <v>9</v>
      </c>
      <c r="F684" s="45"/>
      <c r="G684" s="136">
        <f t="shared" si="61"/>
        <v>0</v>
      </c>
      <c r="H684" s="41"/>
    </row>
    <row r="685" spans="2:8" ht="56.25">
      <c r="B685" s="139">
        <f t="shared" si="63"/>
        <v>48.039999999999992</v>
      </c>
      <c r="C685" s="148" t="s">
        <v>536</v>
      </c>
      <c r="D685" s="141">
        <v>1</v>
      </c>
      <c r="E685" s="138" t="s">
        <v>9</v>
      </c>
      <c r="F685" s="45"/>
      <c r="G685" s="136">
        <f t="shared" si="61"/>
        <v>0</v>
      </c>
      <c r="H685" s="41"/>
    </row>
    <row r="686" spans="2:8" ht="56.25">
      <c r="B686" s="139">
        <f t="shared" si="63"/>
        <v>48.04999999999999</v>
      </c>
      <c r="C686" s="148" t="s">
        <v>537</v>
      </c>
      <c r="D686" s="141">
        <v>1</v>
      </c>
      <c r="E686" s="138" t="s">
        <v>9</v>
      </c>
      <c r="F686" s="45"/>
      <c r="G686" s="136">
        <f t="shared" si="61"/>
        <v>0</v>
      </c>
      <c r="H686" s="41"/>
    </row>
    <row r="687" spans="2:8">
      <c r="B687" s="139">
        <f t="shared" si="63"/>
        <v>48.059999999999988</v>
      </c>
      <c r="C687" s="148" t="s">
        <v>464</v>
      </c>
      <c r="D687" s="141">
        <v>5</v>
      </c>
      <c r="E687" s="138" t="s">
        <v>9</v>
      </c>
      <c r="F687" s="45"/>
      <c r="G687" s="136">
        <f t="shared" si="61"/>
        <v>0</v>
      </c>
      <c r="H687" s="41"/>
    </row>
    <row r="688" spans="2:8">
      <c r="B688" s="139">
        <f t="shared" si="63"/>
        <v>48.069999999999986</v>
      </c>
      <c r="C688" s="148" t="s">
        <v>466</v>
      </c>
      <c r="D688" s="141">
        <v>1</v>
      </c>
      <c r="E688" s="138" t="s">
        <v>9</v>
      </c>
      <c r="F688" s="45"/>
      <c r="G688" s="136">
        <f t="shared" si="61"/>
        <v>0</v>
      </c>
      <c r="H688" s="41"/>
    </row>
    <row r="689" spans="2:8">
      <c r="B689" s="139">
        <f t="shared" si="63"/>
        <v>48.079999999999984</v>
      </c>
      <c r="C689" s="148" t="s">
        <v>127</v>
      </c>
      <c r="D689" s="141">
        <v>1</v>
      </c>
      <c r="E689" s="138" t="s">
        <v>15</v>
      </c>
      <c r="F689" s="45"/>
      <c r="G689" s="136">
        <f t="shared" si="61"/>
        <v>0</v>
      </c>
      <c r="H689" s="41"/>
    </row>
    <row r="690" spans="2:8">
      <c r="B690" s="142"/>
      <c r="C690" s="148"/>
      <c r="D690" s="138"/>
      <c r="E690" s="138"/>
      <c r="F690" s="45"/>
      <c r="G690" s="136">
        <f t="shared" si="61"/>
        <v>0</v>
      </c>
      <c r="H690" s="41">
        <f>SUM(G682:G689)</f>
        <v>0</v>
      </c>
    </row>
    <row r="691" spans="2:8">
      <c r="B691" s="137">
        <f>B675+1</f>
        <v>48.019999999999996</v>
      </c>
      <c r="C691" s="147" t="s">
        <v>339</v>
      </c>
      <c r="D691" s="138"/>
      <c r="E691" s="138"/>
      <c r="F691" s="45"/>
      <c r="G691" s="136">
        <f t="shared" si="61"/>
        <v>0</v>
      </c>
      <c r="H691" s="41"/>
    </row>
    <row r="692" spans="2:8" ht="56.25">
      <c r="B692" s="139">
        <f t="shared" ref="B692:B696" si="64">+B691+0.01</f>
        <v>48.029999999999994</v>
      </c>
      <c r="C692" s="148" t="s">
        <v>538</v>
      </c>
      <c r="D692" s="141">
        <v>1</v>
      </c>
      <c r="E692" s="138" t="s">
        <v>9</v>
      </c>
      <c r="F692" s="45"/>
      <c r="G692" s="136">
        <f t="shared" si="61"/>
        <v>0</v>
      </c>
      <c r="H692" s="41"/>
    </row>
    <row r="693" spans="2:8" ht="56.25">
      <c r="B693" s="139">
        <f t="shared" si="64"/>
        <v>48.039999999999992</v>
      </c>
      <c r="C693" s="148" t="s">
        <v>539</v>
      </c>
      <c r="D693" s="141">
        <v>1</v>
      </c>
      <c r="E693" s="138" t="s">
        <v>9</v>
      </c>
      <c r="F693" s="45"/>
      <c r="G693" s="136">
        <f t="shared" si="61"/>
        <v>0</v>
      </c>
      <c r="H693" s="41"/>
    </row>
    <row r="694" spans="2:8" ht="56.25">
      <c r="B694" s="139">
        <f t="shared" si="64"/>
        <v>48.04999999999999</v>
      </c>
      <c r="C694" s="148" t="s">
        <v>540</v>
      </c>
      <c r="D694" s="141">
        <v>2</v>
      </c>
      <c r="E694" s="138" t="s">
        <v>9</v>
      </c>
      <c r="F694" s="45"/>
      <c r="G694" s="136">
        <f t="shared" si="61"/>
        <v>0</v>
      </c>
      <c r="H694" s="41"/>
    </row>
    <row r="695" spans="2:8">
      <c r="B695" s="139">
        <f t="shared" si="64"/>
        <v>48.059999999999988</v>
      </c>
      <c r="C695" s="148" t="s">
        <v>464</v>
      </c>
      <c r="D695" s="141">
        <v>4</v>
      </c>
      <c r="E695" s="138" t="s">
        <v>9</v>
      </c>
      <c r="F695" s="45"/>
      <c r="G695" s="136">
        <f t="shared" si="61"/>
        <v>0</v>
      </c>
      <c r="H695" s="41"/>
    </row>
    <row r="696" spans="2:8">
      <c r="B696" s="139">
        <f t="shared" si="64"/>
        <v>48.069999999999986</v>
      </c>
      <c r="C696" s="148" t="s">
        <v>127</v>
      </c>
      <c r="D696" s="141">
        <v>1</v>
      </c>
      <c r="E696" s="138" t="s">
        <v>15</v>
      </c>
      <c r="F696" s="45"/>
      <c r="G696" s="136">
        <f t="shared" si="61"/>
        <v>0</v>
      </c>
      <c r="H696" s="41"/>
    </row>
    <row r="697" spans="2:8">
      <c r="B697" s="142"/>
      <c r="C697" s="148"/>
      <c r="D697" s="138"/>
      <c r="E697" s="138"/>
      <c r="F697" s="45"/>
      <c r="G697" s="136">
        <f t="shared" si="61"/>
        <v>0</v>
      </c>
      <c r="H697" s="41">
        <f>SUM(G692:G696)</f>
        <v>0</v>
      </c>
    </row>
    <row r="698" spans="2:8">
      <c r="B698" s="137">
        <v>65</v>
      </c>
      <c r="C698" s="147" t="s">
        <v>469</v>
      </c>
      <c r="D698" s="138"/>
      <c r="E698" s="138"/>
      <c r="F698" s="45"/>
      <c r="G698" s="136">
        <f t="shared" si="61"/>
        <v>0</v>
      </c>
      <c r="H698" s="41"/>
    </row>
    <row r="699" spans="2:8" ht="37.5">
      <c r="B699" s="139">
        <f t="shared" ref="B699:B705" si="65">+B698+0.01</f>
        <v>65.010000000000005</v>
      </c>
      <c r="C699" s="148" t="s">
        <v>541</v>
      </c>
      <c r="D699" s="141">
        <v>1</v>
      </c>
      <c r="E699" s="138" t="s">
        <v>9</v>
      </c>
      <c r="F699" s="45"/>
      <c r="G699" s="136">
        <f t="shared" si="61"/>
        <v>0</v>
      </c>
      <c r="H699" s="41"/>
    </row>
    <row r="700" spans="2:8" ht="37.5">
      <c r="B700" s="139">
        <f t="shared" si="65"/>
        <v>65.02000000000001</v>
      </c>
      <c r="C700" s="148" t="s">
        <v>470</v>
      </c>
      <c r="D700" s="141">
        <v>45</v>
      </c>
      <c r="E700" s="138" t="s">
        <v>9</v>
      </c>
      <c r="F700" s="45"/>
      <c r="G700" s="136">
        <f t="shared" si="61"/>
        <v>0</v>
      </c>
      <c r="H700" s="41"/>
    </row>
    <row r="701" spans="2:8" ht="37.5">
      <c r="B701" s="139">
        <f t="shared" si="65"/>
        <v>65.030000000000015</v>
      </c>
      <c r="C701" s="148" t="s">
        <v>471</v>
      </c>
      <c r="D701" s="141">
        <v>2</v>
      </c>
      <c r="E701" s="138" t="s">
        <v>9</v>
      </c>
      <c r="F701" s="45"/>
      <c r="G701" s="136">
        <f t="shared" si="61"/>
        <v>0</v>
      </c>
      <c r="H701" s="41"/>
    </row>
    <row r="702" spans="2:8" ht="37.5">
      <c r="B702" s="139">
        <f t="shared" si="65"/>
        <v>65.04000000000002</v>
      </c>
      <c r="C702" s="148" t="s">
        <v>472</v>
      </c>
      <c r="D702" s="141">
        <v>2</v>
      </c>
      <c r="E702" s="138" t="s">
        <v>9</v>
      </c>
      <c r="F702" s="45"/>
      <c r="G702" s="136">
        <f t="shared" si="61"/>
        <v>0</v>
      </c>
      <c r="H702" s="41"/>
    </row>
    <row r="703" spans="2:8" ht="37.5">
      <c r="B703" s="139">
        <f t="shared" si="65"/>
        <v>65.050000000000026</v>
      </c>
      <c r="C703" s="148" t="s">
        <v>473</v>
      </c>
      <c r="D703" s="141">
        <v>2</v>
      </c>
      <c r="E703" s="138" t="s">
        <v>9</v>
      </c>
      <c r="F703" s="45"/>
      <c r="G703" s="136">
        <f t="shared" si="61"/>
        <v>0</v>
      </c>
      <c r="H703" s="41"/>
    </row>
    <row r="704" spans="2:8" ht="37.5">
      <c r="B704" s="139">
        <f t="shared" si="65"/>
        <v>65.060000000000031</v>
      </c>
      <c r="C704" s="148" t="s">
        <v>474</v>
      </c>
      <c r="D704" s="141">
        <v>1</v>
      </c>
      <c r="E704" s="138" t="s">
        <v>9</v>
      </c>
      <c r="F704" s="45"/>
      <c r="G704" s="136">
        <f t="shared" si="61"/>
        <v>0</v>
      </c>
      <c r="H704" s="41"/>
    </row>
    <row r="705" spans="2:8">
      <c r="B705" s="139">
        <f t="shared" si="65"/>
        <v>65.070000000000036</v>
      </c>
      <c r="C705" s="148" t="s">
        <v>19</v>
      </c>
      <c r="D705" s="141">
        <v>1</v>
      </c>
      <c r="E705" s="138" t="s">
        <v>15</v>
      </c>
      <c r="F705" s="45"/>
      <c r="G705" s="136">
        <f t="shared" si="61"/>
        <v>0</v>
      </c>
      <c r="H705" s="41"/>
    </row>
    <row r="706" spans="2:8">
      <c r="B706" s="153"/>
      <c r="C706" s="148"/>
      <c r="D706" s="40"/>
      <c r="E706" s="138"/>
      <c r="F706" s="45"/>
      <c r="G706" s="136">
        <f t="shared" si="61"/>
        <v>0</v>
      </c>
      <c r="H706" s="41">
        <f>SUM(G699:G706)</f>
        <v>0</v>
      </c>
    </row>
    <row r="707" spans="2:8" ht="19.5" thickBot="1">
      <c r="B707" s="154"/>
      <c r="C707" s="155"/>
      <c r="D707" s="128"/>
      <c r="E707" s="156"/>
      <c r="F707" s="157"/>
      <c r="G707" s="128"/>
      <c r="H707" s="131"/>
    </row>
    <row r="708" spans="2:8" ht="19.5" thickBot="1">
      <c r="B708" s="76"/>
      <c r="C708" s="77" t="s">
        <v>475</v>
      </c>
      <c r="D708" s="78"/>
      <c r="E708" s="79"/>
      <c r="F708" s="79"/>
      <c r="G708" s="79"/>
      <c r="H708" s="80">
        <f>SUM(H11:H707)</f>
        <v>0</v>
      </c>
    </row>
    <row r="709" spans="2:8">
      <c r="B709" s="81"/>
      <c r="C709" s="82"/>
      <c r="D709" s="18"/>
      <c r="E709" s="18"/>
      <c r="F709" s="18"/>
      <c r="G709" s="18"/>
      <c r="H709" s="83"/>
    </row>
    <row r="710" spans="2:8">
      <c r="B710" s="158"/>
      <c r="C710" s="85" t="s">
        <v>34</v>
      </c>
      <c r="D710" s="86"/>
      <c r="E710" s="159"/>
      <c r="F710" s="159"/>
      <c r="G710" s="159"/>
      <c r="H710" s="160"/>
    </row>
    <row r="711" spans="2:8">
      <c r="B711" s="158"/>
      <c r="C711" s="89" t="s">
        <v>0</v>
      </c>
      <c r="D711" s="90">
        <v>0.1</v>
      </c>
      <c r="E711" s="159"/>
      <c r="F711" s="159"/>
      <c r="G711" s="159">
        <f>+$H$708*D711</f>
        <v>0</v>
      </c>
      <c r="H711" s="160"/>
    </row>
    <row r="712" spans="2:8">
      <c r="B712" s="158"/>
      <c r="C712" s="89" t="s">
        <v>39</v>
      </c>
      <c r="D712" s="90">
        <v>0.18</v>
      </c>
      <c r="E712" s="159"/>
      <c r="F712" s="159"/>
      <c r="G712" s="159">
        <f>+D712*G711</f>
        <v>0</v>
      </c>
      <c r="H712" s="160"/>
    </row>
    <row r="713" spans="2:8">
      <c r="B713" s="158"/>
      <c r="C713" s="89" t="s">
        <v>5</v>
      </c>
      <c r="D713" s="90">
        <v>0.04</v>
      </c>
      <c r="E713" s="159"/>
      <c r="F713" s="159"/>
      <c r="G713" s="159">
        <f t="shared" ref="G713:G719" si="66">+$H$708*D713</f>
        <v>0</v>
      </c>
      <c r="H713" s="160"/>
    </row>
    <row r="714" spans="2:8">
      <c r="B714" s="158"/>
      <c r="C714" s="91" t="s">
        <v>6</v>
      </c>
      <c r="D714" s="90">
        <v>2.5000000000000001E-2</v>
      </c>
      <c r="E714" s="159"/>
      <c r="F714" s="159"/>
      <c r="G714" s="159">
        <f t="shared" si="66"/>
        <v>0</v>
      </c>
      <c r="H714" s="160"/>
    </row>
    <row r="715" spans="2:8">
      <c r="B715" s="158"/>
      <c r="C715" s="91" t="s">
        <v>35</v>
      </c>
      <c r="D715" s="90">
        <v>0.02</v>
      </c>
      <c r="E715" s="159"/>
      <c r="F715" s="159"/>
      <c r="G715" s="159">
        <f t="shared" si="66"/>
        <v>0</v>
      </c>
      <c r="H715" s="160"/>
    </row>
    <row r="716" spans="2:8">
      <c r="B716" s="158"/>
      <c r="C716" s="91" t="s">
        <v>36</v>
      </c>
      <c r="D716" s="90">
        <v>0.01</v>
      </c>
      <c r="E716" s="159"/>
      <c r="F716" s="159"/>
      <c r="G716" s="159">
        <f t="shared" si="66"/>
        <v>0</v>
      </c>
      <c r="H716" s="160"/>
    </row>
    <row r="717" spans="2:8">
      <c r="B717" s="158"/>
      <c r="C717" s="89" t="s">
        <v>37</v>
      </c>
      <c r="D717" s="90">
        <v>0.05</v>
      </c>
      <c r="E717" s="159"/>
      <c r="F717" s="159"/>
      <c r="G717" s="159">
        <f t="shared" si="66"/>
        <v>0</v>
      </c>
      <c r="H717" s="160"/>
    </row>
    <row r="718" spans="2:8">
      <c r="B718" s="158"/>
      <c r="C718" s="91" t="s">
        <v>31</v>
      </c>
      <c r="D718" s="90">
        <v>2.5000000000000001E-2</v>
      </c>
      <c r="E718" s="159"/>
      <c r="F718" s="159"/>
      <c r="G718" s="159">
        <f t="shared" si="66"/>
        <v>0</v>
      </c>
      <c r="H718" s="160"/>
    </row>
    <row r="719" spans="2:8">
      <c r="B719" s="158"/>
      <c r="C719" s="89" t="s">
        <v>38</v>
      </c>
      <c r="D719" s="90">
        <v>0.03</v>
      </c>
      <c r="E719" s="159"/>
      <c r="F719" s="159"/>
      <c r="G719" s="159">
        <f t="shared" si="66"/>
        <v>0</v>
      </c>
      <c r="H719" s="160"/>
    </row>
    <row r="720" spans="2:8">
      <c r="B720" s="161"/>
      <c r="C720" s="162"/>
      <c r="D720" s="159"/>
      <c r="E720" s="163"/>
      <c r="F720" s="163"/>
      <c r="G720" s="163"/>
      <c r="H720" s="164">
        <f>SUM(G711:G719)</f>
        <v>0</v>
      </c>
    </row>
    <row r="721" spans="2:8" ht="19.5" thickBot="1">
      <c r="B721" s="161"/>
      <c r="C721" s="165"/>
      <c r="D721" s="159"/>
      <c r="E721" s="159"/>
      <c r="F721" s="159"/>
      <c r="G721" s="159"/>
      <c r="H721" s="160"/>
    </row>
    <row r="722" spans="2:8" ht="19.5" thickBot="1">
      <c r="B722" s="166"/>
      <c r="C722" s="167" t="s">
        <v>3</v>
      </c>
      <c r="D722" s="168"/>
      <c r="E722" s="169"/>
      <c r="F722" s="169"/>
      <c r="G722" s="169"/>
      <c r="H722" s="170">
        <f>+H720+H708</f>
        <v>0</v>
      </c>
    </row>
    <row r="723" spans="2:8">
      <c r="B723" s="171"/>
      <c r="C723" s="172"/>
      <c r="D723" s="173"/>
      <c r="E723" s="173"/>
      <c r="F723" s="173"/>
      <c r="G723" s="173"/>
      <c r="H723" s="174"/>
    </row>
    <row r="724" spans="2:8">
      <c r="B724" s="171"/>
      <c r="C724" s="175" t="s">
        <v>7</v>
      </c>
      <c r="D724" s="107">
        <v>0.05</v>
      </c>
      <c r="E724" s="160"/>
      <c r="F724" s="160"/>
      <c r="G724" s="159">
        <f t="shared" ref="G724" si="67">+$H$708*D724</f>
        <v>0</v>
      </c>
      <c r="H724" s="174"/>
    </row>
    <row r="725" spans="2:8" ht="19.5" thickBot="1">
      <c r="B725" s="171"/>
      <c r="C725" s="172"/>
      <c r="D725" s="173"/>
      <c r="E725" s="173"/>
      <c r="F725" s="173"/>
      <c r="G725" s="173"/>
      <c r="H725" s="174"/>
    </row>
    <row r="726" spans="2:8" ht="19.5" thickBot="1">
      <c r="B726" s="166"/>
      <c r="C726" s="167" t="s">
        <v>40</v>
      </c>
      <c r="D726" s="168"/>
      <c r="E726" s="169"/>
      <c r="F726" s="169"/>
      <c r="G726" s="169"/>
      <c r="H726" s="170">
        <f>+G724+H722</f>
        <v>0</v>
      </c>
    </row>
    <row r="727" spans="2:8">
      <c r="B727" s="171"/>
      <c r="C727" s="172"/>
      <c r="D727" s="173"/>
      <c r="E727" s="173"/>
      <c r="F727" s="173"/>
      <c r="G727" s="173"/>
      <c r="H727" s="174"/>
    </row>
  </sheetData>
  <mergeCells count="4">
    <mergeCell ref="B1:H1"/>
    <mergeCell ref="B2:H2"/>
    <mergeCell ref="B3:H3"/>
    <mergeCell ref="B4:D4"/>
  </mergeCells>
  <printOptions horizontalCentered="1"/>
  <pageMargins left="0.25" right="0.25" top="0.37" bottom="0.56000000000000005" header="0.3" footer="0.3"/>
  <pageSetup paperSize="123" scale="54" fitToHeight="0" orientation="portrait" r:id="rId1"/>
  <headerFooter>
    <oddFooter>&amp;C&amp;F&amp;R&amp;P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H254"/>
  <sheetViews>
    <sheetView showZeros="0" view="pageBreakPreview" zoomScaleSheetLayoutView="100" workbookViewId="0">
      <selection activeCell="G15" sqref="G15"/>
    </sheetView>
  </sheetViews>
  <sheetFormatPr baseColWidth="10" defaultColWidth="14.42578125" defaultRowHeight="18.75"/>
  <cols>
    <col min="1" max="1" width="3.7109375" style="19" customWidth="1"/>
    <col min="2" max="2" width="11" style="197" customWidth="1"/>
    <col min="3" max="3" width="78.7109375" style="109" customWidth="1"/>
    <col min="4" max="4" width="18.42578125" style="19" customWidth="1"/>
    <col min="5" max="5" width="14.140625" style="19" customWidth="1"/>
    <col min="6" max="6" width="20.7109375" style="19" customWidth="1"/>
    <col min="7" max="7" width="21" style="19" customWidth="1"/>
    <col min="8" max="8" width="22.140625" style="25" customWidth="1"/>
    <col min="9" max="16384" width="14.42578125" style="19"/>
  </cols>
  <sheetData>
    <row r="1" spans="2:8">
      <c r="B1" s="726" t="s">
        <v>11</v>
      </c>
      <c r="C1" s="729"/>
      <c r="D1" s="729"/>
      <c r="E1" s="729"/>
      <c r="F1" s="729"/>
      <c r="G1" s="729"/>
      <c r="H1" s="729"/>
    </row>
    <row r="2" spans="2:8" ht="49.5" customHeight="1">
      <c r="B2" s="730" t="s">
        <v>742</v>
      </c>
      <c r="C2" s="730"/>
      <c r="D2" s="730"/>
      <c r="E2" s="730"/>
      <c r="F2" s="730"/>
      <c r="G2" s="730"/>
      <c r="H2" s="730"/>
    </row>
    <row r="3" spans="2:8">
      <c r="B3" s="726" t="s">
        <v>701</v>
      </c>
      <c r="C3" s="729"/>
      <c r="D3" s="729"/>
      <c r="E3" s="729"/>
      <c r="F3" s="729"/>
      <c r="G3" s="729"/>
      <c r="H3" s="729"/>
    </row>
    <row r="4" spans="2:8">
      <c r="B4" s="731" t="s">
        <v>32</v>
      </c>
      <c r="C4" s="732"/>
      <c r="D4" s="732"/>
      <c r="E4" s="16"/>
      <c r="F4" s="17" t="s">
        <v>42</v>
      </c>
      <c r="G4" s="18"/>
      <c r="H4" s="19"/>
    </row>
    <row r="5" spans="2:8">
      <c r="B5" s="20" t="s">
        <v>745</v>
      </c>
      <c r="C5" s="110"/>
      <c r="D5" s="16"/>
      <c r="E5" s="16"/>
      <c r="F5" s="17" t="s">
        <v>746</v>
      </c>
      <c r="G5" s="18"/>
      <c r="H5" s="19"/>
    </row>
    <row r="6" spans="2:8" ht="19.5" thickBot="1">
      <c r="B6" s="111"/>
      <c r="C6" s="23"/>
      <c r="D6" s="24"/>
      <c r="E6" s="24"/>
      <c r="F6" s="18"/>
      <c r="G6" s="18"/>
    </row>
    <row r="7" spans="2:8" ht="38.25" thickBot="1">
      <c r="B7" s="26" t="s">
        <v>1</v>
      </c>
      <c r="C7" s="27" t="s">
        <v>2</v>
      </c>
      <c r="D7" s="28" t="s">
        <v>4</v>
      </c>
      <c r="E7" s="28" t="s">
        <v>29</v>
      </c>
      <c r="F7" s="27" t="s">
        <v>10</v>
      </c>
      <c r="G7" s="28" t="s">
        <v>3</v>
      </c>
      <c r="H7" s="29" t="s">
        <v>8</v>
      </c>
    </row>
    <row r="8" spans="2:8">
      <c r="B8" s="30"/>
      <c r="C8" s="31"/>
      <c r="D8" s="32"/>
      <c r="E8" s="33"/>
      <c r="F8" s="34"/>
      <c r="G8" s="34"/>
      <c r="H8" s="35"/>
    </row>
    <row r="9" spans="2:8">
      <c r="B9" s="36"/>
      <c r="C9" s="37" t="s">
        <v>476</v>
      </c>
      <c r="D9" s="38"/>
      <c r="E9" s="39"/>
      <c r="F9" s="40"/>
      <c r="G9" s="40"/>
      <c r="H9" s="41"/>
    </row>
    <row r="10" spans="2:8">
      <c r="B10" s="36"/>
      <c r="C10" s="37"/>
      <c r="D10" s="38"/>
      <c r="E10" s="39"/>
      <c r="F10" s="40"/>
      <c r="G10" s="40"/>
      <c r="H10" s="41"/>
    </row>
    <row r="11" spans="2:8">
      <c r="B11" s="125"/>
      <c r="C11" s="43" t="s">
        <v>477</v>
      </c>
      <c r="D11" s="176"/>
      <c r="E11" s="57"/>
      <c r="F11" s="45"/>
      <c r="G11" s="40"/>
      <c r="H11" s="41"/>
    </row>
    <row r="12" spans="2:8">
      <c r="B12" s="125"/>
      <c r="C12" s="124" t="s">
        <v>478</v>
      </c>
      <c r="D12" s="176"/>
      <c r="E12" s="57"/>
      <c r="F12" s="45"/>
      <c r="G12" s="40"/>
      <c r="H12" s="41"/>
    </row>
    <row r="13" spans="2:8">
      <c r="B13" s="118">
        <v>1</v>
      </c>
      <c r="C13" s="43" t="s">
        <v>613</v>
      </c>
      <c r="D13" s="176"/>
      <c r="E13" s="57"/>
      <c r="F13" s="45"/>
      <c r="G13" s="40"/>
      <c r="H13" s="41"/>
    </row>
    <row r="14" spans="2:8">
      <c r="B14" s="177">
        <f t="shared" ref="B14:B23" si="0">B13+0.01</f>
        <v>1.01</v>
      </c>
      <c r="C14" s="178" t="s">
        <v>28</v>
      </c>
      <c r="D14" s="144">
        <v>4</v>
      </c>
      <c r="E14" s="179" t="s">
        <v>9</v>
      </c>
      <c r="F14" s="136"/>
      <c r="G14" s="136">
        <f t="shared" ref="G14:G24" si="1">ROUND(D14*F14,2)</f>
        <v>0</v>
      </c>
      <c r="H14" s="180"/>
    </row>
    <row r="15" spans="2:8">
      <c r="B15" s="177">
        <f t="shared" si="0"/>
        <v>1.02</v>
      </c>
      <c r="C15" s="178" t="s">
        <v>479</v>
      </c>
      <c r="D15" s="144">
        <v>4</v>
      </c>
      <c r="E15" s="179" t="s">
        <v>9</v>
      </c>
      <c r="F15" s="136"/>
      <c r="G15" s="136">
        <f t="shared" si="1"/>
        <v>0</v>
      </c>
      <c r="H15" s="180"/>
    </row>
    <row r="16" spans="2:8">
      <c r="B16" s="177">
        <f t="shared" si="0"/>
        <v>1.03</v>
      </c>
      <c r="C16" s="178" t="s">
        <v>480</v>
      </c>
      <c r="D16" s="144">
        <v>4</v>
      </c>
      <c r="E16" s="179" t="s">
        <v>9</v>
      </c>
      <c r="F16" s="136"/>
      <c r="G16" s="136">
        <f t="shared" si="1"/>
        <v>0</v>
      </c>
      <c r="H16" s="180"/>
    </row>
    <row r="17" spans="2:8">
      <c r="B17" s="177">
        <f t="shared" si="0"/>
        <v>1.04</v>
      </c>
      <c r="C17" s="178" t="s">
        <v>25</v>
      </c>
      <c r="D17" s="144">
        <v>4</v>
      </c>
      <c r="E17" s="179" t="s">
        <v>9</v>
      </c>
      <c r="F17" s="136"/>
      <c r="G17" s="136">
        <f t="shared" si="1"/>
        <v>0</v>
      </c>
      <c r="H17" s="180"/>
    </row>
    <row r="18" spans="2:8">
      <c r="B18" s="177">
        <f t="shared" si="0"/>
        <v>1.05</v>
      </c>
      <c r="C18" s="178" t="s">
        <v>27</v>
      </c>
      <c r="D18" s="144">
        <v>12</v>
      </c>
      <c r="E18" s="179" t="s">
        <v>9</v>
      </c>
      <c r="F18" s="136"/>
      <c r="G18" s="136">
        <f t="shared" si="1"/>
        <v>0</v>
      </c>
      <c r="H18" s="180"/>
    </row>
    <row r="19" spans="2:8">
      <c r="B19" s="177">
        <f t="shared" si="0"/>
        <v>1.06</v>
      </c>
      <c r="C19" s="178" t="s">
        <v>481</v>
      </c>
      <c r="D19" s="144">
        <v>4</v>
      </c>
      <c r="E19" s="179" t="s">
        <v>9</v>
      </c>
      <c r="F19" s="136"/>
      <c r="G19" s="136">
        <f t="shared" si="1"/>
        <v>0</v>
      </c>
      <c r="H19" s="180"/>
    </row>
    <row r="20" spans="2:8">
      <c r="B20" s="177">
        <f t="shared" si="0"/>
        <v>1.07</v>
      </c>
      <c r="C20" s="178" t="s">
        <v>482</v>
      </c>
      <c r="D20" s="144">
        <v>4</v>
      </c>
      <c r="E20" s="179" t="s">
        <v>9</v>
      </c>
      <c r="F20" s="136"/>
      <c r="G20" s="136">
        <f t="shared" si="1"/>
        <v>0</v>
      </c>
      <c r="H20" s="180"/>
    </row>
    <row r="21" spans="2:8">
      <c r="B21" s="177">
        <f t="shared" si="0"/>
        <v>1.08</v>
      </c>
      <c r="C21" s="178" t="s">
        <v>483</v>
      </c>
      <c r="D21" s="144">
        <v>4</v>
      </c>
      <c r="E21" s="179" t="s">
        <v>9</v>
      </c>
      <c r="F21" s="136"/>
      <c r="G21" s="136">
        <f t="shared" si="1"/>
        <v>0</v>
      </c>
      <c r="H21" s="180"/>
    </row>
    <row r="22" spans="2:8">
      <c r="B22" s="177">
        <f t="shared" si="0"/>
        <v>1.0900000000000001</v>
      </c>
      <c r="C22" s="178" t="s">
        <v>484</v>
      </c>
      <c r="D22" s="144">
        <v>4</v>
      </c>
      <c r="E22" s="179" t="s">
        <v>9</v>
      </c>
      <c r="F22" s="136"/>
      <c r="G22" s="136">
        <f t="shared" si="1"/>
        <v>0</v>
      </c>
      <c r="H22" s="180"/>
    </row>
    <row r="23" spans="2:8">
      <c r="B23" s="177">
        <f t="shared" si="0"/>
        <v>1.1000000000000001</v>
      </c>
      <c r="C23" s="178" t="s">
        <v>26</v>
      </c>
      <c r="D23" s="144">
        <v>1</v>
      </c>
      <c r="E23" s="179" t="s">
        <v>15</v>
      </c>
      <c r="F23" s="136"/>
      <c r="G23" s="136">
        <f t="shared" si="1"/>
        <v>0</v>
      </c>
      <c r="H23" s="180"/>
    </row>
    <row r="24" spans="2:8">
      <c r="B24" s="117"/>
      <c r="C24" s="56"/>
      <c r="D24" s="144"/>
      <c r="E24" s="57"/>
      <c r="F24" s="136"/>
      <c r="G24" s="136">
        <f t="shared" si="1"/>
        <v>0</v>
      </c>
      <c r="H24" s="180">
        <f>SUM(G14:G23)</f>
        <v>0</v>
      </c>
    </row>
    <row r="25" spans="2:8">
      <c r="B25" s="118">
        <v>2</v>
      </c>
      <c r="C25" s="43" t="s">
        <v>614</v>
      </c>
      <c r="D25" s="144"/>
      <c r="E25" s="57"/>
      <c r="F25" s="45"/>
      <c r="G25" s="40"/>
      <c r="H25" s="41"/>
    </row>
    <row r="26" spans="2:8">
      <c r="B26" s="177">
        <f t="shared" ref="B26:B35" si="2">B25+0.01</f>
        <v>2.0099999999999998</v>
      </c>
      <c r="C26" s="178" t="s">
        <v>28</v>
      </c>
      <c r="D26" s="144">
        <v>2</v>
      </c>
      <c r="E26" s="179" t="s">
        <v>9</v>
      </c>
      <c r="F26" s="136"/>
      <c r="G26" s="136">
        <f t="shared" ref="G26:G89" si="3">ROUND(D26*F26,2)</f>
        <v>0</v>
      </c>
      <c r="H26" s="180"/>
    </row>
    <row r="27" spans="2:8">
      <c r="B27" s="177">
        <f t="shared" si="2"/>
        <v>2.0199999999999996</v>
      </c>
      <c r="C27" s="178" t="s">
        <v>479</v>
      </c>
      <c r="D27" s="144">
        <v>2</v>
      </c>
      <c r="E27" s="179" t="s">
        <v>9</v>
      </c>
      <c r="F27" s="136"/>
      <c r="G27" s="136">
        <f t="shared" si="3"/>
        <v>0</v>
      </c>
      <c r="H27" s="180"/>
    </row>
    <row r="28" spans="2:8">
      <c r="B28" s="177">
        <f t="shared" si="2"/>
        <v>2.0299999999999994</v>
      </c>
      <c r="C28" s="178" t="s">
        <v>480</v>
      </c>
      <c r="D28" s="144">
        <v>2</v>
      </c>
      <c r="E28" s="179" t="s">
        <v>9</v>
      </c>
      <c r="F28" s="136"/>
      <c r="G28" s="136">
        <f t="shared" si="3"/>
        <v>0</v>
      </c>
      <c r="H28" s="180"/>
    </row>
    <row r="29" spans="2:8">
      <c r="B29" s="177">
        <f t="shared" si="2"/>
        <v>2.0399999999999991</v>
      </c>
      <c r="C29" s="178" t="s">
        <v>25</v>
      </c>
      <c r="D29" s="144">
        <v>2</v>
      </c>
      <c r="E29" s="179" t="s">
        <v>9</v>
      </c>
      <c r="F29" s="146"/>
      <c r="G29" s="136">
        <f t="shared" si="3"/>
        <v>0</v>
      </c>
      <c r="H29" s="180"/>
    </row>
    <row r="30" spans="2:8">
      <c r="B30" s="177">
        <f t="shared" si="2"/>
        <v>2.0499999999999989</v>
      </c>
      <c r="C30" s="178" t="s">
        <v>27</v>
      </c>
      <c r="D30" s="144">
        <v>4</v>
      </c>
      <c r="E30" s="179" t="s">
        <v>9</v>
      </c>
      <c r="F30" s="146"/>
      <c r="G30" s="136">
        <f t="shared" si="3"/>
        <v>0</v>
      </c>
      <c r="H30" s="180"/>
    </row>
    <row r="31" spans="2:8">
      <c r="B31" s="177">
        <f t="shared" si="2"/>
        <v>2.0599999999999987</v>
      </c>
      <c r="C31" s="178" t="s">
        <v>481</v>
      </c>
      <c r="D31" s="144">
        <v>2</v>
      </c>
      <c r="E31" s="179" t="s">
        <v>9</v>
      </c>
      <c r="F31" s="146"/>
      <c r="G31" s="136">
        <f t="shared" si="3"/>
        <v>0</v>
      </c>
      <c r="H31" s="180"/>
    </row>
    <row r="32" spans="2:8">
      <c r="B32" s="177">
        <f t="shared" si="2"/>
        <v>2.0699999999999985</v>
      </c>
      <c r="C32" s="178" t="s">
        <v>482</v>
      </c>
      <c r="D32" s="144">
        <v>2</v>
      </c>
      <c r="E32" s="179" t="s">
        <v>9</v>
      </c>
      <c r="F32" s="146"/>
      <c r="G32" s="136">
        <f t="shared" si="3"/>
        <v>0</v>
      </c>
      <c r="H32" s="180"/>
    </row>
    <row r="33" spans="2:8">
      <c r="B33" s="177">
        <f t="shared" si="2"/>
        <v>2.0799999999999983</v>
      </c>
      <c r="C33" s="178" t="s">
        <v>483</v>
      </c>
      <c r="D33" s="144">
        <v>2</v>
      </c>
      <c r="E33" s="179" t="s">
        <v>9</v>
      </c>
      <c r="F33" s="146"/>
      <c r="G33" s="136">
        <f t="shared" si="3"/>
        <v>0</v>
      </c>
      <c r="H33" s="180"/>
    </row>
    <row r="34" spans="2:8">
      <c r="B34" s="177">
        <f t="shared" si="2"/>
        <v>2.0899999999999981</v>
      </c>
      <c r="C34" s="178" t="s">
        <v>484</v>
      </c>
      <c r="D34" s="144">
        <v>2</v>
      </c>
      <c r="E34" s="179" t="s">
        <v>9</v>
      </c>
      <c r="F34" s="146"/>
      <c r="G34" s="136">
        <f t="shared" si="3"/>
        <v>0</v>
      </c>
      <c r="H34" s="180"/>
    </row>
    <row r="35" spans="2:8">
      <c r="B35" s="177">
        <f t="shared" si="2"/>
        <v>2.0999999999999979</v>
      </c>
      <c r="C35" s="178" t="s">
        <v>26</v>
      </c>
      <c r="D35" s="144">
        <v>1</v>
      </c>
      <c r="E35" s="179" t="s">
        <v>15</v>
      </c>
      <c r="F35" s="146"/>
      <c r="G35" s="136">
        <f t="shared" si="3"/>
        <v>0</v>
      </c>
      <c r="H35" s="180"/>
    </row>
    <row r="36" spans="2:8">
      <c r="B36" s="117"/>
      <c r="C36" s="56"/>
      <c r="D36" s="144"/>
      <c r="E36" s="57"/>
      <c r="F36" s="146"/>
      <c r="G36" s="136">
        <f t="shared" si="3"/>
        <v>0</v>
      </c>
      <c r="H36" s="180">
        <f>SUM(G26:G35)</f>
        <v>0</v>
      </c>
    </row>
    <row r="37" spans="2:8">
      <c r="B37" s="118">
        <v>3</v>
      </c>
      <c r="C37" s="43" t="s">
        <v>615</v>
      </c>
      <c r="D37" s="144"/>
      <c r="E37" s="179"/>
      <c r="F37" s="146"/>
      <c r="G37" s="136">
        <f t="shared" si="3"/>
        <v>0</v>
      </c>
      <c r="H37" s="180"/>
    </row>
    <row r="38" spans="2:8">
      <c r="B38" s="177">
        <f t="shared" ref="B38:B47" si="4">B37+0.01</f>
        <v>3.01</v>
      </c>
      <c r="C38" s="178" t="s">
        <v>28</v>
      </c>
      <c r="D38" s="144">
        <v>2</v>
      </c>
      <c r="E38" s="179" t="s">
        <v>9</v>
      </c>
      <c r="F38" s="146"/>
      <c r="G38" s="136">
        <f t="shared" si="3"/>
        <v>0</v>
      </c>
      <c r="H38" s="180"/>
    </row>
    <row r="39" spans="2:8">
      <c r="B39" s="177">
        <f t="shared" si="4"/>
        <v>3.0199999999999996</v>
      </c>
      <c r="C39" s="178" t="s">
        <v>479</v>
      </c>
      <c r="D39" s="144">
        <v>2</v>
      </c>
      <c r="E39" s="179" t="s">
        <v>9</v>
      </c>
      <c r="F39" s="146"/>
      <c r="G39" s="136">
        <f t="shared" si="3"/>
        <v>0</v>
      </c>
      <c r="H39" s="180"/>
    </row>
    <row r="40" spans="2:8">
      <c r="B40" s="177">
        <f t="shared" si="4"/>
        <v>3.0299999999999994</v>
      </c>
      <c r="C40" s="178" t="s">
        <v>480</v>
      </c>
      <c r="D40" s="144">
        <v>2</v>
      </c>
      <c r="E40" s="179" t="s">
        <v>9</v>
      </c>
      <c r="F40" s="146"/>
      <c r="G40" s="136">
        <f t="shared" si="3"/>
        <v>0</v>
      </c>
      <c r="H40" s="180"/>
    </row>
    <row r="41" spans="2:8">
      <c r="B41" s="177">
        <f t="shared" si="4"/>
        <v>3.0399999999999991</v>
      </c>
      <c r="C41" s="178" t="s">
        <v>25</v>
      </c>
      <c r="D41" s="144">
        <v>2</v>
      </c>
      <c r="E41" s="179" t="s">
        <v>9</v>
      </c>
      <c r="F41" s="146"/>
      <c r="G41" s="136">
        <f t="shared" si="3"/>
        <v>0</v>
      </c>
      <c r="H41" s="180"/>
    </row>
    <row r="42" spans="2:8">
      <c r="B42" s="177">
        <f t="shared" si="4"/>
        <v>3.0499999999999989</v>
      </c>
      <c r="C42" s="178" t="s">
        <v>27</v>
      </c>
      <c r="D42" s="144">
        <v>6</v>
      </c>
      <c r="E42" s="179" t="s">
        <v>9</v>
      </c>
      <c r="F42" s="146"/>
      <c r="G42" s="136">
        <f t="shared" si="3"/>
        <v>0</v>
      </c>
      <c r="H42" s="180"/>
    </row>
    <row r="43" spans="2:8">
      <c r="B43" s="177">
        <f t="shared" si="4"/>
        <v>3.0599999999999987</v>
      </c>
      <c r="C43" s="178" t="s">
        <v>481</v>
      </c>
      <c r="D43" s="144">
        <v>2</v>
      </c>
      <c r="E43" s="179" t="s">
        <v>9</v>
      </c>
      <c r="F43" s="146"/>
      <c r="G43" s="136">
        <f t="shared" si="3"/>
        <v>0</v>
      </c>
      <c r="H43" s="180"/>
    </row>
    <row r="44" spans="2:8">
      <c r="B44" s="177">
        <f t="shared" si="4"/>
        <v>3.0699999999999985</v>
      </c>
      <c r="C44" s="178" t="s">
        <v>482</v>
      </c>
      <c r="D44" s="144">
        <v>2</v>
      </c>
      <c r="E44" s="179" t="s">
        <v>9</v>
      </c>
      <c r="F44" s="146"/>
      <c r="G44" s="136">
        <f t="shared" si="3"/>
        <v>0</v>
      </c>
      <c r="H44" s="180"/>
    </row>
    <row r="45" spans="2:8">
      <c r="B45" s="177">
        <f t="shared" si="4"/>
        <v>3.0799999999999983</v>
      </c>
      <c r="C45" s="178" t="s">
        <v>483</v>
      </c>
      <c r="D45" s="144">
        <v>2</v>
      </c>
      <c r="E45" s="179" t="s">
        <v>9</v>
      </c>
      <c r="F45" s="146"/>
      <c r="G45" s="136">
        <f t="shared" si="3"/>
        <v>0</v>
      </c>
      <c r="H45" s="180"/>
    </row>
    <row r="46" spans="2:8">
      <c r="B46" s="177">
        <f t="shared" si="4"/>
        <v>3.0899999999999981</v>
      </c>
      <c r="C46" s="178" t="s">
        <v>484</v>
      </c>
      <c r="D46" s="144">
        <v>2</v>
      </c>
      <c r="E46" s="179" t="s">
        <v>9</v>
      </c>
      <c r="F46" s="146"/>
      <c r="G46" s="136">
        <f t="shared" si="3"/>
        <v>0</v>
      </c>
      <c r="H46" s="180"/>
    </row>
    <row r="47" spans="2:8">
      <c r="B47" s="177">
        <f t="shared" si="4"/>
        <v>3.0999999999999979</v>
      </c>
      <c r="C47" s="178" t="s">
        <v>26</v>
      </c>
      <c r="D47" s="144">
        <v>1</v>
      </c>
      <c r="E47" s="179" t="s">
        <v>15</v>
      </c>
      <c r="F47" s="146"/>
      <c r="G47" s="136">
        <f t="shared" si="3"/>
        <v>0</v>
      </c>
      <c r="H47" s="180"/>
    </row>
    <row r="48" spans="2:8">
      <c r="B48" s="117"/>
      <c r="C48" s="56"/>
      <c r="D48" s="144"/>
      <c r="E48" s="57"/>
      <c r="F48" s="146"/>
      <c r="G48" s="136">
        <f t="shared" si="3"/>
        <v>0</v>
      </c>
      <c r="H48" s="180">
        <f>SUM(G38:G47)</f>
        <v>0</v>
      </c>
    </row>
    <row r="49" spans="2:8">
      <c r="B49" s="118">
        <f>B37+1</f>
        <v>4</v>
      </c>
      <c r="C49" s="43" t="s">
        <v>616</v>
      </c>
      <c r="D49" s="144"/>
      <c r="E49" s="181"/>
      <c r="F49" s="146"/>
      <c r="G49" s="136">
        <f t="shared" si="3"/>
        <v>0</v>
      </c>
      <c r="H49" s="180"/>
    </row>
    <row r="50" spans="2:8">
      <c r="B50" s="177">
        <f t="shared" ref="B50:B59" si="5">B49+0.01</f>
        <v>4.01</v>
      </c>
      <c r="C50" s="178" t="s">
        <v>28</v>
      </c>
      <c r="D50" s="144">
        <v>6</v>
      </c>
      <c r="E50" s="179" t="s">
        <v>9</v>
      </c>
      <c r="F50" s="146"/>
      <c r="G50" s="136">
        <f t="shared" si="3"/>
        <v>0</v>
      </c>
      <c r="H50" s="180"/>
    </row>
    <row r="51" spans="2:8">
      <c r="B51" s="177">
        <f t="shared" si="5"/>
        <v>4.0199999999999996</v>
      </c>
      <c r="C51" s="178" t="s">
        <v>479</v>
      </c>
      <c r="D51" s="144">
        <v>6</v>
      </c>
      <c r="E51" s="179" t="s">
        <v>9</v>
      </c>
      <c r="F51" s="146"/>
      <c r="G51" s="136">
        <f t="shared" si="3"/>
        <v>0</v>
      </c>
      <c r="H51" s="180"/>
    </row>
    <row r="52" spans="2:8">
      <c r="B52" s="177">
        <f t="shared" si="5"/>
        <v>4.0299999999999994</v>
      </c>
      <c r="C52" s="178" t="s">
        <v>480</v>
      </c>
      <c r="D52" s="144">
        <v>6</v>
      </c>
      <c r="E52" s="179" t="s">
        <v>9</v>
      </c>
      <c r="F52" s="146"/>
      <c r="G52" s="136">
        <f t="shared" si="3"/>
        <v>0</v>
      </c>
      <c r="H52" s="180"/>
    </row>
    <row r="53" spans="2:8">
      <c r="B53" s="177">
        <f t="shared" si="5"/>
        <v>4.0399999999999991</v>
      </c>
      <c r="C53" s="178" t="s">
        <v>25</v>
      </c>
      <c r="D53" s="144">
        <v>6</v>
      </c>
      <c r="E53" s="179" t="s">
        <v>9</v>
      </c>
      <c r="F53" s="146"/>
      <c r="G53" s="136">
        <f t="shared" si="3"/>
        <v>0</v>
      </c>
      <c r="H53" s="180"/>
    </row>
    <row r="54" spans="2:8">
      <c r="B54" s="177">
        <f t="shared" si="5"/>
        <v>4.0499999999999989</v>
      </c>
      <c r="C54" s="178" t="s">
        <v>27</v>
      </c>
      <c r="D54" s="144">
        <v>18</v>
      </c>
      <c r="E54" s="179" t="s">
        <v>9</v>
      </c>
      <c r="F54" s="146"/>
      <c r="G54" s="136">
        <f t="shared" si="3"/>
        <v>0</v>
      </c>
      <c r="H54" s="180"/>
    </row>
    <row r="55" spans="2:8">
      <c r="B55" s="177">
        <f t="shared" si="5"/>
        <v>4.0599999999999987</v>
      </c>
      <c r="C55" s="178" t="s">
        <v>481</v>
      </c>
      <c r="D55" s="144">
        <v>6</v>
      </c>
      <c r="E55" s="179" t="s">
        <v>9</v>
      </c>
      <c r="F55" s="146"/>
      <c r="G55" s="136">
        <f t="shared" si="3"/>
        <v>0</v>
      </c>
      <c r="H55" s="180"/>
    </row>
    <row r="56" spans="2:8">
      <c r="B56" s="177">
        <f t="shared" si="5"/>
        <v>4.0699999999999985</v>
      </c>
      <c r="C56" s="178" t="s">
        <v>485</v>
      </c>
      <c r="D56" s="144">
        <v>6</v>
      </c>
      <c r="E56" s="179" t="s">
        <v>9</v>
      </c>
      <c r="F56" s="146"/>
      <c r="G56" s="136">
        <f t="shared" si="3"/>
        <v>0</v>
      </c>
      <c r="H56" s="180"/>
    </row>
    <row r="57" spans="2:8">
      <c r="B57" s="177">
        <f t="shared" si="5"/>
        <v>4.0799999999999983</v>
      </c>
      <c r="C57" s="178" t="s">
        <v>483</v>
      </c>
      <c r="D57" s="144">
        <v>6</v>
      </c>
      <c r="E57" s="179" t="s">
        <v>9</v>
      </c>
      <c r="F57" s="146"/>
      <c r="G57" s="136">
        <f t="shared" si="3"/>
        <v>0</v>
      </c>
      <c r="H57" s="180"/>
    </row>
    <row r="58" spans="2:8">
      <c r="B58" s="177">
        <f t="shared" si="5"/>
        <v>4.0899999999999981</v>
      </c>
      <c r="C58" s="178" t="s">
        <v>484</v>
      </c>
      <c r="D58" s="144">
        <v>6</v>
      </c>
      <c r="E58" s="179" t="s">
        <v>9</v>
      </c>
      <c r="F58" s="146"/>
      <c r="G58" s="136">
        <f t="shared" si="3"/>
        <v>0</v>
      </c>
      <c r="H58" s="180"/>
    </row>
    <row r="59" spans="2:8">
      <c r="B59" s="177">
        <f t="shared" si="5"/>
        <v>4.0999999999999979</v>
      </c>
      <c r="C59" s="178" t="s">
        <v>26</v>
      </c>
      <c r="D59" s="144">
        <v>1</v>
      </c>
      <c r="E59" s="179" t="s">
        <v>15</v>
      </c>
      <c r="F59" s="146"/>
      <c r="G59" s="136">
        <f t="shared" si="3"/>
        <v>0</v>
      </c>
      <c r="H59" s="180"/>
    </row>
    <row r="60" spans="2:8">
      <c r="B60" s="117"/>
      <c r="C60" s="178"/>
      <c r="D60" s="144"/>
      <c r="E60" s="179"/>
      <c r="F60" s="146"/>
      <c r="G60" s="136">
        <f t="shared" si="3"/>
        <v>0</v>
      </c>
      <c r="H60" s="180">
        <f>SUM(G50:G59)</f>
        <v>0</v>
      </c>
    </row>
    <row r="61" spans="2:8">
      <c r="B61" s="118">
        <f>B49+1</f>
        <v>5</v>
      </c>
      <c r="C61" s="43" t="s">
        <v>617</v>
      </c>
      <c r="D61" s="144"/>
      <c r="E61" s="182"/>
      <c r="F61" s="146"/>
      <c r="G61" s="136">
        <f t="shared" si="3"/>
        <v>0</v>
      </c>
      <c r="H61" s="180"/>
    </row>
    <row r="62" spans="2:8">
      <c r="B62" s="177">
        <f t="shared" ref="B62:B71" si="6">B61+0.01</f>
        <v>5.01</v>
      </c>
      <c r="C62" s="178" t="s">
        <v>28</v>
      </c>
      <c r="D62" s="144">
        <v>1</v>
      </c>
      <c r="E62" s="179" t="s">
        <v>9</v>
      </c>
      <c r="F62" s="146"/>
      <c r="G62" s="136">
        <f t="shared" si="3"/>
        <v>0</v>
      </c>
      <c r="H62" s="180"/>
    </row>
    <row r="63" spans="2:8">
      <c r="B63" s="177">
        <f t="shared" si="6"/>
        <v>5.0199999999999996</v>
      </c>
      <c r="C63" s="178" t="s">
        <v>480</v>
      </c>
      <c r="D63" s="144">
        <v>1</v>
      </c>
      <c r="E63" s="179" t="s">
        <v>9</v>
      </c>
      <c r="F63" s="146"/>
      <c r="G63" s="136">
        <f t="shared" si="3"/>
        <v>0</v>
      </c>
      <c r="H63" s="180"/>
    </row>
    <row r="64" spans="2:8">
      <c r="B64" s="177">
        <f t="shared" si="6"/>
        <v>5.0299999999999994</v>
      </c>
      <c r="C64" s="178" t="s">
        <v>479</v>
      </c>
      <c r="D64" s="144">
        <v>1</v>
      </c>
      <c r="E64" s="179" t="s">
        <v>9</v>
      </c>
      <c r="F64" s="146"/>
      <c r="G64" s="136">
        <f t="shared" si="3"/>
        <v>0</v>
      </c>
      <c r="H64" s="180"/>
    </row>
    <row r="65" spans="2:8">
      <c r="B65" s="177">
        <f t="shared" si="6"/>
        <v>5.0399999999999991</v>
      </c>
      <c r="C65" s="178" t="s">
        <v>25</v>
      </c>
      <c r="D65" s="144">
        <v>1</v>
      </c>
      <c r="E65" s="179" t="s">
        <v>9</v>
      </c>
      <c r="F65" s="146"/>
      <c r="G65" s="136">
        <f t="shared" si="3"/>
        <v>0</v>
      </c>
      <c r="H65" s="180"/>
    </row>
    <row r="66" spans="2:8">
      <c r="B66" s="177">
        <f t="shared" si="6"/>
        <v>5.0499999999999989</v>
      </c>
      <c r="C66" s="178" t="s">
        <v>27</v>
      </c>
      <c r="D66" s="144">
        <v>3</v>
      </c>
      <c r="E66" s="179" t="s">
        <v>9</v>
      </c>
      <c r="F66" s="146"/>
      <c r="G66" s="136">
        <f t="shared" si="3"/>
        <v>0</v>
      </c>
      <c r="H66" s="180"/>
    </row>
    <row r="67" spans="2:8">
      <c r="B67" s="177">
        <f t="shared" si="6"/>
        <v>5.0599999999999987</v>
      </c>
      <c r="C67" s="178" t="s">
        <v>481</v>
      </c>
      <c r="D67" s="144">
        <v>1</v>
      </c>
      <c r="E67" s="179" t="s">
        <v>9</v>
      </c>
      <c r="F67" s="146"/>
      <c r="G67" s="136">
        <f t="shared" si="3"/>
        <v>0</v>
      </c>
      <c r="H67" s="180"/>
    </row>
    <row r="68" spans="2:8">
      <c r="B68" s="177">
        <f t="shared" si="6"/>
        <v>5.0699999999999985</v>
      </c>
      <c r="C68" s="178" t="s">
        <v>485</v>
      </c>
      <c r="D68" s="144">
        <v>1</v>
      </c>
      <c r="E68" s="179" t="s">
        <v>9</v>
      </c>
      <c r="F68" s="146"/>
      <c r="G68" s="136">
        <f t="shared" si="3"/>
        <v>0</v>
      </c>
      <c r="H68" s="180"/>
    </row>
    <row r="69" spans="2:8">
      <c r="B69" s="177">
        <f t="shared" si="6"/>
        <v>5.0799999999999983</v>
      </c>
      <c r="C69" s="178" t="s">
        <v>483</v>
      </c>
      <c r="D69" s="144">
        <v>1</v>
      </c>
      <c r="E69" s="179" t="s">
        <v>9</v>
      </c>
      <c r="F69" s="146"/>
      <c r="G69" s="136">
        <f t="shared" si="3"/>
        <v>0</v>
      </c>
      <c r="H69" s="180"/>
    </row>
    <row r="70" spans="2:8">
      <c r="B70" s="177">
        <f t="shared" si="6"/>
        <v>5.0899999999999981</v>
      </c>
      <c r="C70" s="178" t="s">
        <v>484</v>
      </c>
      <c r="D70" s="144">
        <v>1</v>
      </c>
      <c r="E70" s="179" t="s">
        <v>9</v>
      </c>
      <c r="F70" s="146"/>
      <c r="G70" s="136">
        <f t="shared" si="3"/>
        <v>0</v>
      </c>
      <c r="H70" s="180"/>
    </row>
    <row r="71" spans="2:8">
      <c r="B71" s="177">
        <f t="shared" si="6"/>
        <v>5.0999999999999979</v>
      </c>
      <c r="C71" s="178" t="s">
        <v>26</v>
      </c>
      <c r="D71" s="144">
        <v>1</v>
      </c>
      <c r="E71" s="179" t="s">
        <v>15</v>
      </c>
      <c r="F71" s="146"/>
      <c r="G71" s="136">
        <f t="shared" si="3"/>
        <v>0</v>
      </c>
      <c r="H71" s="180"/>
    </row>
    <row r="72" spans="2:8">
      <c r="B72" s="117"/>
      <c r="C72" s="56"/>
      <c r="D72" s="144"/>
      <c r="E72" s="57"/>
      <c r="F72" s="146"/>
      <c r="G72" s="136">
        <f t="shared" si="3"/>
        <v>0</v>
      </c>
      <c r="H72" s="180">
        <f>SUM(G62:G71)</f>
        <v>0</v>
      </c>
    </row>
    <row r="73" spans="2:8">
      <c r="B73" s="117"/>
      <c r="C73" s="183" t="s">
        <v>263</v>
      </c>
      <c r="D73" s="144"/>
      <c r="E73" s="179"/>
      <c r="F73" s="146"/>
      <c r="G73" s="136">
        <f t="shared" si="3"/>
        <v>0</v>
      </c>
      <c r="H73" s="180"/>
    </row>
    <row r="74" spans="2:8">
      <c r="B74" s="118">
        <v>6</v>
      </c>
      <c r="C74" s="43" t="s">
        <v>618</v>
      </c>
      <c r="D74" s="144"/>
      <c r="E74" s="135"/>
      <c r="F74" s="146"/>
      <c r="G74" s="136">
        <f t="shared" si="3"/>
        <v>0</v>
      </c>
      <c r="H74" s="180"/>
    </row>
    <row r="75" spans="2:8">
      <c r="B75" s="177">
        <f t="shared" ref="B75:B80" si="7">B74+0.01</f>
        <v>6.01</v>
      </c>
      <c r="C75" s="178" t="s">
        <v>28</v>
      </c>
      <c r="D75" s="144">
        <v>1</v>
      </c>
      <c r="E75" s="179" t="s">
        <v>9</v>
      </c>
      <c r="F75" s="146"/>
      <c r="G75" s="136">
        <f t="shared" si="3"/>
        <v>0</v>
      </c>
      <c r="H75" s="180"/>
    </row>
    <row r="76" spans="2:8">
      <c r="B76" s="177">
        <f t="shared" si="7"/>
        <v>6.02</v>
      </c>
      <c r="C76" s="178" t="s">
        <v>25</v>
      </c>
      <c r="D76" s="144">
        <v>1</v>
      </c>
      <c r="E76" s="179" t="s">
        <v>9</v>
      </c>
      <c r="F76" s="146"/>
      <c r="G76" s="136">
        <f t="shared" si="3"/>
        <v>0</v>
      </c>
      <c r="H76" s="180"/>
    </row>
    <row r="77" spans="2:8">
      <c r="B77" s="177">
        <f t="shared" si="7"/>
        <v>6.0299999999999994</v>
      </c>
      <c r="C77" s="178" t="s">
        <v>27</v>
      </c>
      <c r="D77" s="144">
        <v>1</v>
      </c>
      <c r="E77" s="179" t="s">
        <v>9</v>
      </c>
      <c r="F77" s="146"/>
      <c r="G77" s="136">
        <f t="shared" si="3"/>
        <v>0</v>
      </c>
      <c r="H77" s="180"/>
    </row>
    <row r="78" spans="2:8">
      <c r="B78" s="177">
        <f t="shared" si="7"/>
        <v>6.0399999999999991</v>
      </c>
      <c r="C78" s="178" t="s">
        <v>481</v>
      </c>
      <c r="D78" s="144">
        <v>1</v>
      </c>
      <c r="E78" s="179" t="s">
        <v>9</v>
      </c>
      <c r="F78" s="146"/>
      <c r="G78" s="136">
        <f t="shared" si="3"/>
        <v>0</v>
      </c>
      <c r="H78" s="180"/>
    </row>
    <row r="79" spans="2:8">
      <c r="B79" s="177">
        <f t="shared" si="7"/>
        <v>6.0499999999999989</v>
      </c>
      <c r="C79" s="178" t="s">
        <v>484</v>
      </c>
      <c r="D79" s="144">
        <v>1</v>
      </c>
      <c r="E79" s="179" t="s">
        <v>9</v>
      </c>
      <c r="F79" s="146"/>
      <c r="G79" s="136">
        <f t="shared" si="3"/>
        <v>0</v>
      </c>
      <c r="H79" s="180"/>
    </row>
    <row r="80" spans="2:8">
      <c r="B80" s="177">
        <f t="shared" si="7"/>
        <v>6.0599999999999987</v>
      </c>
      <c r="C80" s="178" t="s">
        <v>26</v>
      </c>
      <c r="D80" s="144">
        <v>1</v>
      </c>
      <c r="E80" s="179" t="s">
        <v>15</v>
      </c>
      <c r="F80" s="146"/>
      <c r="G80" s="136">
        <f t="shared" si="3"/>
        <v>0</v>
      </c>
      <c r="H80" s="180"/>
    </row>
    <row r="81" spans="2:8">
      <c r="B81" s="117"/>
      <c r="C81" s="178"/>
      <c r="D81" s="144"/>
      <c r="E81" s="179"/>
      <c r="F81" s="146"/>
      <c r="G81" s="136">
        <f t="shared" si="3"/>
        <v>0</v>
      </c>
      <c r="H81" s="180">
        <f>SUM(G75:G81)</f>
        <v>0</v>
      </c>
    </row>
    <row r="82" spans="2:8">
      <c r="B82" s="117"/>
      <c r="C82" s="124" t="s">
        <v>486</v>
      </c>
      <c r="D82" s="144"/>
      <c r="E82" s="57"/>
      <c r="F82" s="146"/>
      <c r="G82" s="136">
        <f t="shared" si="3"/>
        <v>0</v>
      </c>
      <c r="H82" s="180"/>
    </row>
    <row r="83" spans="2:8">
      <c r="B83" s="118">
        <v>7</v>
      </c>
      <c r="C83" s="43" t="s">
        <v>619</v>
      </c>
      <c r="D83" s="144"/>
      <c r="E83" s="57"/>
      <c r="F83" s="146"/>
      <c r="G83" s="136">
        <f t="shared" si="3"/>
        <v>0</v>
      </c>
      <c r="H83" s="180"/>
    </row>
    <row r="84" spans="2:8">
      <c r="B84" s="177">
        <f t="shared" ref="B84:B93" si="8">B83+0.01</f>
        <v>7.01</v>
      </c>
      <c r="C84" s="178" t="s">
        <v>28</v>
      </c>
      <c r="D84" s="144">
        <v>24</v>
      </c>
      <c r="E84" s="179" t="s">
        <v>9</v>
      </c>
      <c r="F84" s="146"/>
      <c r="G84" s="136">
        <f t="shared" si="3"/>
        <v>0</v>
      </c>
      <c r="H84" s="180"/>
    </row>
    <row r="85" spans="2:8">
      <c r="B85" s="177">
        <f t="shared" si="8"/>
        <v>7.02</v>
      </c>
      <c r="C85" s="178" t="s">
        <v>479</v>
      </c>
      <c r="D85" s="144">
        <v>24</v>
      </c>
      <c r="E85" s="179" t="s">
        <v>9</v>
      </c>
      <c r="F85" s="146"/>
      <c r="G85" s="136">
        <f t="shared" si="3"/>
        <v>0</v>
      </c>
      <c r="H85" s="180"/>
    </row>
    <row r="86" spans="2:8">
      <c r="B86" s="177">
        <f t="shared" si="8"/>
        <v>7.0299999999999994</v>
      </c>
      <c r="C86" s="178" t="s">
        <v>480</v>
      </c>
      <c r="D86" s="144">
        <v>24</v>
      </c>
      <c r="E86" s="179" t="s">
        <v>9</v>
      </c>
      <c r="F86" s="146"/>
      <c r="G86" s="136">
        <f t="shared" si="3"/>
        <v>0</v>
      </c>
      <c r="H86" s="180"/>
    </row>
    <row r="87" spans="2:8">
      <c r="B87" s="177">
        <f t="shared" si="8"/>
        <v>7.0399999999999991</v>
      </c>
      <c r="C87" s="178" t="s">
        <v>25</v>
      </c>
      <c r="D87" s="144">
        <v>24</v>
      </c>
      <c r="E87" s="179" t="s">
        <v>9</v>
      </c>
      <c r="F87" s="146"/>
      <c r="G87" s="136">
        <f t="shared" si="3"/>
        <v>0</v>
      </c>
      <c r="H87" s="180"/>
    </row>
    <row r="88" spans="2:8">
      <c r="B88" s="177">
        <f t="shared" si="8"/>
        <v>7.0499999999999989</v>
      </c>
      <c r="C88" s="178" t="s">
        <v>27</v>
      </c>
      <c r="D88" s="144">
        <v>72</v>
      </c>
      <c r="E88" s="179" t="s">
        <v>9</v>
      </c>
      <c r="F88" s="146"/>
      <c r="G88" s="136">
        <f t="shared" si="3"/>
        <v>0</v>
      </c>
      <c r="H88" s="180"/>
    </row>
    <row r="89" spans="2:8">
      <c r="B89" s="177">
        <f t="shared" si="8"/>
        <v>7.0599999999999987</v>
      </c>
      <c r="C89" s="178" t="s">
        <v>481</v>
      </c>
      <c r="D89" s="144">
        <v>24</v>
      </c>
      <c r="E89" s="179" t="s">
        <v>9</v>
      </c>
      <c r="F89" s="146"/>
      <c r="G89" s="136">
        <f t="shared" si="3"/>
        <v>0</v>
      </c>
      <c r="H89" s="180"/>
    </row>
    <row r="90" spans="2:8">
      <c r="B90" s="177">
        <f t="shared" si="8"/>
        <v>7.0699999999999985</v>
      </c>
      <c r="C90" s="178" t="s">
        <v>482</v>
      </c>
      <c r="D90" s="144">
        <v>24</v>
      </c>
      <c r="E90" s="179" t="s">
        <v>9</v>
      </c>
      <c r="F90" s="146"/>
      <c r="G90" s="136">
        <f t="shared" ref="G90:G153" si="9">ROUND(D90*F90,2)</f>
        <v>0</v>
      </c>
      <c r="H90" s="180"/>
    </row>
    <row r="91" spans="2:8">
      <c r="B91" s="177">
        <f t="shared" si="8"/>
        <v>7.0799999999999983</v>
      </c>
      <c r="C91" s="178" t="s">
        <v>483</v>
      </c>
      <c r="D91" s="144">
        <v>24</v>
      </c>
      <c r="E91" s="179" t="s">
        <v>9</v>
      </c>
      <c r="F91" s="146"/>
      <c r="G91" s="136">
        <f t="shared" si="9"/>
        <v>0</v>
      </c>
      <c r="H91" s="180"/>
    </row>
    <row r="92" spans="2:8">
      <c r="B92" s="177">
        <f t="shared" si="8"/>
        <v>7.0899999999999981</v>
      </c>
      <c r="C92" s="178" t="s">
        <v>484</v>
      </c>
      <c r="D92" s="144">
        <v>24</v>
      </c>
      <c r="E92" s="179" t="s">
        <v>9</v>
      </c>
      <c r="F92" s="146"/>
      <c r="G92" s="136">
        <f t="shared" si="9"/>
        <v>0</v>
      </c>
      <c r="H92" s="180"/>
    </row>
    <row r="93" spans="2:8">
      <c r="B93" s="177">
        <f t="shared" si="8"/>
        <v>7.0999999999999979</v>
      </c>
      <c r="C93" s="178" t="s">
        <v>26</v>
      </c>
      <c r="D93" s="144">
        <v>1</v>
      </c>
      <c r="E93" s="179" t="s">
        <v>15</v>
      </c>
      <c r="F93" s="146"/>
      <c r="G93" s="136">
        <f t="shared" si="9"/>
        <v>0</v>
      </c>
      <c r="H93" s="180"/>
    </row>
    <row r="94" spans="2:8">
      <c r="B94" s="117"/>
      <c r="C94" s="56"/>
      <c r="D94" s="144"/>
      <c r="E94" s="57"/>
      <c r="F94" s="146"/>
      <c r="G94" s="136">
        <f t="shared" si="9"/>
        <v>0</v>
      </c>
      <c r="H94" s="180">
        <f>SUM(G84:G93)</f>
        <v>0</v>
      </c>
    </row>
    <row r="95" spans="2:8" ht="37.5">
      <c r="B95" s="118">
        <v>8</v>
      </c>
      <c r="C95" s="43" t="s">
        <v>620</v>
      </c>
      <c r="D95" s="144"/>
      <c r="E95" s="57"/>
      <c r="F95" s="146"/>
      <c r="G95" s="136">
        <f t="shared" si="9"/>
        <v>0</v>
      </c>
      <c r="H95" s="180"/>
    </row>
    <row r="96" spans="2:8">
      <c r="B96" s="177">
        <f t="shared" ref="B96:B105" si="10">B95+0.01</f>
        <v>8.01</v>
      </c>
      <c r="C96" s="178" t="s">
        <v>28</v>
      </c>
      <c r="D96" s="144">
        <v>4</v>
      </c>
      <c r="E96" s="179" t="s">
        <v>9</v>
      </c>
      <c r="F96" s="146"/>
      <c r="G96" s="136">
        <f t="shared" si="9"/>
        <v>0</v>
      </c>
      <c r="H96" s="180"/>
    </row>
    <row r="97" spans="2:8">
      <c r="B97" s="177">
        <f t="shared" si="10"/>
        <v>8.02</v>
      </c>
      <c r="C97" s="178" t="s">
        <v>479</v>
      </c>
      <c r="D97" s="144">
        <v>4</v>
      </c>
      <c r="E97" s="179" t="s">
        <v>9</v>
      </c>
      <c r="F97" s="146"/>
      <c r="G97" s="136">
        <f t="shared" si="9"/>
        <v>0</v>
      </c>
      <c r="H97" s="180"/>
    </row>
    <row r="98" spans="2:8">
      <c r="B98" s="177">
        <f t="shared" si="10"/>
        <v>8.0299999999999994</v>
      </c>
      <c r="C98" s="178" t="s">
        <v>480</v>
      </c>
      <c r="D98" s="144">
        <v>4</v>
      </c>
      <c r="E98" s="179" t="s">
        <v>9</v>
      </c>
      <c r="F98" s="146"/>
      <c r="G98" s="136">
        <f t="shared" si="9"/>
        <v>0</v>
      </c>
      <c r="H98" s="180"/>
    </row>
    <row r="99" spans="2:8">
      <c r="B99" s="177">
        <f t="shared" si="10"/>
        <v>8.0399999999999991</v>
      </c>
      <c r="C99" s="178" t="s">
        <v>25</v>
      </c>
      <c r="D99" s="144">
        <v>4</v>
      </c>
      <c r="E99" s="179" t="s">
        <v>9</v>
      </c>
      <c r="F99" s="146"/>
      <c r="G99" s="136">
        <f t="shared" si="9"/>
        <v>0</v>
      </c>
      <c r="H99" s="180"/>
    </row>
    <row r="100" spans="2:8">
      <c r="B100" s="177">
        <f t="shared" si="10"/>
        <v>8.0499999999999989</v>
      </c>
      <c r="C100" s="178" t="s">
        <v>27</v>
      </c>
      <c r="D100" s="144">
        <v>12</v>
      </c>
      <c r="E100" s="179" t="s">
        <v>9</v>
      </c>
      <c r="F100" s="146"/>
      <c r="G100" s="136">
        <f t="shared" si="9"/>
        <v>0</v>
      </c>
      <c r="H100" s="180"/>
    </row>
    <row r="101" spans="2:8">
      <c r="B101" s="177">
        <f t="shared" si="10"/>
        <v>8.0599999999999987</v>
      </c>
      <c r="C101" s="178" t="s">
        <v>481</v>
      </c>
      <c r="D101" s="144">
        <v>4</v>
      </c>
      <c r="E101" s="179" t="s">
        <v>9</v>
      </c>
      <c r="F101" s="146"/>
      <c r="G101" s="136">
        <f t="shared" si="9"/>
        <v>0</v>
      </c>
      <c r="H101" s="180"/>
    </row>
    <row r="102" spans="2:8">
      <c r="B102" s="177">
        <f t="shared" si="10"/>
        <v>8.0699999999999985</v>
      </c>
      <c r="C102" s="178" t="s">
        <v>482</v>
      </c>
      <c r="D102" s="144">
        <v>4</v>
      </c>
      <c r="E102" s="179" t="s">
        <v>9</v>
      </c>
      <c r="F102" s="146"/>
      <c r="G102" s="136">
        <f t="shared" si="9"/>
        <v>0</v>
      </c>
      <c r="H102" s="180"/>
    </row>
    <row r="103" spans="2:8">
      <c r="B103" s="177">
        <f t="shared" si="10"/>
        <v>8.0799999999999983</v>
      </c>
      <c r="C103" s="178" t="s">
        <v>483</v>
      </c>
      <c r="D103" s="144">
        <v>4</v>
      </c>
      <c r="E103" s="179" t="s">
        <v>9</v>
      </c>
      <c r="F103" s="146"/>
      <c r="G103" s="136">
        <f t="shared" si="9"/>
        <v>0</v>
      </c>
      <c r="H103" s="180"/>
    </row>
    <row r="104" spans="2:8">
      <c r="B104" s="177">
        <f t="shared" si="10"/>
        <v>8.0899999999999981</v>
      </c>
      <c r="C104" s="178" t="s">
        <v>484</v>
      </c>
      <c r="D104" s="144">
        <v>4</v>
      </c>
      <c r="E104" s="179" t="s">
        <v>9</v>
      </c>
      <c r="F104" s="146"/>
      <c r="G104" s="136">
        <f t="shared" si="9"/>
        <v>0</v>
      </c>
      <c r="H104" s="180"/>
    </row>
    <row r="105" spans="2:8">
      <c r="B105" s="177">
        <f t="shared" si="10"/>
        <v>8.0999999999999979</v>
      </c>
      <c r="C105" s="178" t="s">
        <v>26</v>
      </c>
      <c r="D105" s="144">
        <v>1</v>
      </c>
      <c r="E105" s="179" t="s">
        <v>15</v>
      </c>
      <c r="F105" s="146"/>
      <c r="G105" s="136">
        <f t="shared" si="9"/>
        <v>0</v>
      </c>
      <c r="H105" s="180"/>
    </row>
    <row r="106" spans="2:8">
      <c r="B106" s="117"/>
      <c r="C106" s="56"/>
      <c r="D106" s="144"/>
      <c r="E106" s="57"/>
      <c r="F106" s="146"/>
      <c r="G106" s="136">
        <f t="shared" si="9"/>
        <v>0</v>
      </c>
      <c r="H106" s="180">
        <f>SUM(G96:G105)</f>
        <v>0</v>
      </c>
    </row>
    <row r="107" spans="2:8">
      <c r="B107" s="117"/>
      <c r="C107" s="124" t="s">
        <v>229</v>
      </c>
      <c r="D107" s="144"/>
      <c r="E107" s="57"/>
      <c r="F107" s="146"/>
      <c r="G107" s="136">
        <f t="shared" si="9"/>
        <v>0</v>
      </c>
      <c r="H107" s="180"/>
    </row>
    <row r="108" spans="2:8">
      <c r="B108" s="118">
        <v>9</v>
      </c>
      <c r="C108" s="43" t="s">
        <v>610</v>
      </c>
      <c r="D108" s="144"/>
      <c r="E108" s="57"/>
      <c r="F108" s="146"/>
      <c r="G108" s="136">
        <f t="shared" si="9"/>
        <v>0</v>
      </c>
      <c r="H108" s="180"/>
    </row>
    <row r="109" spans="2:8">
      <c r="B109" s="177">
        <f t="shared" ref="B109:B122" si="11">B108+0.01</f>
        <v>9.01</v>
      </c>
      <c r="C109" s="178" t="s">
        <v>487</v>
      </c>
      <c r="D109" s="144">
        <v>4</v>
      </c>
      <c r="E109" s="179" t="s">
        <v>9</v>
      </c>
      <c r="F109" s="146"/>
      <c r="G109" s="136">
        <f t="shared" si="9"/>
        <v>0</v>
      </c>
      <c r="H109" s="180"/>
    </row>
    <row r="110" spans="2:8">
      <c r="B110" s="177">
        <f t="shared" si="11"/>
        <v>9.02</v>
      </c>
      <c r="C110" s="178" t="s">
        <v>488</v>
      </c>
      <c r="D110" s="144">
        <v>4</v>
      </c>
      <c r="E110" s="179" t="s">
        <v>9</v>
      </c>
      <c r="F110" s="146"/>
      <c r="G110" s="136">
        <f t="shared" si="9"/>
        <v>0</v>
      </c>
      <c r="H110" s="180"/>
    </row>
    <row r="111" spans="2:8">
      <c r="B111" s="177">
        <f t="shared" si="11"/>
        <v>9.0299999999999994</v>
      </c>
      <c r="C111" s="178" t="s">
        <v>489</v>
      </c>
      <c r="D111" s="144">
        <v>4</v>
      </c>
      <c r="E111" s="179" t="s">
        <v>9</v>
      </c>
      <c r="F111" s="146"/>
      <c r="G111" s="136">
        <f t="shared" si="9"/>
        <v>0</v>
      </c>
      <c r="H111" s="180"/>
    </row>
    <row r="112" spans="2:8">
      <c r="B112" s="177">
        <f t="shared" si="11"/>
        <v>9.0399999999999991</v>
      </c>
      <c r="C112" s="178" t="s">
        <v>28</v>
      </c>
      <c r="D112" s="144">
        <v>2</v>
      </c>
      <c r="E112" s="179" t="s">
        <v>9</v>
      </c>
      <c r="F112" s="146"/>
      <c r="G112" s="136">
        <f t="shared" si="9"/>
        <v>0</v>
      </c>
      <c r="H112" s="180"/>
    </row>
    <row r="113" spans="2:8">
      <c r="B113" s="177">
        <f t="shared" si="11"/>
        <v>9.0499999999999989</v>
      </c>
      <c r="C113" s="178" t="s">
        <v>479</v>
      </c>
      <c r="D113" s="144">
        <v>2</v>
      </c>
      <c r="E113" s="179" t="s">
        <v>9</v>
      </c>
      <c r="F113" s="146"/>
      <c r="G113" s="136">
        <f t="shared" si="9"/>
        <v>0</v>
      </c>
      <c r="H113" s="180"/>
    </row>
    <row r="114" spans="2:8">
      <c r="B114" s="177">
        <f t="shared" si="11"/>
        <v>9.0599999999999987</v>
      </c>
      <c r="C114" s="178" t="s">
        <v>480</v>
      </c>
      <c r="D114" s="144">
        <v>2</v>
      </c>
      <c r="E114" s="179" t="s">
        <v>9</v>
      </c>
      <c r="F114" s="146"/>
      <c r="G114" s="136">
        <f t="shared" si="9"/>
        <v>0</v>
      </c>
      <c r="H114" s="180"/>
    </row>
    <row r="115" spans="2:8">
      <c r="B115" s="177">
        <f t="shared" si="11"/>
        <v>9.0699999999999985</v>
      </c>
      <c r="C115" s="178" t="s">
        <v>490</v>
      </c>
      <c r="D115" s="144">
        <v>2</v>
      </c>
      <c r="E115" s="179" t="s">
        <v>9</v>
      </c>
      <c r="F115" s="146"/>
      <c r="G115" s="136">
        <f t="shared" si="9"/>
        <v>0</v>
      </c>
      <c r="H115" s="180"/>
    </row>
    <row r="116" spans="2:8">
      <c r="B116" s="177">
        <f t="shared" si="11"/>
        <v>9.0799999999999983</v>
      </c>
      <c r="C116" s="178" t="s">
        <v>25</v>
      </c>
      <c r="D116" s="144">
        <v>4</v>
      </c>
      <c r="E116" s="179" t="s">
        <v>9</v>
      </c>
      <c r="F116" s="146"/>
      <c r="G116" s="136">
        <f t="shared" si="9"/>
        <v>0</v>
      </c>
      <c r="H116" s="180"/>
    </row>
    <row r="117" spans="2:8">
      <c r="B117" s="177">
        <f t="shared" si="11"/>
        <v>9.0899999999999981</v>
      </c>
      <c r="C117" s="178" t="s">
        <v>27</v>
      </c>
      <c r="D117" s="144">
        <v>18</v>
      </c>
      <c r="E117" s="179" t="s">
        <v>9</v>
      </c>
      <c r="F117" s="146"/>
      <c r="G117" s="136">
        <f t="shared" si="9"/>
        <v>0</v>
      </c>
      <c r="H117" s="180"/>
    </row>
    <row r="118" spans="2:8">
      <c r="B118" s="177">
        <f t="shared" si="11"/>
        <v>9.0999999999999979</v>
      </c>
      <c r="C118" s="178" t="s">
        <v>481</v>
      </c>
      <c r="D118" s="144">
        <v>4</v>
      </c>
      <c r="E118" s="179" t="s">
        <v>9</v>
      </c>
      <c r="F118" s="146"/>
      <c r="G118" s="136">
        <f t="shared" si="9"/>
        <v>0</v>
      </c>
      <c r="H118" s="180"/>
    </row>
    <row r="119" spans="2:8">
      <c r="B119" s="177">
        <f t="shared" si="11"/>
        <v>9.1099999999999977</v>
      </c>
      <c r="C119" s="178" t="s">
        <v>482</v>
      </c>
      <c r="D119" s="144">
        <v>4</v>
      </c>
      <c r="E119" s="179" t="s">
        <v>9</v>
      </c>
      <c r="F119" s="146"/>
      <c r="G119" s="136">
        <f t="shared" si="9"/>
        <v>0</v>
      </c>
      <c r="H119" s="180"/>
    </row>
    <row r="120" spans="2:8">
      <c r="B120" s="177">
        <f t="shared" si="11"/>
        <v>9.1199999999999974</v>
      </c>
      <c r="C120" s="178" t="s">
        <v>483</v>
      </c>
      <c r="D120" s="144">
        <v>4</v>
      </c>
      <c r="E120" s="179" t="s">
        <v>9</v>
      </c>
      <c r="F120" s="146"/>
      <c r="G120" s="136">
        <f t="shared" si="9"/>
        <v>0</v>
      </c>
      <c r="H120" s="180"/>
    </row>
    <row r="121" spans="2:8">
      <c r="B121" s="177">
        <f t="shared" si="11"/>
        <v>9.1299999999999972</v>
      </c>
      <c r="C121" s="178" t="s">
        <v>484</v>
      </c>
      <c r="D121" s="144">
        <v>4</v>
      </c>
      <c r="E121" s="179" t="s">
        <v>9</v>
      </c>
      <c r="F121" s="146"/>
      <c r="G121" s="136">
        <f t="shared" si="9"/>
        <v>0</v>
      </c>
      <c r="H121" s="180"/>
    </row>
    <row r="122" spans="2:8">
      <c r="B122" s="177">
        <f t="shared" si="11"/>
        <v>9.139999999999997</v>
      </c>
      <c r="C122" s="178" t="s">
        <v>26</v>
      </c>
      <c r="D122" s="144">
        <v>1</v>
      </c>
      <c r="E122" s="179" t="s">
        <v>15</v>
      </c>
      <c r="F122" s="146"/>
      <c r="G122" s="136">
        <f t="shared" si="9"/>
        <v>0</v>
      </c>
      <c r="H122" s="180"/>
    </row>
    <row r="123" spans="2:8">
      <c r="B123" s="117"/>
      <c r="C123" s="178"/>
      <c r="D123" s="144"/>
      <c r="E123" s="179"/>
      <c r="F123" s="146"/>
      <c r="G123" s="136">
        <f t="shared" si="9"/>
        <v>0</v>
      </c>
      <c r="H123" s="180">
        <f>SUM(G109:G122)</f>
        <v>0</v>
      </c>
    </row>
    <row r="124" spans="2:8">
      <c r="B124" s="118">
        <v>10</v>
      </c>
      <c r="C124" s="43" t="s">
        <v>621</v>
      </c>
      <c r="D124" s="144"/>
      <c r="E124" s="57"/>
      <c r="F124" s="146"/>
      <c r="G124" s="136">
        <f t="shared" si="9"/>
        <v>0</v>
      </c>
      <c r="H124" s="180"/>
    </row>
    <row r="125" spans="2:8">
      <c r="B125" s="177">
        <f t="shared" ref="B125:B134" si="12">B124+0.01</f>
        <v>10.01</v>
      </c>
      <c r="C125" s="178" t="s">
        <v>28</v>
      </c>
      <c r="D125" s="144">
        <v>1</v>
      </c>
      <c r="E125" s="179" t="s">
        <v>9</v>
      </c>
      <c r="F125" s="146"/>
      <c r="G125" s="136">
        <f t="shared" si="9"/>
        <v>0</v>
      </c>
      <c r="H125" s="180"/>
    </row>
    <row r="126" spans="2:8">
      <c r="B126" s="177">
        <f t="shared" si="12"/>
        <v>10.02</v>
      </c>
      <c r="C126" s="178" t="s">
        <v>479</v>
      </c>
      <c r="D126" s="144">
        <v>1</v>
      </c>
      <c r="E126" s="179" t="s">
        <v>9</v>
      </c>
      <c r="F126" s="146"/>
      <c r="G126" s="136">
        <f t="shared" si="9"/>
        <v>0</v>
      </c>
      <c r="H126" s="180"/>
    </row>
    <row r="127" spans="2:8">
      <c r="B127" s="177">
        <f t="shared" si="12"/>
        <v>10.029999999999999</v>
      </c>
      <c r="C127" s="178" t="s">
        <v>480</v>
      </c>
      <c r="D127" s="144">
        <v>1</v>
      </c>
      <c r="E127" s="179" t="s">
        <v>9</v>
      </c>
      <c r="F127" s="146"/>
      <c r="G127" s="136">
        <f t="shared" si="9"/>
        <v>0</v>
      </c>
      <c r="H127" s="180"/>
    </row>
    <row r="128" spans="2:8">
      <c r="B128" s="177">
        <f t="shared" si="12"/>
        <v>10.039999999999999</v>
      </c>
      <c r="C128" s="178" t="s">
        <v>25</v>
      </c>
      <c r="D128" s="144">
        <v>1</v>
      </c>
      <c r="E128" s="179" t="s">
        <v>9</v>
      </c>
      <c r="F128" s="146"/>
      <c r="G128" s="136">
        <f t="shared" si="9"/>
        <v>0</v>
      </c>
      <c r="H128" s="180"/>
    </row>
    <row r="129" spans="2:8">
      <c r="B129" s="177">
        <f t="shared" si="12"/>
        <v>10.049999999999999</v>
      </c>
      <c r="C129" s="178" t="s">
        <v>27</v>
      </c>
      <c r="D129" s="144">
        <v>3</v>
      </c>
      <c r="E129" s="179" t="s">
        <v>9</v>
      </c>
      <c r="F129" s="146"/>
      <c r="G129" s="136">
        <f t="shared" si="9"/>
        <v>0</v>
      </c>
      <c r="H129" s="180"/>
    </row>
    <row r="130" spans="2:8">
      <c r="B130" s="177">
        <f t="shared" si="12"/>
        <v>10.059999999999999</v>
      </c>
      <c r="C130" s="178" t="s">
        <v>481</v>
      </c>
      <c r="D130" s="144">
        <v>1</v>
      </c>
      <c r="E130" s="179" t="s">
        <v>9</v>
      </c>
      <c r="F130" s="146"/>
      <c r="G130" s="136">
        <f t="shared" si="9"/>
        <v>0</v>
      </c>
      <c r="H130" s="180"/>
    </row>
    <row r="131" spans="2:8">
      <c r="B131" s="177">
        <f t="shared" si="12"/>
        <v>10.069999999999999</v>
      </c>
      <c r="C131" s="178" t="s">
        <v>482</v>
      </c>
      <c r="D131" s="144">
        <v>1</v>
      </c>
      <c r="E131" s="179" t="s">
        <v>9</v>
      </c>
      <c r="F131" s="146"/>
      <c r="G131" s="136">
        <f t="shared" si="9"/>
        <v>0</v>
      </c>
      <c r="H131" s="180"/>
    </row>
    <row r="132" spans="2:8">
      <c r="B132" s="177">
        <f t="shared" si="12"/>
        <v>10.079999999999998</v>
      </c>
      <c r="C132" s="178" t="s">
        <v>483</v>
      </c>
      <c r="D132" s="144">
        <v>1</v>
      </c>
      <c r="E132" s="179" t="s">
        <v>9</v>
      </c>
      <c r="F132" s="146"/>
      <c r="G132" s="136">
        <f t="shared" si="9"/>
        <v>0</v>
      </c>
      <c r="H132" s="180"/>
    </row>
    <row r="133" spans="2:8">
      <c r="B133" s="177">
        <f t="shared" si="12"/>
        <v>10.089999999999998</v>
      </c>
      <c r="C133" s="178" t="s">
        <v>484</v>
      </c>
      <c r="D133" s="144">
        <v>1</v>
      </c>
      <c r="E133" s="179" t="s">
        <v>9</v>
      </c>
      <c r="F133" s="146"/>
      <c r="G133" s="136">
        <f t="shared" si="9"/>
        <v>0</v>
      </c>
      <c r="H133" s="180"/>
    </row>
    <row r="134" spans="2:8">
      <c r="B134" s="177">
        <f t="shared" si="12"/>
        <v>10.099999999999998</v>
      </c>
      <c r="C134" s="178" t="s">
        <v>26</v>
      </c>
      <c r="D134" s="144">
        <v>1</v>
      </c>
      <c r="E134" s="179" t="s">
        <v>15</v>
      </c>
      <c r="F134" s="146"/>
      <c r="G134" s="136">
        <f t="shared" si="9"/>
        <v>0</v>
      </c>
      <c r="H134" s="180"/>
    </row>
    <row r="135" spans="2:8">
      <c r="B135" s="117"/>
      <c r="C135" s="178"/>
      <c r="D135" s="144"/>
      <c r="E135" s="179"/>
      <c r="F135" s="146"/>
      <c r="G135" s="136">
        <f t="shared" si="9"/>
        <v>0</v>
      </c>
      <c r="H135" s="180">
        <f>SUM(G125:G134)</f>
        <v>0</v>
      </c>
    </row>
    <row r="136" spans="2:8">
      <c r="B136" s="118">
        <v>11</v>
      </c>
      <c r="C136" s="43" t="s">
        <v>622</v>
      </c>
      <c r="D136" s="144"/>
      <c r="E136" s="57"/>
      <c r="F136" s="146"/>
      <c r="G136" s="136">
        <f t="shared" si="9"/>
        <v>0</v>
      </c>
      <c r="H136" s="180"/>
    </row>
    <row r="137" spans="2:8">
      <c r="B137" s="177">
        <f t="shared" ref="B137:B146" si="13">B136+0.01</f>
        <v>11.01</v>
      </c>
      <c r="C137" s="178" t="s">
        <v>28</v>
      </c>
      <c r="D137" s="144">
        <v>2</v>
      </c>
      <c r="E137" s="179" t="s">
        <v>9</v>
      </c>
      <c r="F137" s="146"/>
      <c r="G137" s="136">
        <f t="shared" si="9"/>
        <v>0</v>
      </c>
      <c r="H137" s="180"/>
    </row>
    <row r="138" spans="2:8">
      <c r="B138" s="177">
        <f t="shared" si="13"/>
        <v>11.02</v>
      </c>
      <c r="C138" s="178" t="s">
        <v>479</v>
      </c>
      <c r="D138" s="144">
        <v>2</v>
      </c>
      <c r="E138" s="179" t="s">
        <v>9</v>
      </c>
      <c r="F138" s="146"/>
      <c r="G138" s="136">
        <f t="shared" si="9"/>
        <v>0</v>
      </c>
      <c r="H138" s="180"/>
    </row>
    <row r="139" spans="2:8">
      <c r="B139" s="177">
        <f t="shared" si="13"/>
        <v>11.03</v>
      </c>
      <c r="C139" s="178" t="s">
        <v>480</v>
      </c>
      <c r="D139" s="144">
        <v>2</v>
      </c>
      <c r="E139" s="179" t="s">
        <v>9</v>
      </c>
      <c r="F139" s="146"/>
      <c r="G139" s="136">
        <f t="shared" si="9"/>
        <v>0</v>
      </c>
      <c r="H139" s="180"/>
    </row>
    <row r="140" spans="2:8">
      <c r="B140" s="177">
        <f t="shared" si="13"/>
        <v>11.04</v>
      </c>
      <c r="C140" s="178" t="s">
        <v>25</v>
      </c>
      <c r="D140" s="144">
        <v>2</v>
      </c>
      <c r="E140" s="179" t="s">
        <v>9</v>
      </c>
      <c r="F140" s="146"/>
      <c r="G140" s="136">
        <f t="shared" si="9"/>
        <v>0</v>
      </c>
      <c r="H140" s="180"/>
    </row>
    <row r="141" spans="2:8">
      <c r="B141" s="177">
        <f t="shared" si="13"/>
        <v>11.049999999999999</v>
      </c>
      <c r="C141" s="178" t="s">
        <v>27</v>
      </c>
      <c r="D141" s="144">
        <v>6</v>
      </c>
      <c r="E141" s="179" t="s">
        <v>9</v>
      </c>
      <c r="F141" s="146"/>
      <c r="G141" s="136">
        <f t="shared" si="9"/>
        <v>0</v>
      </c>
      <c r="H141" s="180"/>
    </row>
    <row r="142" spans="2:8">
      <c r="B142" s="177">
        <f t="shared" si="13"/>
        <v>11.059999999999999</v>
      </c>
      <c r="C142" s="178" t="s">
        <v>481</v>
      </c>
      <c r="D142" s="144">
        <v>2</v>
      </c>
      <c r="E142" s="179" t="s">
        <v>9</v>
      </c>
      <c r="F142" s="146"/>
      <c r="G142" s="136">
        <f t="shared" si="9"/>
        <v>0</v>
      </c>
      <c r="H142" s="180"/>
    </row>
    <row r="143" spans="2:8">
      <c r="B143" s="177">
        <f t="shared" si="13"/>
        <v>11.069999999999999</v>
      </c>
      <c r="C143" s="178" t="s">
        <v>482</v>
      </c>
      <c r="D143" s="144">
        <v>2</v>
      </c>
      <c r="E143" s="179" t="s">
        <v>9</v>
      </c>
      <c r="F143" s="146"/>
      <c r="G143" s="136">
        <f t="shared" si="9"/>
        <v>0</v>
      </c>
      <c r="H143" s="180"/>
    </row>
    <row r="144" spans="2:8">
      <c r="B144" s="177">
        <f t="shared" si="13"/>
        <v>11.079999999999998</v>
      </c>
      <c r="C144" s="178" t="s">
        <v>483</v>
      </c>
      <c r="D144" s="144">
        <v>2</v>
      </c>
      <c r="E144" s="179" t="s">
        <v>9</v>
      </c>
      <c r="F144" s="146"/>
      <c r="G144" s="136">
        <f t="shared" si="9"/>
        <v>0</v>
      </c>
      <c r="H144" s="180"/>
    </row>
    <row r="145" spans="2:8">
      <c r="B145" s="177">
        <f t="shared" si="13"/>
        <v>11.089999999999998</v>
      </c>
      <c r="C145" s="178" t="s">
        <v>484</v>
      </c>
      <c r="D145" s="144">
        <v>2</v>
      </c>
      <c r="E145" s="179" t="s">
        <v>9</v>
      </c>
      <c r="F145" s="146"/>
      <c r="G145" s="136">
        <f t="shared" si="9"/>
        <v>0</v>
      </c>
      <c r="H145" s="180"/>
    </row>
    <row r="146" spans="2:8">
      <c r="B146" s="177">
        <f t="shared" si="13"/>
        <v>11.099999999999998</v>
      </c>
      <c r="C146" s="178" t="s">
        <v>26</v>
      </c>
      <c r="D146" s="144">
        <v>1</v>
      </c>
      <c r="E146" s="179" t="s">
        <v>15</v>
      </c>
      <c r="F146" s="146"/>
      <c r="G146" s="136">
        <f t="shared" si="9"/>
        <v>0</v>
      </c>
      <c r="H146" s="180"/>
    </row>
    <row r="147" spans="2:8">
      <c r="B147" s="117"/>
      <c r="C147" s="178"/>
      <c r="D147" s="144"/>
      <c r="E147" s="179"/>
      <c r="F147" s="146"/>
      <c r="G147" s="136">
        <f t="shared" si="9"/>
        <v>0</v>
      </c>
      <c r="H147" s="180">
        <f>SUM(G137:G146)</f>
        <v>0</v>
      </c>
    </row>
    <row r="148" spans="2:8">
      <c r="B148" s="118">
        <v>12</v>
      </c>
      <c r="C148" s="43" t="s">
        <v>623</v>
      </c>
      <c r="D148" s="144"/>
      <c r="E148" s="57"/>
      <c r="F148" s="45"/>
      <c r="G148" s="136">
        <f t="shared" si="9"/>
        <v>0</v>
      </c>
      <c r="H148" s="41"/>
    </row>
    <row r="149" spans="2:8">
      <c r="B149" s="177">
        <f t="shared" ref="B149:B158" si="14">B148+0.01</f>
        <v>12.01</v>
      </c>
      <c r="C149" s="178" t="s">
        <v>28</v>
      </c>
      <c r="D149" s="144">
        <v>2</v>
      </c>
      <c r="E149" s="179" t="s">
        <v>9</v>
      </c>
      <c r="F149" s="45"/>
      <c r="G149" s="136">
        <f t="shared" si="9"/>
        <v>0</v>
      </c>
      <c r="H149" s="41"/>
    </row>
    <row r="150" spans="2:8">
      <c r="B150" s="177">
        <f t="shared" si="14"/>
        <v>12.02</v>
      </c>
      <c r="C150" s="178" t="s">
        <v>479</v>
      </c>
      <c r="D150" s="144">
        <v>2</v>
      </c>
      <c r="E150" s="179" t="s">
        <v>9</v>
      </c>
      <c r="F150" s="45"/>
      <c r="G150" s="136">
        <f t="shared" si="9"/>
        <v>0</v>
      </c>
      <c r="H150" s="41"/>
    </row>
    <row r="151" spans="2:8">
      <c r="B151" s="177">
        <f t="shared" si="14"/>
        <v>12.03</v>
      </c>
      <c r="C151" s="178" t="s">
        <v>480</v>
      </c>
      <c r="D151" s="144">
        <v>2</v>
      </c>
      <c r="E151" s="179" t="s">
        <v>9</v>
      </c>
      <c r="F151" s="45"/>
      <c r="G151" s="136">
        <f t="shared" si="9"/>
        <v>0</v>
      </c>
      <c r="H151" s="41"/>
    </row>
    <row r="152" spans="2:8">
      <c r="B152" s="177">
        <f t="shared" si="14"/>
        <v>12.04</v>
      </c>
      <c r="C152" s="178" t="s">
        <v>25</v>
      </c>
      <c r="D152" s="144">
        <v>2</v>
      </c>
      <c r="E152" s="179" t="s">
        <v>9</v>
      </c>
      <c r="F152" s="45"/>
      <c r="G152" s="136">
        <f t="shared" si="9"/>
        <v>0</v>
      </c>
      <c r="H152" s="41"/>
    </row>
    <row r="153" spans="2:8">
      <c r="B153" s="177">
        <f t="shared" si="14"/>
        <v>12.049999999999999</v>
      </c>
      <c r="C153" s="178" t="s">
        <v>27</v>
      </c>
      <c r="D153" s="144">
        <v>6</v>
      </c>
      <c r="E153" s="179" t="s">
        <v>9</v>
      </c>
      <c r="F153" s="45"/>
      <c r="G153" s="136">
        <f t="shared" si="9"/>
        <v>0</v>
      </c>
      <c r="H153" s="41"/>
    </row>
    <row r="154" spans="2:8">
      <c r="B154" s="177">
        <f t="shared" si="14"/>
        <v>12.059999999999999</v>
      </c>
      <c r="C154" s="178" t="s">
        <v>481</v>
      </c>
      <c r="D154" s="144">
        <v>2</v>
      </c>
      <c r="E154" s="179" t="s">
        <v>9</v>
      </c>
      <c r="F154" s="45"/>
      <c r="G154" s="136">
        <f t="shared" ref="G154:G219" si="15">ROUND(D154*F154,2)</f>
        <v>0</v>
      </c>
      <c r="H154" s="41"/>
    </row>
    <row r="155" spans="2:8">
      <c r="B155" s="177">
        <f t="shared" si="14"/>
        <v>12.069999999999999</v>
      </c>
      <c r="C155" s="178" t="s">
        <v>482</v>
      </c>
      <c r="D155" s="144">
        <v>2</v>
      </c>
      <c r="E155" s="179" t="s">
        <v>9</v>
      </c>
      <c r="F155" s="45"/>
      <c r="G155" s="136">
        <f t="shared" si="15"/>
        <v>0</v>
      </c>
      <c r="H155" s="41"/>
    </row>
    <row r="156" spans="2:8">
      <c r="B156" s="177">
        <f t="shared" si="14"/>
        <v>12.079999999999998</v>
      </c>
      <c r="C156" s="178" t="s">
        <v>483</v>
      </c>
      <c r="D156" s="144">
        <v>2</v>
      </c>
      <c r="E156" s="179" t="s">
        <v>9</v>
      </c>
      <c r="F156" s="45"/>
      <c r="G156" s="136">
        <f t="shared" si="15"/>
        <v>0</v>
      </c>
      <c r="H156" s="41"/>
    </row>
    <row r="157" spans="2:8">
      <c r="B157" s="177">
        <f t="shared" si="14"/>
        <v>12.089999999999998</v>
      </c>
      <c r="C157" s="178" t="s">
        <v>484</v>
      </c>
      <c r="D157" s="144">
        <v>2</v>
      </c>
      <c r="E157" s="179" t="s">
        <v>9</v>
      </c>
      <c r="F157" s="45"/>
      <c r="G157" s="136">
        <f t="shared" si="15"/>
        <v>0</v>
      </c>
      <c r="H157" s="41"/>
    </row>
    <row r="158" spans="2:8">
      <c r="B158" s="177">
        <f t="shared" si="14"/>
        <v>12.099999999999998</v>
      </c>
      <c r="C158" s="178" t="s">
        <v>26</v>
      </c>
      <c r="D158" s="144">
        <v>1</v>
      </c>
      <c r="E158" s="179" t="s">
        <v>15</v>
      </c>
      <c r="F158" s="45"/>
      <c r="G158" s="136">
        <f t="shared" si="15"/>
        <v>0</v>
      </c>
      <c r="H158" s="41"/>
    </row>
    <row r="159" spans="2:8">
      <c r="B159" s="117"/>
      <c r="C159" s="178"/>
      <c r="D159" s="144"/>
      <c r="E159" s="179"/>
      <c r="F159" s="45"/>
      <c r="G159" s="136">
        <f t="shared" si="15"/>
        <v>0</v>
      </c>
      <c r="H159" s="41">
        <f>SUM(G149:G158)</f>
        <v>0</v>
      </c>
    </row>
    <row r="160" spans="2:8">
      <c r="B160" s="118">
        <v>13</v>
      </c>
      <c r="C160" s="43" t="s">
        <v>624</v>
      </c>
      <c r="D160" s="144"/>
      <c r="E160" s="57"/>
      <c r="F160" s="45"/>
      <c r="G160" s="136">
        <f t="shared" si="15"/>
        <v>0</v>
      </c>
      <c r="H160" s="41"/>
    </row>
    <row r="161" spans="2:8">
      <c r="B161" s="177">
        <f t="shared" ref="B161:B170" si="16">B160+0.01</f>
        <v>13.01</v>
      </c>
      <c r="C161" s="178" t="s">
        <v>28</v>
      </c>
      <c r="D161" s="144">
        <v>2</v>
      </c>
      <c r="E161" s="179" t="s">
        <v>9</v>
      </c>
      <c r="F161" s="45"/>
      <c r="G161" s="136">
        <f t="shared" si="15"/>
        <v>0</v>
      </c>
      <c r="H161" s="41"/>
    </row>
    <row r="162" spans="2:8">
      <c r="B162" s="177">
        <f t="shared" si="16"/>
        <v>13.02</v>
      </c>
      <c r="C162" s="178" t="s">
        <v>479</v>
      </c>
      <c r="D162" s="144">
        <v>2</v>
      </c>
      <c r="E162" s="179" t="s">
        <v>9</v>
      </c>
      <c r="F162" s="45"/>
      <c r="G162" s="136">
        <f t="shared" si="15"/>
        <v>0</v>
      </c>
      <c r="H162" s="41"/>
    </row>
    <row r="163" spans="2:8">
      <c r="B163" s="177">
        <f t="shared" si="16"/>
        <v>13.03</v>
      </c>
      <c r="C163" s="178" t="s">
        <v>480</v>
      </c>
      <c r="D163" s="144">
        <v>2</v>
      </c>
      <c r="E163" s="179" t="s">
        <v>9</v>
      </c>
      <c r="F163" s="45"/>
      <c r="G163" s="136">
        <f t="shared" si="15"/>
        <v>0</v>
      </c>
      <c r="H163" s="41"/>
    </row>
    <row r="164" spans="2:8">
      <c r="B164" s="177">
        <f t="shared" si="16"/>
        <v>13.04</v>
      </c>
      <c r="C164" s="178" t="s">
        <v>25</v>
      </c>
      <c r="D164" s="144">
        <v>2</v>
      </c>
      <c r="E164" s="179" t="s">
        <v>9</v>
      </c>
      <c r="F164" s="45"/>
      <c r="G164" s="136">
        <f t="shared" si="15"/>
        <v>0</v>
      </c>
      <c r="H164" s="41"/>
    </row>
    <row r="165" spans="2:8">
      <c r="B165" s="177">
        <f t="shared" si="16"/>
        <v>13.049999999999999</v>
      </c>
      <c r="C165" s="178" t="s">
        <v>27</v>
      </c>
      <c r="D165" s="144">
        <v>6</v>
      </c>
      <c r="E165" s="179" t="s">
        <v>9</v>
      </c>
      <c r="F165" s="45"/>
      <c r="G165" s="136">
        <f t="shared" si="15"/>
        <v>0</v>
      </c>
      <c r="H165" s="41"/>
    </row>
    <row r="166" spans="2:8">
      <c r="B166" s="177">
        <f t="shared" si="16"/>
        <v>13.059999999999999</v>
      </c>
      <c r="C166" s="178" t="s">
        <v>481</v>
      </c>
      <c r="D166" s="144">
        <v>2</v>
      </c>
      <c r="E166" s="179" t="s">
        <v>9</v>
      </c>
      <c r="F166" s="45"/>
      <c r="G166" s="136">
        <f t="shared" si="15"/>
        <v>0</v>
      </c>
      <c r="H166" s="41"/>
    </row>
    <row r="167" spans="2:8">
      <c r="B167" s="177">
        <f t="shared" si="16"/>
        <v>13.069999999999999</v>
      </c>
      <c r="C167" s="178" t="s">
        <v>482</v>
      </c>
      <c r="D167" s="144">
        <v>2</v>
      </c>
      <c r="E167" s="179" t="s">
        <v>9</v>
      </c>
      <c r="F167" s="45"/>
      <c r="G167" s="136">
        <f t="shared" si="15"/>
        <v>0</v>
      </c>
      <c r="H167" s="41"/>
    </row>
    <row r="168" spans="2:8">
      <c r="B168" s="177">
        <f t="shared" si="16"/>
        <v>13.079999999999998</v>
      </c>
      <c r="C168" s="178" t="s">
        <v>483</v>
      </c>
      <c r="D168" s="144">
        <v>2</v>
      </c>
      <c r="E168" s="179" t="s">
        <v>9</v>
      </c>
      <c r="F168" s="45"/>
      <c r="G168" s="136">
        <f t="shared" si="15"/>
        <v>0</v>
      </c>
      <c r="H168" s="41"/>
    </row>
    <row r="169" spans="2:8">
      <c r="B169" s="177">
        <f t="shared" si="16"/>
        <v>13.089999999999998</v>
      </c>
      <c r="C169" s="178" t="s">
        <v>484</v>
      </c>
      <c r="D169" s="144">
        <v>2</v>
      </c>
      <c r="E169" s="179" t="s">
        <v>9</v>
      </c>
      <c r="F169" s="45"/>
      <c r="G169" s="136">
        <f t="shared" si="15"/>
        <v>0</v>
      </c>
      <c r="H169" s="41"/>
    </row>
    <row r="170" spans="2:8">
      <c r="B170" s="177">
        <f t="shared" si="16"/>
        <v>13.099999999999998</v>
      </c>
      <c r="C170" s="178" t="s">
        <v>26</v>
      </c>
      <c r="D170" s="144">
        <v>1</v>
      </c>
      <c r="E170" s="179" t="s">
        <v>15</v>
      </c>
      <c r="F170" s="45"/>
      <c r="G170" s="136">
        <f t="shared" si="15"/>
        <v>0</v>
      </c>
      <c r="H170" s="41"/>
    </row>
    <row r="171" spans="2:8">
      <c r="B171" s="117"/>
      <c r="C171" s="178"/>
      <c r="D171" s="144"/>
      <c r="E171" s="179"/>
      <c r="F171" s="45"/>
      <c r="G171" s="136">
        <f t="shared" si="15"/>
        <v>0</v>
      </c>
      <c r="H171" s="41">
        <f>SUM(G161:G170)</f>
        <v>0</v>
      </c>
    </row>
    <row r="172" spans="2:8">
      <c r="B172" s="118">
        <v>14</v>
      </c>
      <c r="C172" s="43" t="s">
        <v>625</v>
      </c>
      <c r="D172" s="144"/>
      <c r="E172" s="57"/>
      <c r="F172" s="45"/>
      <c r="G172" s="136">
        <f t="shared" si="15"/>
        <v>0</v>
      </c>
      <c r="H172" s="41"/>
    </row>
    <row r="173" spans="2:8">
      <c r="B173" s="177">
        <f t="shared" ref="B173:B182" si="17">B172+0.01</f>
        <v>14.01</v>
      </c>
      <c r="C173" s="178" t="s">
        <v>28</v>
      </c>
      <c r="D173" s="144">
        <v>4</v>
      </c>
      <c r="E173" s="179" t="s">
        <v>9</v>
      </c>
      <c r="F173" s="45"/>
      <c r="G173" s="136">
        <f t="shared" si="15"/>
        <v>0</v>
      </c>
      <c r="H173" s="41"/>
    </row>
    <row r="174" spans="2:8">
      <c r="B174" s="177">
        <f t="shared" si="17"/>
        <v>14.02</v>
      </c>
      <c r="C174" s="178" t="s">
        <v>479</v>
      </c>
      <c r="D174" s="144">
        <v>4</v>
      </c>
      <c r="E174" s="179" t="s">
        <v>9</v>
      </c>
      <c r="F174" s="45"/>
      <c r="G174" s="136">
        <f t="shared" si="15"/>
        <v>0</v>
      </c>
      <c r="H174" s="41"/>
    </row>
    <row r="175" spans="2:8">
      <c r="B175" s="177">
        <f t="shared" si="17"/>
        <v>14.03</v>
      </c>
      <c r="C175" s="178" t="s">
        <v>480</v>
      </c>
      <c r="D175" s="144">
        <v>4</v>
      </c>
      <c r="E175" s="179" t="s">
        <v>9</v>
      </c>
      <c r="F175" s="45"/>
      <c r="G175" s="136">
        <f t="shared" si="15"/>
        <v>0</v>
      </c>
      <c r="H175" s="41"/>
    </row>
    <row r="176" spans="2:8">
      <c r="B176" s="177">
        <f t="shared" si="17"/>
        <v>14.04</v>
      </c>
      <c r="C176" s="178" t="s">
        <v>25</v>
      </c>
      <c r="D176" s="144">
        <v>4</v>
      </c>
      <c r="E176" s="179" t="s">
        <v>9</v>
      </c>
      <c r="F176" s="45"/>
      <c r="G176" s="136">
        <f t="shared" si="15"/>
        <v>0</v>
      </c>
      <c r="H176" s="41"/>
    </row>
    <row r="177" spans="2:8">
      <c r="B177" s="177">
        <f t="shared" si="17"/>
        <v>14.049999999999999</v>
      </c>
      <c r="C177" s="178" t="s">
        <v>27</v>
      </c>
      <c r="D177" s="144">
        <v>12</v>
      </c>
      <c r="E177" s="179" t="s">
        <v>9</v>
      </c>
      <c r="F177" s="45"/>
      <c r="G177" s="136">
        <f t="shared" si="15"/>
        <v>0</v>
      </c>
      <c r="H177" s="41"/>
    </row>
    <row r="178" spans="2:8">
      <c r="B178" s="177">
        <f t="shared" si="17"/>
        <v>14.059999999999999</v>
      </c>
      <c r="C178" s="178" t="s">
        <v>481</v>
      </c>
      <c r="D178" s="144">
        <v>4</v>
      </c>
      <c r="E178" s="179" t="s">
        <v>9</v>
      </c>
      <c r="F178" s="45"/>
      <c r="G178" s="136">
        <f t="shared" si="15"/>
        <v>0</v>
      </c>
      <c r="H178" s="41"/>
    </row>
    <row r="179" spans="2:8">
      <c r="B179" s="177">
        <f t="shared" si="17"/>
        <v>14.069999999999999</v>
      </c>
      <c r="C179" s="178" t="s">
        <v>482</v>
      </c>
      <c r="D179" s="144">
        <v>4</v>
      </c>
      <c r="E179" s="179" t="s">
        <v>9</v>
      </c>
      <c r="F179" s="45"/>
      <c r="G179" s="136">
        <f t="shared" si="15"/>
        <v>0</v>
      </c>
      <c r="H179" s="41"/>
    </row>
    <row r="180" spans="2:8">
      <c r="B180" s="177">
        <f t="shared" si="17"/>
        <v>14.079999999999998</v>
      </c>
      <c r="C180" s="178" t="s">
        <v>483</v>
      </c>
      <c r="D180" s="144">
        <v>4</v>
      </c>
      <c r="E180" s="179" t="s">
        <v>9</v>
      </c>
      <c r="F180" s="45"/>
      <c r="G180" s="136">
        <f t="shared" si="15"/>
        <v>0</v>
      </c>
      <c r="H180" s="41"/>
    </row>
    <row r="181" spans="2:8">
      <c r="B181" s="177">
        <f t="shared" si="17"/>
        <v>14.089999999999998</v>
      </c>
      <c r="C181" s="178" t="s">
        <v>484</v>
      </c>
      <c r="D181" s="144">
        <v>4</v>
      </c>
      <c r="E181" s="179" t="s">
        <v>9</v>
      </c>
      <c r="F181" s="45"/>
      <c r="G181" s="136">
        <f t="shared" si="15"/>
        <v>0</v>
      </c>
      <c r="H181" s="41"/>
    </row>
    <row r="182" spans="2:8">
      <c r="B182" s="177">
        <f t="shared" si="17"/>
        <v>14.099999999999998</v>
      </c>
      <c r="C182" s="178" t="s">
        <v>26</v>
      </c>
      <c r="D182" s="144">
        <v>1</v>
      </c>
      <c r="E182" s="179" t="s">
        <v>15</v>
      </c>
      <c r="F182" s="45"/>
      <c r="G182" s="136">
        <f t="shared" si="15"/>
        <v>0</v>
      </c>
      <c r="H182" s="41"/>
    </row>
    <row r="183" spans="2:8">
      <c r="B183" s="117"/>
      <c r="C183" s="178"/>
      <c r="D183" s="144"/>
      <c r="E183" s="179"/>
      <c r="F183" s="45"/>
      <c r="G183" s="136">
        <f t="shared" si="15"/>
        <v>0</v>
      </c>
      <c r="H183" s="41">
        <f>SUM(G173:G182)</f>
        <v>0</v>
      </c>
    </row>
    <row r="184" spans="2:8">
      <c r="B184" s="118">
        <v>15</v>
      </c>
      <c r="C184" s="43" t="s">
        <v>626</v>
      </c>
      <c r="D184" s="144"/>
      <c r="E184" s="57"/>
      <c r="F184" s="45"/>
      <c r="G184" s="136">
        <f t="shared" si="15"/>
        <v>0</v>
      </c>
      <c r="H184" s="41"/>
    </row>
    <row r="185" spans="2:8">
      <c r="B185" s="177">
        <f t="shared" ref="B185:B194" si="18">B184+0.01</f>
        <v>15.01</v>
      </c>
      <c r="C185" s="178" t="s">
        <v>28</v>
      </c>
      <c r="D185" s="144">
        <v>1</v>
      </c>
      <c r="E185" s="179" t="s">
        <v>9</v>
      </c>
      <c r="F185" s="45"/>
      <c r="G185" s="136">
        <f t="shared" si="15"/>
        <v>0</v>
      </c>
      <c r="H185" s="41"/>
    </row>
    <row r="186" spans="2:8">
      <c r="B186" s="177">
        <f t="shared" si="18"/>
        <v>15.02</v>
      </c>
      <c r="C186" s="178" t="s">
        <v>479</v>
      </c>
      <c r="D186" s="144">
        <v>1</v>
      </c>
      <c r="E186" s="179" t="s">
        <v>9</v>
      </c>
      <c r="F186" s="45"/>
      <c r="G186" s="136">
        <f t="shared" si="15"/>
        <v>0</v>
      </c>
      <c r="H186" s="41"/>
    </row>
    <row r="187" spans="2:8">
      <c r="B187" s="177">
        <f t="shared" si="18"/>
        <v>15.03</v>
      </c>
      <c r="C187" s="178" t="s">
        <v>480</v>
      </c>
      <c r="D187" s="144">
        <v>1</v>
      </c>
      <c r="E187" s="179" t="s">
        <v>9</v>
      </c>
      <c r="F187" s="45"/>
      <c r="G187" s="136">
        <f t="shared" si="15"/>
        <v>0</v>
      </c>
      <c r="H187" s="41"/>
    </row>
    <row r="188" spans="2:8">
      <c r="B188" s="177">
        <f t="shared" si="18"/>
        <v>15.04</v>
      </c>
      <c r="C188" s="178" t="s">
        <v>25</v>
      </c>
      <c r="D188" s="144">
        <v>1</v>
      </c>
      <c r="E188" s="179" t="s">
        <v>9</v>
      </c>
      <c r="F188" s="45"/>
      <c r="G188" s="136">
        <f t="shared" si="15"/>
        <v>0</v>
      </c>
      <c r="H188" s="41"/>
    </row>
    <row r="189" spans="2:8">
      <c r="B189" s="177">
        <f t="shared" si="18"/>
        <v>15.049999999999999</v>
      </c>
      <c r="C189" s="178" t="s">
        <v>27</v>
      </c>
      <c r="D189" s="144">
        <v>3</v>
      </c>
      <c r="E189" s="179" t="s">
        <v>9</v>
      </c>
      <c r="F189" s="45"/>
      <c r="G189" s="136">
        <f t="shared" si="15"/>
        <v>0</v>
      </c>
      <c r="H189" s="41"/>
    </row>
    <row r="190" spans="2:8">
      <c r="B190" s="177">
        <f t="shared" si="18"/>
        <v>15.059999999999999</v>
      </c>
      <c r="C190" s="178" t="s">
        <v>481</v>
      </c>
      <c r="D190" s="144">
        <v>1</v>
      </c>
      <c r="E190" s="179" t="s">
        <v>9</v>
      </c>
      <c r="F190" s="45"/>
      <c r="G190" s="136">
        <f t="shared" si="15"/>
        <v>0</v>
      </c>
      <c r="H190" s="41"/>
    </row>
    <row r="191" spans="2:8">
      <c r="B191" s="177">
        <f t="shared" si="18"/>
        <v>15.069999999999999</v>
      </c>
      <c r="C191" s="178" t="s">
        <v>482</v>
      </c>
      <c r="D191" s="144">
        <v>1</v>
      </c>
      <c r="E191" s="179" t="s">
        <v>9</v>
      </c>
      <c r="F191" s="45"/>
      <c r="G191" s="136">
        <f t="shared" si="15"/>
        <v>0</v>
      </c>
      <c r="H191" s="41"/>
    </row>
    <row r="192" spans="2:8">
      <c r="B192" s="177">
        <f t="shared" si="18"/>
        <v>15.079999999999998</v>
      </c>
      <c r="C192" s="178" t="s">
        <v>483</v>
      </c>
      <c r="D192" s="144">
        <v>1</v>
      </c>
      <c r="E192" s="179" t="s">
        <v>9</v>
      </c>
      <c r="F192" s="45"/>
      <c r="G192" s="136">
        <f t="shared" si="15"/>
        <v>0</v>
      </c>
      <c r="H192" s="41"/>
    </row>
    <row r="193" spans="2:8">
      <c r="B193" s="177">
        <f t="shared" si="18"/>
        <v>15.089999999999998</v>
      </c>
      <c r="C193" s="178" t="s">
        <v>484</v>
      </c>
      <c r="D193" s="144">
        <v>1</v>
      </c>
      <c r="E193" s="179" t="s">
        <v>9</v>
      </c>
      <c r="F193" s="45"/>
      <c r="G193" s="136">
        <f t="shared" si="15"/>
        <v>0</v>
      </c>
      <c r="H193" s="41"/>
    </row>
    <row r="194" spans="2:8">
      <c r="B194" s="177">
        <f t="shared" si="18"/>
        <v>15.099999999999998</v>
      </c>
      <c r="C194" s="178" t="s">
        <v>26</v>
      </c>
      <c r="D194" s="144">
        <v>1</v>
      </c>
      <c r="E194" s="179" t="s">
        <v>15</v>
      </c>
      <c r="F194" s="45"/>
      <c r="G194" s="136">
        <f t="shared" si="15"/>
        <v>0</v>
      </c>
      <c r="H194" s="41"/>
    </row>
    <row r="195" spans="2:8">
      <c r="B195" s="117"/>
      <c r="C195" s="178"/>
      <c r="D195" s="144"/>
      <c r="E195" s="179"/>
      <c r="F195" s="45"/>
      <c r="G195" s="136">
        <f t="shared" si="15"/>
        <v>0</v>
      </c>
      <c r="H195" s="41">
        <f>SUM(G185:G194)</f>
        <v>0</v>
      </c>
    </row>
    <row r="196" spans="2:8">
      <c r="B196" s="117"/>
      <c r="C196" s="124" t="s">
        <v>491</v>
      </c>
      <c r="D196" s="144"/>
      <c r="E196" s="57"/>
      <c r="F196" s="45"/>
      <c r="G196" s="136">
        <f t="shared" si="15"/>
        <v>0</v>
      </c>
      <c r="H196" s="41"/>
    </row>
    <row r="197" spans="2:8">
      <c r="B197" s="118">
        <v>16</v>
      </c>
      <c r="C197" s="43" t="s">
        <v>627</v>
      </c>
      <c r="D197" s="144"/>
      <c r="E197" s="57"/>
      <c r="F197" s="45"/>
      <c r="G197" s="136">
        <f t="shared" si="15"/>
        <v>0</v>
      </c>
      <c r="H197" s="41"/>
    </row>
    <row r="198" spans="2:8">
      <c r="B198" s="177">
        <f t="shared" ref="B198:B207" si="19">B197+0.01</f>
        <v>16.010000000000002</v>
      </c>
      <c r="C198" s="178" t="s">
        <v>28</v>
      </c>
      <c r="D198" s="144">
        <v>3</v>
      </c>
      <c r="E198" s="179" t="s">
        <v>9</v>
      </c>
      <c r="F198" s="45"/>
      <c r="G198" s="136">
        <f t="shared" si="15"/>
        <v>0</v>
      </c>
      <c r="H198" s="41"/>
    </row>
    <row r="199" spans="2:8">
      <c r="B199" s="177">
        <f t="shared" si="19"/>
        <v>16.020000000000003</v>
      </c>
      <c r="C199" s="178" t="s">
        <v>479</v>
      </c>
      <c r="D199" s="144">
        <v>3</v>
      </c>
      <c r="E199" s="179" t="s">
        <v>9</v>
      </c>
      <c r="F199" s="45"/>
      <c r="G199" s="136">
        <f t="shared" si="15"/>
        <v>0</v>
      </c>
      <c r="H199" s="41"/>
    </row>
    <row r="200" spans="2:8">
      <c r="B200" s="177">
        <f t="shared" si="19"/>
        <v>16.030000000000005</v>
      </c>
      <c r="C200" s="178" t="s">
        <v>480</v>
      </c>
      <c r="D200" s="144">
        <v>3</v>
      </c>
      <c r="E200" s="179" t="s">
        <v>9</v>
      </c>
      <c r="F200" s="45"/>
      <c r="G200" s="136">
        <f t="shared" si="15"/>
        <v>0</v>
      </c>
      <c r="H200" s="41"/>
    </row>
    <row r="201" spans="2:8">
      <c r="B201" s="177">
        <f t="shared" si="19"/>
        <v>16.040000000000006</v>
      </c>
      <c r="C201" s="178" t="s">
        <v>25</v>
      </c>
      <c r="D201" s="144">
        <v>3</v>
      </c>
      <c r="E201" s="179" t="s">
        <v>9</v>
      </c>
      <c r="F201" s="45"/>
      <c r="G201" s="136">
        <f t="shared" si="15"/>
        <v>0</v>
      </c>
      <c r="H201" s="41"/>
    </row>
    <row r="202" spans="2:8">
      <c r="B202" s="177">
        <f t="shared" si="19"/>
        <v>16.050000000000008</v>
      </c>
      <c r="C202" s="178" t="s">
        <v>27</v>
      </c>
      <c r="D202" s="144">
        <v>9</v>
      </c>
      <c r="E202" s="179" t="s">
        <v>9</v>
      </c>
      <c r="F202" s="45"/>
      <c r="G202" s="136">
        <f t="shared" si="15"/>
        <v>0</v>
      </c>
      <c r="H202" s="41"/>
    </row>
    <row r="203" spans="2:8">
      <c r="B203" s="177">
        <f t="shared" si="19"/>
        <v>16.060000000000009</v>
      </c>
      <c r="C203" s="178" t="s">
        <v>481</v>
      </c>
      <c r="D203" s="144">
        <v>9</v>
      </c>
      <c r="E203" s="179" t="s">
        <v>9</v>
      </c>
      <c r="F203" s="45"/>
      <c r="G203" s="136">
        <f t="shared" si="15"/>
        <v>0</v>
      </c>
      <c r="H203" s="41"/>
    </row>
    <row r="204" spans="2:8">
      <c r="B204" s="177">
        <f t="shared" si="19"/>
        <v>16.070000000000011</v>
      </c>
      <c r="C204" s="178" t="s">
        <v>482</v>
      </c>
      <c r="D204" s="144">
        <v>3</v>
      </c>
      <c r="E204" s="179" t="s">
        <v>9</v>
      </c>
      <c r="F204" s="45"/>
      <c r="G204" s="136">
        <f t="shared" si="15"/>
        <v>0</v>
      </c>
      <c r="H204" s="41"/>
    </row>
    <row r="205" spans="2:8">
      <c r="B205" s="177">
        <f t="shared" si="19"/>
        <v>16.080000000000013</v>
      </c>
      <c r="C205" s="178" t="s">
        <v>483</v>
      </c>
      <c r="D205" s="144">
        <v>3</v>
      </c>
      <c r="E205" s="179" t="s">
        <v>9</v>
      </c>
      <c r="F205" s="45"/>
      <c r="G205" s="136">
        <f t="shared" si="15"/>
        <v>0</v>
      </c>
      <c r="H205" s="41"/>
    </row>
    <row r="206" spans="2:8">
      <c r="B206" s="177">
        <f t="shared" si="19"/>
        <v>16.090000000000014</v>
      </c>
      <c r="C206" s="178" t="s">
        <v>484</v>
      </c>
      <c r="D206" s="144">
        <v>3</v>
      </c>
      <c r="E206" s="179" t="s">
        <v>9</v>
      </c>
      <c r="F206" s="45"/>
      <c r="G206" s="136">
        <f t="shared" si="15"/>
        <v>0</v>
      </c>
      <c r="H206" s="41"/>
    </row>
    <row r="207" spans="2:8">
      <c r="B207" s="177">
        <f t="shared" si="19"/>
        <v>16.100000000000016</v>
      </c>
      <c r="C207" s="178" t="s">
        <v>26</v>
      </c>
      <c r="D207" s="144">
        <v>1</v>
      </c>
      <c r="E207" s="179" t="s">
        <v>15</v>
      </c>
      <c r="F207" s="45"/>
      <c r="G207" s="136">
        <f t="shared" si="15"/>
        <v>0</v>
      </c>
      <c r="H207" s="41"/>
    </row>
    <row r="208" spans="2:8">
      <c r="B208" s="117"/>
      <c r="C208" s="178"/>
      <c r="D208" s="144"/>
      <c r="E208" s="179"/>
      <c r="F208" s="45"/>
      <c r="G208" s="136">
        <f t="shared" si="15"/>
        <v>0</v>
      </c>
      <c r="H208" s="41">
        <f>SUM(G198:G207)</f>
        <v>0</v>
      </c>
    </row>
    <row r="209" spans="2:8">
      <c r="B209" s="184">
        <v>17</v>
      </c>
      <c r="C209" s="43" t="s">
        <v>14</v>
      </c>
      <c r="D209" s="144"/>
      <c r="E209" s="145"/>
      <c r="F209" s="45"/>
      <c r="G209" s="136">
        <f t="shared" si="15"/>
        <v>0</v>
      </c>
      <c r="H209" s="41"/>
    </row>
    <row r="210" spans="2:8">
      <c r="B210" s="177">
        <f t="shared" ref="B210:B216" si="20">B209+0.01</f>
        <v>17.010000000000002</v>
      </c>
      <c r="C210" s="143" t="s">
        <v>492</v>
      </c>
      <c r="D210" s="144">
        <v>12</v>
      </c>
      <c r="E210" s="179" t="s">
        <v>9</v>
      </c>
      <c r="F210" s="45"/>
      <c r="G210" s="136">
        <f t="shared" si="15"/>
        <v>0</v>
      </c>
      <c r="H210" s="41"/>
    </row>
    <row r="211" spans="2:8">
      <c r="B211" s="177">
        <f t="shared" si="20"/>
        <v>17.020000000000003</v>
      </c>
      <c r="C211" s="143" t="s">
        <v>493</v>
      </c>
      <c r="D211" s="144">
        <v>12</v>
      </c>
      <c r="E211" s="179" t="s">
        <v>9</v>
      </c>
      <c r="F211" s="45"/>
      <c r="G211" s="136">
        <f t="shared" si="15"/>
        <v>0</v>
      </c>
      <c r="H211" s="41"/>
    </row>
    <row r="212" spans="2:8">
      <c r="B212" s="177">
        <f t="shared" si="20"/>
        <v>17.030000000000005</v>
      </c>
      <c r="C212" s="143" t="s">
        <v>628</v>
      </c>
      <c r="D212" s="144">
        <v>1</v>
      </c>
      <c r="E212" s="179" t="s">
        <v>9</v>
      </c>
      <c r="F212" s="45"/>
      <c r="G212" s="136">
        <f t="shared" si="15"/>
        <v>0</v>
      </c>
      <c r="H212" s="41"/>
    </row>
    <row r="213" spans="2:8">
      <c r="B213" s="177">
        <f t="shared" si="20"/>
        <v>17.040000000000006</v>
      </c>
      <c r="C213" s="143" t="s">
        <v>629</v>
      </c>
      <c r="D213" s="144">
        <v>1</v>
      </c>
      <c r="E213" s="179" t="s">
        <v>9</v>
      </c>
      <c r="F213" s="45"/>
      <c r="G213" s="136">
        <f t="shared" si="15"/>
        <v>0</v>
      </c>
      <c r="H213" s="41"/>
    </row>
    <row r="214" spans="2:8" ht="75">
      <c r="B214" s="177">
        <f t="shared" si="20"/>
        <v>17.050000000000008</v>
      </c>
      <c r="C214" s="143" t="s">
        <v>692</v>
      </c>
      <c r="D214" s="144">
        <v>1</v>
      </c>
      <c r="E214" s="179" t="s">
        <v>9</v>
      </c>
      <c r="F214" s="122"/>
      <c r="G214" s="136">
        <f t="shared" si="15"/>
        <v>0</v>
      </c>
      <c r="H214" s="41"/>
    </row>
    <row r="215" spans="2:8" ht="131.25">
      <c r="B215" s="177">
        <f t="shared" si="20"/>
        <v>17.060000000000009</v>
      </c>
      <c r="C215" s="143" t="s">
        <v>693</v>
      </c>
      <c r="D215" s="144">
        <v>1</v>
      </c>
      <c r="E215" s="179" t="s">
        <v>9</v>
      </c>
      <c r="F215" s="122"/>
      <c r="G215" s="136">
        <f t="shared" si="15"/>
        <v>0</v>
      </c>
      <c r="H215" s="41"/>
    </row>
    <row r="216" spans="2:8" ht="75">
      <c r="B216" s="177">
        <f t="shared" si="20"/>
        <v>17.070000000000011</v>
      </c>
      <c r="C216" s="143" t="s">
        <v>494</v>
      </c>
      <c r="D216" s="144">
        <v>1</v>
      </c>
      <c r="E216" s="179" t="s">
        <v>9</v>
      </c>
      <c r="F216" s="45"/>
      <c r="G216" s="136">
        <f t="shared" si="15"/>
        <v>0</v>
      </c>
      <c r="H216" s="41"/>
    </row>
    <row r="217" spans="2:8">
      <c r="B217" s="185"/>
      <c r="C217" s="143"/>
      <c r="D217" s="144"/>
      <c r="E217" s="186"/>
      <c r="F217" s="45"/>
      <c r="G217" s="136"/>
      <c r="H217" s="41"/>
    </row>
    <row r="218" spans="2:8">
      <c r="B218" s="187">
        <v>18</v>
      </c>
      <c r="C218" s="188" t="s">
        <v>630</v>
      </c>
      <c r="D218" s="144"/>
      <c r="E218" s="145"/>
      <c r="F218" s="45"/>
      <c r="G218" s="136">
        <f t="shared" si="15"/>
        <v>0</v>
      </c>
      <c r="H218" s="41">
        <f>SUM(G210:G216)</f>
        <v>0</v>
      </c>
    </row>
    <row r="219" spans="2:8">
      <c r="B219" s="177">
        <f t="shared" ref="B219:B232" si="21">B218+0.01</f>
        <v>18.010000000000002</v>
      </c>
      <c r="C219" s="143" t="s">
        <v>495</v>
      </c>
      <c r="D219" s="144">
        <v>304</v>
      </c>
      <c r="E219" s="145" t="s">
        <v>21</v>
      </c>
      <c r="F219" s="146"/>
      <c r="G219" s="136">
        <f t="shared" si="15"/>
        <v>0</v>
      </c>
      <c r="H219" s="41"/>
    </row>
    <row r="220" spans="2:8">
      <c r="B220" s="177">
        <f t="shared" si="21"/>
        <v>18.020000000000003</v>
      </c>
      <c r="C220" s="143" t="s">
        <v>496</v>
      </c>
      <c r="D220" s="144">
        <v>256</v>
      </c>
      <c r="E220" s="145" t="s">
        <v>21</v>
      </c>
      <c r="F220" s="146"/>
      <c r="G220" s="136">
        <f t="shared" ref="G220:G233" si="22">ROUND(D220*F220,2)</f>
        <v>0</v>
      </c>
      <c r="H220" s="41"/>
    </row>
    <row r="221" spans="2:8">
      <c r="B221" s="177">
        <f t="shared" si="21"/>
        <v>18.030000000000005</v>
      </c>
      <c r="C221" s="143" t="s">
        <v>497</v>
      </c>
      <c r="D221" s="144">
        <v>147</v>
      </c>
      <c r="E221" s="145" t="s">
        <v>21</v>
      </c>
      <c r="F221" s="146"/>
      <c r="G221" s="136">
        <f t="shared" si="22"/>
        <v>0</v>
      </c>
      <c r="H221" s="41"/>
    </row>
    <row r="222" spans="2:8">
      <c r="B222" s="177">
        <f t="shared" si="21"/>
        <v>18.040000000000006</v>
      </c>
      <c r="C222" s="143" t="s">
        <v>498</v>
      </c>
      <c r="D222" s="144">
        <v>110</v>
      </c>
      <c r="E222" s="145" t="s">
        <v>21</v>
      </c>
      <c r="F222" s="146"/>
      <c r="G222" s="136">
        <f t="shared" si="22"/>
        <v>0</v>
      </c>
      <c r="H222" s="41"/>
    </row>
    <row r="223" spans="2:8">
      <c r="B223" s="177">
        <f t="shared" si="21"/>
        <v>18.050000000000008</v>
      </c>
      <c r="C223" s="143" t="s">
        <v>499</v>
      </c>
      <c r="D223" s="144">
        <v>86</v>
      </c>
      <c r="E223" s="145" t="s">
        <v>21</v>
      </c>
      <c r="F223" s="146"/>
      <c r="G223" s="136">
        <f t="shared" si="22"/>
        <v>0</v>
      </c>
      <c r="H223" s="41"/>
    </row>
    <row r="224" spans="2:8">
      <c r="B224" s="177">
        <f t="shared" si="21"/>
        <v>18.060000000000009</v>
      </c>
      <c r="C224" s="143" t="s">
        <v>500</v>
      </c>
      <c r="D224" s="144">
        <v>92</v>
      </c>
      <c r="E224" s="145" t="s">
        <v>21</v>
      </c>
      <c r="F224" s="146"/>
      <c r="G224" s="136">
        <f t="shared" si="22"/>
        <v>0</v>
      </c>
      <c r="H224" s="41"/>
    </row>
    <row r="225" spans="2:8">
      <c r="B225" s="177">
        <f t="shared" si="21"/>
        <v>18.070000000000011</v>
      </c>
      <c r="C225" s="143" t="s">
        <v>501</v>
      </c>
      <c r="D225" s="144">
        <v>87</v>
      </c>
      <c r="E225" s="145" t="s">
        <v>21</v>
      </c>
      <c r="F225" s="146"/>
      <c r="G225" s="136">
        <f t="shared" si="22"/>
        <v>0</v>
      </c>
      <c r="H225" s="41"/>
    </row>
    <row r="226" spans="2:8">
      <c r="B226" s="177">
        <f t="shared" si="21"/>
        <v>18.080000000000013</v>
      </c>
      <c r="C226" s="143" t="s">
        <v>502</v>
      </c>
      <c r="D226" s="144">
        <v>1</v>
      </c>
      <c r="E226" s="179" t="s">
        <v>15</v>
      </c>
      <c r="F226" s="146"/>
      <c r="G226" s="136">
        <f t="shared" si="22"/>
        <v>0</v>
      </c>
      <c r="H226" s="41"/>
    </row>
    <row r="227" spans="2:8">
      <c r="B227" s="177">
        <f t="shared" si="21"/>
        <v>18.090000000000014</v>
      </c>
      <c r="C227" s="143" t="s">
        <v>503</v>
      </c>
      <c r="D227" s="144">
        <v>1</v>
      </c>
      <c r="E227" s="179" t="s">
        <v>15</v>
      </c>
      <c r="F227" s="146"/>
      <c r="G227" s="136">
        <f t="shared" si="22"/>
        <v>0</v>
      </c>
      <c r="H227" s="41"/>
    </row>
    <row r="228" spans="2:8">
      <c r="B228" s="177">
        <f t="shared" si="21"/>
        <v>18.100000000000016</v>
      </c>
      <c r="C228" s="143" t="s">
        <v>23</v>
      </c>
      <c r="D228" s="144">
        <v>1</v>
      </c>
      <c r="E228" s="179" t="s">
        <v>15</v>
      </c>
      <c r="F228" s="146"/>
      <c r="G228" s="136">
        <f t="shared" si="22"/>
        <v>0</v>
      </c>
      <c r="H228" s="41"/>
    </row>
    <row r="229" spans="2:8">
      <c r="B229" s="177">
        <f t="shared" si="21"/>
        <v>18.110000000000017</v>
      </c>
      <c r="C229" s="143" t="s">
        <v>504</v>
      </c>
      <c r="D229" s="144">
        <v>1</v>
      </c>
      <c r="E229" s="179" t="s">
        <v>15</v>
      </c>
      <c r="F229" s="146"/>
      <c r="G229" s="136">
        <f t="shared" si="22"/>
        <v>0</v>
      </c>
      <c r="H229" s="41"/>
    </row>
    <row r="230" spans="2:8">
      <c r="B230" s="177">
        <f t="shared" si="21"/>
        <v>18.120000000000019</v>
      </c>
      <c r="C230" s="143" t="s">
        <v>24</v>
      </c>
      <c r="D230" s="144">
        <v>1</v>
      </c>
      <c r="E230" s="179" t="s">
        <v>15</v>
      </c>
      <c r="F230" s="146"/>
      <c r="G230" s="136">
        <f t="shared" si="22"/>
        <v>0</v>
      </c>
      <c r="H230" s="41"/>
    </row>
    <row r="231" spans="2:8">
      <c r="B231" s="177">
        <f t="shared" si="21"/>
        <v>18.13000000000002</v>
      </c>
      <c r="C231" s="143" t="s">
        <v>26</v>
      </c>
      <c r="D231" s="144">
        <v>1</v>
      </c>
      <c r="E231" s="179" t="s">
        <v>15</v>
      </c>
      <c r="F231" s="146"/>
      <c r="G231" s="136">
        <f t="shared" si="22"/>
        <v>0</v>
      </c>
      <c r="H231" s="41"/>
    </row>
    <row r="232" spans="2:8">
      <c r="B232" s="177">
        <f t="shared" si="21"/>
        <v>18.140000000000022</v>
      </c>
      <c r="C232" s="143" t="s">
        <v>505</v>
      </c>
      <c r="D232" s="144">
        <v>1</v>
      </c>
      <c r="E232" s="179" t="s">
        <v>15</v>
      </c>
      <c r="F232" s="146"/>
      <c r="G232" s="136">
        <f t="shared" si="22"/>
        <v>0</v>
      </c>
      <c r="H232" s="41"/>
    </row>
    <row r="233" spans="2:8">
      <c r="B233" s="189"/>
      <c r="C233" s="190"/>
      <c r="D233" s="144"/>
      <c r="E233" s="191"/>
      <c r="F233" s="45"/>
      <c r="G233" s="136">
        <f t="shared" si="22"/>
        <v>0</v>
      </c>
      <c r="H233" s="41">
        <f>SUM(G219:G232)</f>
        <v>0</v>
      </c>
    </row>
    <row r="234" spans="2:8" ht="19.5" thickBot="1">
      <c r="B234" s="154"/>
      <c r="C234" s="155"/>
      <c r="D234" s="128"/>
      <c r="E234" s="156"/>
      <c r="F234" s="157"/>
      <c r="G234" s="128"/>
      <c r="H234" s="131"/>
    </row>
    <row r="235" spans="2:8" ht="19.5" thickBot="1">
      <c r="B235" s="192"/>
      <c r="C235" s="77" t="s">
        <v>3</v>
      </c>
      <c r="D235" s="78"/>
      <c r="E235" s="79"/>
      <c r="F235" s="79"/>
      <c r="G235" s="79"/>
      <c r="H235" s="80">
        <f>SUM(H11:H234)</f>
        <v>0</v>
      </c>
    </row>
    <row r="236" spans="2:8">
      <c r="B236" s="24"/>
      <c r="C236" s="82"/>
      <c r="D236" s="18"/>
      <c r="E236" s="18"/>
      <c r="F236" s="18"/>
      <c r="G236" s="18"/>
      <c r="H236" s="83"/>
    </row>
    <row r="237" spans="2:8">
      <c r="B237" s="193"/>
      <c r="C237" s="85" t="s">
        <v>34</v>
      </c>
      <c r="D237" s="86"/>
      <c r="E237" s="159"/>
      <c r="F237" s="159"/>
      <c r="G237" s="159"/>
      <c r="H237" s="160"/>
    </row>
    <row r="238" spans="2:8">
      <c r="B238" s="193"/>
      <c r="C238" s="89" t="s">
        <v>0</v>
      </c>
      <c r="D238" s="90">
        <v>0.1</v>
      </c>
      <c r="E238" s="159"/>
      <c r="F238" s="159"/>
      <c r="G238" s="159">
        <f>+$H$235*D238</f>
        <v>0</v>
      </c>
      <c r="H238" s="160"/>
    </row>
    <row r="239" spans="2:8">
      <c r="B239" s="193"/>
      <c r="C239" s="89" t="s">
        <v>39</v>
      </c>
      <c r="D239" s="90">
        <v>0.18</v>
      </c>
      <c r="E239" s="159"/>
      <c r="F239" s="159"/>
      <c r="G239" s="159">
        <f>+D239*G238</f>
        <v>0</v>
      </c>
      <c r="H239" s="160"/>
    </row>
    <row r="240" spans="2:8">
      <c r="B240" s="193"/>
      <c r="C240" s="89" t="s">
        <v>5</v>
      </c>
      <c r="D240" s="90">
        <v>0.04</v>
      </c>
      <c r="E240" s="159"/>
      <c r="F240" s="159"/>
      <c r="G240" s="159">
        <f t="shared" ref="G240:G246" si="23">+$H$235*D240</f>
        <v>0</v>
      </c>
      <c r="H240" s="160"/>
    </row>
    <row r="241" spans="2:8">
      <c r="B241" s="193"/>
      <c r="C241" s="91" t="s">
        <v>6</v>
      </c>
      <c r="D241" s="90">
        <v>2.5000000000000001E-2</v>
      </c>
      <c r="E241" s="159"/>
      <c r="F241" s="159"/>
      <c r="G241" s="159">
        <f t="shared" si="23"/>
        <v>0</v>
      </c>
      <c r="H241" s="160"/>
    </row>
    <row r="242" spans="2:8">
      <c r="B242" s="193"/>
      <c r="C242" s="91" t="s">
        <v>35</v>
      </c>
      <c r="D242" s="90">
        <v>0.02</v>
      </c>
      <c r="E242" s="159"/>
      <c r="F242" s="159"/>
      <c r="G242" s="159">
        <f t="shared" si="23"/>
        <v>0</v>
      </c>
      <c r="H242" s="160"/>
    </row>
    <row r="243" spans="2:8">
      <c r="B243" s="193"/>
      <c r="C243" s="91" t="s">
        <v>36</v>
      </c>
      <c r="D243" s="90">
        <v>0.01</v>
      </c>
      <c r="E243" s="159"/>
      <c r="F243" s="159"/>
      <c r="G243" s="159">
        <f t="shared" si="23"/>
        <v>0</v>
      </c>
      <c r="H243" s="160"/>
    </row>
    <row r="244" spans="2:8">
      <c r="B244" s="193"/>
      <c r="C244" s="89" t="s">
        <v>37</v>
      </c>
      <c r="D244" s="90">
        <v>0.05</v>
      </c>
      <c r="E244" s="159"/>
      <c r="F244" s="159"/>
      <c r="G244" s="159">
        <f t="shared" si="23"/>
        <v>0</v>
      </c>
      <c r="H244" s="160"/>
    </row>
    <row r="245" spans="2:8">
      <c r="B245" s="193"/>
      <c r="C245" s="91" t="s">
        <v>31</v>
      </c>
      <c r="D245" s="90">
        <v>2.5000000000000001E-2</v>
      </c>
      <c r="E245" s="159"/>
      <c r="F245" s="159"/>
      <c r="G245" s="159">
        <f t="shared" si="23"/>
        <v>0</v>
      </c>
      <c r="H245" s="160"/>
    </row>
    <row r="246" spans="2:8">
      <c r="B246" s="193"/>
      <c r="C246" s="89" t="s">
        <v>38</v>
      </c>
      <c r="D246" s="90">
        <v>0.03</v>
      </c>
      <c r="E246" s="159"/>
      <c r="F246" s="159"/>
      <c r="G246" s="159">
        <f t="shared" si="23"/>
        <v>0</v>
      </c>
      <c r="H246" s="160"/>
    </row>
    <row r="247" spans="2:8">
      <c r="B247" s="194"/>
      <c r="C247" s="162"/>
      <c r="D247" s="159"/>
      <c r="E247" s="163"/>
      <c r="F247" s="163"/>
      <c r="G247" s="163"/>
      <c r="H247" s="164">
        <f>SUM(G238:G246)</f>
        <v>0</v>
      </c>
    </row>
    <row r="248" spans="2:8" ht="19.5" thickBot="1">
      <c r="B248" s="194"/>
      <c r="C248" s="165"/>
      <c r="D248" s="159"/>
      <c r="E248" s="159"/>
      <c r="F248" s="159"/>
      <c r="G248" s="159"/>
      <c r="H248" s="160"/>
    </row>
    <row r="249" spans="2:8" ht="19.5" thickBot="1">
      <c r="B249" s="195"/>
      <c r="C249" s="167" t="s">
        <v>3</v>
      </c>
      <c r="D249" s="168"/>
      <c r="E249" s="169"/>
      <c r="F249" s="169"/>
      <c r="G249" s="169"/>
      <c r="H249" s="170">
        <f>+H247+H235</f>
        <v>0</v>
      </c>
    </row>
    <row r="250" spans="2:8">
      <c r="B250" s="196"/>
      <c r="C250" s="172"/>
      <c r="D250" s="173"/>
      <c r="E250" s="173"/>
      <c r="F250" s="173"/>
      <c r="G250" s="173"/>
      <c r="H250" s="174"/>
    </row>
    <row r="251" spans="2:8">
      <c r="B251" s="196"/>
      <c r="C251" s="175" t="s">
        <v>7</v>
      </c>
      <c r="D251" s="107">
        <v>0.05</v>
      </c>
      <c r="E251" s="160"/>
      <c r="F251" s="160"/>
      <c r="G251" s="159">
        <f t="shared" ref="G251" si="24">+$H$235*D251</f>
        <v>0</v>
      </c>
      <c r="H251" s="174"/>
    </row>
    <row r="252" spans="2:8" ht="19.5" thickBot="1">
      <c r="B252" s="196"/>
      <c r="C252" s="172"/>
      <c r="D252" s="173"/>
      <c r="E252" s="173"/>
      <c r="F252" s="173"/>
      <c r="G252" s="173"/>
      <c r="H252" s="174"/>
    </row>
    <row r="253" spans="2:8" ht="19.5" thickBot="1">
      <c r="B253" s="195"/>
      <c r="C253" s="167" t="s">
        <v>40</v>
      </c>
      <c r="D253" s="168"/>
      <c r="E253" s="169"/>
      <c r="F253" s="169"/>
      <c r="G253" s="169"/>
      <c r="H253" s="170">
        <f>+G251+H249</f>
        <v>0</v>
      </c>
    </row>
    <row r="254" spans="2:8">
      <c r="B254" s="196"/>
      <c r="C254" s="172"/>
      <c r="D254" s="173"/>
      <c r="E254" s="173"/>
      <c r="F254" s="173"/>
      <c r="G254" s="173"/>
      <c r="H254" s="174"/>
    </row>
  </sheetData>
  <mergeCells count="4">
    <mergeCell ref="B1:H1"/>
    <mergeCell ref="B2:H2"/>
    <mergeCell ref="B3:H3"/>
    <mergeCell ref="B4:D4"/>
  </mergeCells>
  <printOptions horizontalCentered="1"/>
  <pageMargins left="0.25" right="0.25" top="0.38" bottom="0.5" header="0.3" footer="0.3"/>
  <pageSetup paperSize="123" scale="54" fitToHeight="0" orientation="portrait" r:id="rId1"/>
  <headerFooter>
    <oddFooter>&amp;C&amp;F&amp;R&amp;P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K108"/>
  <sheetViews>
    <sheetView showZeros="0" view="pageBreakPreview" zoomScale="85" zoomScaleSheetLayoutView="85" workbookViewId="0">
      <selection activeCell="E43" sqref="E43"/>
    </sheetView>
  </sheetViews>
  <sheetFormatPr baseColWidth="10" defaultColWidth="14.42578125" defaultRowHeight="18.75"/>
  <cols>
    <col min="1" max="1" width="7.28515625" style="654" customWidth="1"/>
    <col min="2" max="2" width="11" style="724" customWidth="1"/>
    <col min="3" max="3" width="78.7109375" style="725" customWidth="1"/>
    <col min="4" max="4" width="18.42578125" style="654" customWidth="1"/>
    <col min="5" max="5" width="14.140625" style="654" customWidth="1"/>
    <col min="6" max="6" width="20.7109375" style="654" customWidth="1"/>
    <col min="7" max="7" width="21" style="654" customWidth="1"/>
    <col min="8" max="8" width="22.140625" style="661" customWidth="1"/>
    <col min="9" max="9" width="9.140625" style="654" customWidth="1"/>
    <col min="10" max="10" width="20" style="654" bestFit="1" customWidth="1"/>
    <col min="11" max="12" width="9.140625" style="654" customWidth="1"/>
    <col min="13" max="13" width="11.7109375" style="654" customWidth="1"/>
    <col min="14" max="14" width="18.85546875" style="654" bestFit="1" customWidth="1"/>
    <col min="15" max="15" width="14.5703125" style="654" bestFit="1" customWidth="1"/>
    <col min="16" max="16" width="18.85546875" style="654" bestFit="1" customWidth="1"/>
    <col min="17" max="16384" width="14.42578125" style="654"/>
  </cols>
  <sheetData>
    <row r="1" spans="2:11" ht="7.5" customHeight="1">
      <c r="B1" s="651"/>
      <c r="C1" s="652"/>
      <c r="D1" s="653"/>
      <c r="E1" s="651" t="s">
        <v>1178</v>
      </c>
      <c r="F1" s="653"/>
      <c r="H1" s="655"/>
      <c r="I1" s="655"/>
      <c r="J1" s="653"/>
      <c r="K1" s="653"/>
    </row>
    <row r="2" spans="2:11">
      <c r="B2" s="733" t="s">
        <v>11</v>
      </c>
      <c r="C2" s="734"/>
      <c r="D2" s="734"/>
      <c r="E2" s="734"/>
      <c r="F2" s="734"/>
      <c r="G2" s="734"/>
      <c r="H2" s="734"/>
      <c r="I2" s="656"/>
      <c r="J2" s="653"/>
      <c r="K2" s="653"/>
    </row>
    <row r="3" spans="2:11" ht="48.75" customHeight="1">
      <c r="B3" s="728" t="s">
        <v>742</v>
      </c>
      <c r="C3" s="728"/>
      <c r="D3" s="728"/>
      <c r="E3" s="728"/>
      <c r="F3" s="728"/>
      <c r="G3" s="728"/>
      <c r="H3" s="728"/>
      <c r="J3" s="657"/>
      <c r="K3" s="653"/>
    </row>
    <row r="4" spans="2:11" ht="17.25" customHeight="1">
      <c r="B4" s="728" t="s">
        <v>1769</v>
      </c>
      <c r="C4" s="728"/>
      <c r="D4" s="728"/>
      <c r="E4" s="728"/>
      <c r="F4" s="728"/>
      <c r="G4" s="728"/>
      <c r="H4" s="728"/>
      <c r="J4" s="657"/>
      <c r="K4" s="653"/>
    </row>
    <row r="5" spans="2:11" ht="18.75" customHeight="1">
      <c r="B5" s="1" t="s">
        <v>32</v>
      </c>
      <c r="C5" s="1"/>
      <c r="D5" s="244"/>
      <c r="E5" s="2" t="s">
        <v>744</v>
      </c>
      <c r="F5" s="244"/>
      <c r="G5" s="244"/>
      <c r="H5" s="245"/>
      <c r="J5" s="658"/>
      <c r="K5" s="653"/>
    </row>
    <row r="6" spans="2:11">
      <c r="B6" s="1" t="s">
        <v>745</v>
      </c>
      <c r="C6" s="1"/>
      <c r="D6" s="7"/>
      <c r="E6" s="2" t="s">
        <v>746</v>
      </c>
      <c r="F6" s="7"/>
      <c r="G6" s="7"/>
      <c r="H6" s="245"/>
      <c r="J6" s="657"/>
      <c r="K6" s="653"/>
    </row>
    <row r="7" spans="2:11" ht="19.5" thickBot="1">
      <c r="B7" s="12"/>
      <c r="C7" s="659"/>
      <c r="D7" s="13"/>
      <c r="E7" s="13"/>
      <c r="F7" s="660"/>
      <c r="G7" s="660"/>
    </row>
    <row r="8" spans="2:11" ht="24.75" customHeight="1" thickBot="1">
      <c r="B8" s="662" t="s">
        <v>1</v>
      </c>
      <c r="C8" s="663" t="s">
        <v>2</v>
      </c>
      <c r="D8" s="664" t="s">
        <v>1770</v>
      </c>
      <c r="E8" s="664" t="s">
        <v>1771</v>
      </c>
      <c r="F8" s="664" t="s">
        <v>1772</v>
      </c>
      <c r="G8" s="664" t="s">
        <v>3</v>
      </c>
      <c r="H8" s="665" t="s">
        <v>1773</v>
      </c>
      <c r="I8" s="666"/>
    </row>
    <row r="9" spans="2:11">
      <c r="B9" s="667"/>
      <c r="C9" s="668"/>
      <c r="D9" s="669"/>
      <c r="E9" s="670"/>
      <c r="F9" s="671"/>
      <c r="G9" s="671"/>
      <c r="H9" s="672"/>
      <c r="I9" s="666"/>
    </row>
    <row r="10" spans="2:11" ht="56.25">
      <c r="B10" s="667"/>
      <c r="C10" s="673" t="s">
        <v>1774</v>
      </c>
      <c r="D10" s="669"/>
      <c r="E10" s="670"/>
      <c r="F10" s="671"/>
      <c r="G10" s="671"/>
      <c r="H10" s="672"/>
      <c r="I10" s="666"/>
    </row>
    <row r="11" spans="2:11">
      <c r="B11" s="667"/>
      <c r="C11" s="668"/>
      <c r="D11" s="669"/>
      <c r="E11" s="670"/>
      <c r="F11" s="671"/>
      <c r="G11" s="671"/>
      <c r="H11" s="672"/>
      <c r="I11" s="666"/>
    </row>
    <row r="12" spans="2:11">
      <c r="B12" s="667"/>
      <c r="C12" s="674" t="s">
        <v>1775</v>
      </c>
      <c r="D12" s="669"/>
      <c r="E12" s="670"/>
      <c r="F12" s="671"/>
      <c r="G12" s="671"/>
      <c r="H12" s="672"/>
      <c r="I12" s="666"/>
    </row>
    <row r="13" spans="2:11">
      <c r="B13" s="675">
        <v>1</v>
      </c>
      <c r="C13" s="676" t="s">
        <v>748</v>
      </c>
      <c r="D13" s="677"/>
      <c r="E13" s="678"/>
      <c r="F13" s="275"/>
      <c r="G13" s="679"/>
      <c r="H13" s="680"/>
      <c r="I13" s="666"/>
    </row>
    <row r="14" spans="2:11">
      <c r="B14" s="681">
        <f>+B13+0.01</f>
        <v>1.01</v>
      </c>
      <c r="C14" s="682" t="s">
        <v>756</v>
      </c>
      <c r="D14" s="275">
        <v>12</v>
      </c>
      <c r="E14" s="639" t="s">
        <v>1146</v>
      </c>
      <c r="F14" s="275"/>
      <c r="G14" s="677">
        <f t="shared" ref="G14:G15" si="0">ROUND(F14*D14,2)</f>
        <v>0</v>
      </c>
      <c r="H14" s="284"/>
      <c r="I14" s="666"/>
    </row>
    <row r="15" spans="2:11">
      <c r="B15" s="681">
        <f t="shared" ref="B15" si="1">+B14+0.01</f>
        <v>1.02</v>
      </c>
      <c r="C15" s="682" t="s">
        <v>757</v>
      </c>
      <c r="D15" s="275">
        <v>12</v>
      </c>
      <c r="E15" s="639" t="s">
        <v>1146</v>
      </c>
      <c r="F15" s="275"/>
      <c r="G15" s="677">
        <f t="shared" si="0"/>
        <v>0</v>
      </c>
      <c r="H15" s="284"/>
      <c r="I15" s="666"/>
    </row>
    <row r="16" spans="2:11">
      <c r="B16" s="283"/>
      <c r="C16" s="682"/>
      <c r="D16" s="275"/>
      <c r="E16" s="639" t="s">
        <v>759</v>
      </c>
      <c r="F16" s="275"/>
      <c r="G16" s="671"/>
      <c r="H16" s="284">
        <f>SUM(G14:G15)</f>
        <v>0</v>
      </c>
      <c r="I16" s="666"/>
    </row>
    <row r="17" spans="2:9">
      <c r="B17" s="667"/>
      <c r="C17" s="674"/>
      <c r="D17" s="669"/>
      <c r="E17" s="670"/>
      <c r="F17" s="671"/>
      <c r="G17" s="671"/>
      <c r="H17" s="672"/>
      <c r="I17" s="666"/>
    </row>
    <row r="18" spans="2:9" ht="37.5">
      <c r="B18" s="675">
        <v>1</v>
      </c>
      <c r="C18" s="683" t="s">
        <v>1776</v>
      </c>
      <c r="D18" s="684"/>
      <c r="E18" s="685" t="s">
        <v>759</v>
      </c>
      <c r="F18" s="686"/>
      <c r="G18" s="671"/>
      <c r="H18" s="672"/>
      <c r="I18" s="666"/>
    </row>
    <row r="19" spans="2:9">
      <c r="B19" s="687">
        <f>+B18+0.01</f>
        <v>1.01</v>
      </c>
      <c r="C19" s="688" t="s">
        <v>1777</v>
      </c>
      <c r="D19" s="671">
        <v>3</v>
      </c>
      <c r="E19" s="689" t="s">
        <v>9</v>
      </c>
      <c r="F19" s="671"/>
      <c r="G19" s="671">
        <f t="shared" ref="G19:G82" si="2">+ROUND(F19*D19,2)</f>
        <v>0</v>
      </c>
      <c r="H19" s="672"/>
      <c r="I19" s="666"/>
    </row>
    <row r="20" spans="2:9">
      <c r="B20" s="687">
        <f t="shared" ref="B20:B55" si="3">+B19+0.01</f>
        <v>1.02</v>
      </c>
      <c r="C20" s="688" t="s">
        <v>1778</v>
      </c>
      <c r="D20" s="671">
        <v>3</v>
      </c>
      <c r="E20" s="689" t="s">
        <v>9</v>
      </c>
      <c r="F20" s="671"/>
      <c r="G20" s="671">
        <f t="shared" si="2"/>
        <v>0</v>
      </c>
      <c r="H20" s="672"/>
      <c r="I20" s="666"/>
    </row>
    <row r="21" spans="2:9">
      <c r="B21" s="687">
        <f t="shared" si="3"/>
        <v>1.03</v>
      </c>
      <c r="C21" s="688" t="s">
        <v>1779</v>
      </c>
      <c r="D21" s="671">
        <v>2</v>
      </c>
      <c r="E21" s="689" t="s">
        <v>9</v>
      </c>
      <c r="F21" s="671"/>
      <c r="G21" s="671">
        <f t="shared" si="2"/>
        <v>0</v>
      </c>
      <c r="H21" s="672"/>
      <c r="I21" s="666"/>
    </row>
    <row r="22" spans="2:9">
      <c r="B22" s="687">
        <f t="shared" si="3"/>
        <v>1.04</v>
      </c>
      <c r="C22" s="688" t="s">
        <v>1780</v>
      </c>
      <c r="D22" s="671">
        <v>2</v>
      </c>
      <c r="E22" s="689" t="s">
        <v>9</v>
      </c>
      <c r="F22" s="671"/>
      <c r="G22" s="671">
        <f t="shared" si="2"/>
        <v>0</v>
      </c>
      <c r="H22" s="672"/>
      <c r="I22" s="666"/>
    </row>
    <row r="23" spans="2:9">
      <c r="B23" s="687">
        <f t="shared" si="3"/>
        <v>1.05</v>
      </c>
      <c r="C23" s="688" t="s">
        <v>1781</v>
      </c>
      <c r="D23" s="671">
        <v>2</v>
      </c>
      <c r="E23" s="689" t="s">
        <v>9</v>
      </c>
      <c r="F23" s="671"/>
      <c r="G23" s="671">
        <f t="shared" si="2"/>
        <v>0</v>
      </c>
      <c r="H23" s="672"/>
      <c r="I23" s="666"/>
    </row>
    <row r="24" spans="2:9">
      <c r="B24" s="687">
        <f t="shared" si="3"/>
        <v>1.06</v>
      </c>
      <c r="C24" s="688" t="s">
        <v>1782</v>
      </c>
      <c r="D24" s="671">
        <v>2</v>
      </c>
      <c r="E24" s="689" t="s">
        <v>9</v>
      </c>
      <c r="F24" s="671"/>
      <c r="G24" s="671">
        <f t="shared" si="2"/>
        <v>0</v>
      </c>
      <c r="H24" s="672"/>
      <c r="I24" s="666"/>
    </row>
    <row r="25" spans="2:9">
      <c r="B25" s="687">
        <f t="shared" si="3"/>
        <v>1.07</v>
      </c>
      <c r="C25" s="688" t="s">
        <v>1783</v>
      </c>
      <c r="D25" s="671">
        <v>50</v>
      </c>
      <c r="E25" s="689" t="s">
        <v>9</v>
      </c>
      <c r="F25" s="671"/>
      <c r="G25" s="671">
        <f t="shared" si="2"/>
        <v>0</v>
      </c>
      <c r="H25" s="672"/>
      <c r="I25" s="666"/>
    </row>
    <row r="26" spans="2:9">
      <c r="B26" s="687">
        <f t="shared" si="3"/>
        <v>1.08</v>
      </c>
      <c r="C26" s="688" t="s">
        <v>1784</v>
      </c>
      <c r="D26" s="671">
        <v>50</v>
      </c>
      <c r="E26" s="689" t="s">
        <v>9</v>
      </c>
      <c r="F26" s="671"/>
      <c r="G26" s="671">
        <f t="shared" si="2"/>
        <v>0</v>
      </c>
      <c r="H26" s="672"/>
      <c r="I26" s="666"/>
    </row>
    <row r="27" spans="2:9">
      <c r="B27" s="687">
        <f t="shared" si="3"/>
        <v>1.0900000000000001</v>
      </c>
      <c r="C27" s="688" t="s">
        <v>1785</v>
      </c>
      <c r="D27" s="671">
        <v>10</v>
      </c>
      <c r="E27" s="689" t="s">
        <v>9</v>
      </c>
      <c r="F27" s="671"/>
      <c r="G27" s="671">
        <f t="shared" si="2"/>
        <v>0</v>
      </c>
      <c r="H27" s="672"/>
      <c r="I27" s="666"/>
    </row>
    <row r="28" spans="2:9" ht="37.5">
      <c r="B28" s="687">
        <f t="shared" si="3"/>
        <v>1.1000000000000001</v>
      </c>
      <c r="C28" s="688" t="s">
        <v>1786</v>
      </c>
      <c r="D28" s="671">
        <v>1</v>
      </c>
      <c r="E28" s="689" t="s">
        <v>9</v>
      </c>
      <c r="F28" s="671"/>
      <c r="G28" s="671">
        <f t="shared" si="2"/>
        <v>0</v>
      </c>
      <c r="H28" s="672"/>
      <c r="I28" s="666"/>
    </row>
    <row r="29" spans="2:9">
      <c r="B29" s="687">
        <f t="shared" si="3"/>
        <v>1.1100000000000001</v>
      </c>
      <c r="C29" s="688" t="s">
        <v>1787</v>
      </c>
      <c r="D29" s="671">
        <v>4</v>
      </c>
      <c r="E29" s="689" t="s">
        <v>9</v>
      </c>
      <c r="F29" s="671"/>
      <c r="G29" s="671">
        <f t="shared" si="2"/>
        <v>0</v>
      </c>
      <c r="H29" s="672"/>
      <c r="I29" s="666"/>
    </row>
    <row r="30" spans="2:9">
      <c r="B30" s="687">
        <f t="shared" si="3"/>
        <v>1.1200000000000001</v>
      </c>
      <c r="C30" s="688" t="s">
        <v>1788</v>
      </c>
      <c r="D30" s="671">
        <v>6</v>
      </c>
      <c r="E30" s="689" t="s">
        <v>9</v>
      </c>
      <c r="F30" s="671"/>
      <c r="G30" s="671">
        <f t="shared" si="2"/>
        <v>0</v>
      </c>
      <c r="H30" s="672"/>
      <c r="I30" s="666"/>
    </row>
    <row r="31" spans="2:9">
      <c r="B31" s="687">
        <f t="shared" si="3"/>
        <v>1.1300000000000001</v>
      </c>
      <c r="C31" s="688" t="s">
        <v>1789</v>
      </c>
      <c r="D31" s="671">
        <v>10</v>
      </c>
      <c r="E31" s="689" t="s">
        <v>9</v>
      </c>
      <c r="F31" s="671"/>
      <c r="G31" s="671">
        <f t="shared" si="2"/>
        <v>0</v>
      </c>
      <c r="H31" s="672"/>
      <c r="I31" s="666"/>
    </row>
    <row r="32" spans="2:9">
      <c r="B32" s="687">
        <f t="shared" si="3"/>
        <v>1.1400000000000001</v>
      </c>
      <c r="C32" s="688" t="s">
        <v>1790</v>
      </c>
      <c r="D32" s="671">
        <v>5</v>
      </c>
      <c r="E32" s="689" t="s">
        <v>9</v>
      </c>
      <c r="F32" s="671"/>
      <c r="G32" s="671">
        <f t="shared" si="2"/>
        <v>0</v>
      </c>
      <c r="H32" s="672"/>
      <c r="I32" s="666"/>
    </row>
    <row r="33" spans="2:9">
      <c r="B33" s="687">
        <f t="shared" si="3"/>
        <v>1.1500000000000001</v>
      </c>
      <c r="C33" s="688" t="s">
        <v>1791</v>
      </c>
      <c r="D33" s="671">
        <v>2</v>
      </c>
      <c r="E33" s="689" t="s">
        <v>9</v>
      </c>
      <c r="F33" s="671"/>
      <c r="G33" s="671">
        <f t="shared" si="2"/>
        <v>0</v>
      </c>
      <c r="H33" s="672"/>
      <c r="I33" s="666"/>
    </row>
    <row r="34" spans="2:9">
      <c r="B34" s="687">
        <f t="shared" si="3"/>
        <v>1.1600000000000001</v>
      </c>
      <c r="C34" s="688" t="s">
        <v>1792</v>
      </c>
      <c r="D34" s="671">
        <v>3</v>
      </c>
      <c r="E34" s="689" t="s">
        <v>9</v>
      </c>
      <c r="F34" s="671"/>
      <c r="G34" s="671">
        <f t="shared" si="2"/>
        <v>0</v>
      </c>
      <c r="H34" s="672"/>
      <c r="I34" s="666"/>
    </row>
    <row r="35" spans="2:9">
      <c r="B35" s="687">
        <f t="shared" si="3"/>
        <v>1.1700000000000002</v>
      </c>
      <c r="C35" s="688" t="s">
        <v>1793</v>
      </c>
      <c r="D35" s="671">
        <v>6</v>
      </c>
      <c r="E35" s="689" t="s">
        <v>9</v>
      </c>
      <c r="F35" s="671"/>
      <c r="G35" s="671">
        <f t="shared" si="2"/>
        <v>0</v>
      </c>
      <c r="H35" s="672"/>
      <c r="I35" s="666"/>
    </row>
    <row r="36" spans="2:9">
      <c r="B36" s="687">
        <f t="shared" si="3"/>
        <v>1.1800000000000002</v>
      </c>
      <c r="C36" s="688" t="s">
        <v>1794</v>
      </c>
      <c r="D36" s="671">
        <v>3</v>
      </c>
      <c r="E36" s="689" t="s">
        <v>9</v>
      </c>
      <c r="F36" s="671"/>
      <c r="G36" s="671">
        <f t="shared" si="2"/>
        <v>0</v>
      </c>
      <c r="H36" s="672"/>
      <c r="I36" s="666"/>
    </row>
    <row r="37" spans="2:9">
      <c r="B37" s="687">
        <f t="shared" si="3"/>
        <v>1.1900000000000002</v>
      </c>
      <c r="C37" s="688" t="s">
        <v>1795</v>
      </c>
      <c r="D37" s="671">
        <v>3</v>
      </c>
      <c r="E37" s="689" t="s">
        <v>9</v>
      </c>
      <c r="F37" s="671"/>
      <c r="G37" s="671">
        <f t="shared" si="2"/>
        <v>0</v>
      </c>
      <c r="H37" s="672"/>
      <c r="I37" s="666"/>
    </row>
    <row r="38" spans="2:9">
      <c r="B38" s="687">
        <f t="shared" si="3"/>
        <v>1.2000000000000002</v>
      </c>
      <c r="C38" s="688" t="s">
        <v>1796</v>
      </c>
      <c r="D38" s="671">
        <v>10</v>
      </c>
      <c r="E38" s="689" t="s">
        <v>9</v>
      </c>
      <c r="F38" s="671"/>
      <c r="G38" s="671">
        <f t="shared" si="2"/>
        <v>0</v>
      </c>
      <c r="H38" s="672"/>
      <c r="I38" s="666"/>
    </row>
    <row r="39" spans="2:9">
      <c r="B39" s="687">
        <f t="shared" si="3"/>
        <v>1.2100000000000002</v>
      </c>
      <c r="C39" s="688" t="s">
        <v>1797</v>
      </c>
      <c r="D39" s="671">
        <v>3</v>
      </c>
      <c r="E39" s="689" t="s">
        <v>9</v>
      </c>
      <c r="F39" s="671"/>
      <c r="G39" s="671">
        <f t="shared" si="2"/>
        <v>0</v>
      </c>
      <c r="H39" s="672"/>
      <c r="I39" s="666"/>
    </row>
    <row r="40" spans="2:9">
      <c r="B40" s="687">
        <f t="shared" si="3"/>
        <v>1.2200000000000002</v>
      </c>
      <c r="C40" s="688" t="s">
        <v>1798</v>
      </c>
      <c r="D40" s="671">
        <v>3</v>
      </c>
      <c r="E40" s="689" t="s">
        <v>9</v>
      </c>
      <c r="F40" s="671"/>
      <c r="G40" s="671">
        <f t="shared" si="2"/>
        <v>0</v>
      </c>
      <c r="H40" s="672"/>
      <c r="I40" s="666"/>
    </row>
    <row r="41" spans="2:9">
      <c r="B41" s="687">
        <f t="shared" si="3"/>
        <v>1.2300000000000002</v>
      </c>
      <c r="C41" s="688" t="s">
        <v>1799</v>
      </c>
      <c r="D41" s="671">
        <v>3</v>
      </c>
      <c r="E41" s="689" t="s">
        <v>9</v>
      </c>
      <c r="F41" s="671"/>
      <c r="G41" s="671">
        <f t="shared" si="2"/>
        <v>0</v>
      </c>
      <c r="H41" s="672"/>
      <c r="I41" s="666"/>
    </row>
    <row r="42" spans="2:9">
      <c r="B42" s="687">
        <f t="shared" si="3"/>
        <v>1.2400000000000002</v>
      </c>
      <c r="C42" s="688" t="s">
        <v>1800</v>
      </c>
      <c r="D42" s="671">
        <v>8</v>
      </c>
      <c r="E42" s="689" t="s">
        <v>9</v>
      </c>
      <c r="F42" s="671"/>
      <c r="G42" s="671">
        <f t="shared" si="2"/>
        <v>0</v>
      </c>
      <c r="H42" s="672"/>
      <c r="I42" s="666"/>
    </row>
    <row r="43" spans="2:9">
      <c r="B43" s="687">
        <f t="shared" si="3"/>
        <v>1.2500000000000002</v>
      </c>
      <c r="C43" s="688" t="s">
        <v>1801</v>
      </c>
      <c r="D43" s="671">
        <v>1</v>
      </c>
      <c r="E43" s="689" t="s">
        <v>9</v>
      </c>
      <c r="F43" s="671"/>
      <c r="G43" s="671">
        <f t="shared" si="2"/>
        <v>0</v>
      </c>
      <c r="H43" s="672"/>
      <c r="I43" s="666"/>
    </row>
    <row r="44" spans="2:9">
      <c r="B44" s="687">
        <f t="shared" si="3"/>
        <v>1.2600000000000002</v>
      </c>
      <c r="C44" s="688" t="s">
        <v>1802</v>
      </c>
      <c r="D44" s="671">
        <v>1</v>
      </c>
      <c r="E44" s="689" t="s">
        <v>9</v>
      </c>
      <c r="F44" s="671"/>
      <c r="G44" s="671">
        <f t="shared" si="2"/>
        <v>0</v>
      </c>
      <c r="H44" s="672"/>
      <c r="I44" s="666"/>
    </row>
    <row r="45" spans="2:9">
      <c r="B45" s="687">
        <f t="shared" si="3"/>
        <v>1.2700000000000002</v>
      </c>
      <c r="C45" s="688" t="s">
        <v>1803</v>
      </c>
      <c r="D45" s="671">
        <v>1</v>
      </c>
      <c r="E45" s="689" t="s">
        <v>9</v>
      </c>
      <c r="F45" s="671"/>
      <c r="G45" s="671">
        <f t="shared" si="2"/>
        <v>0</v>
      </c>
      <c r="H45" s="672"/>
      <c r="I45" s="666"/>
    </row>
    <row r="46" spans="2:9">
      <c r="B46" s="687">
        <f t="shared" si="3"/>
        <v>1.2800000000000002</v>
      </c>
      <c r="C46" s="688" t="s">
        <v>1804</v>
      </c>
      <c r="D46" s="671">
        <v>1</v>
      </c>
      <c r="E46" s="689" t="s">
        <v>9</v>
      </c>
      <c r="F46" s="671"/>
      <c r="G46" s="671">
        <f t="shared" si="2"/>
        <v>0</v>
      </c>
      <c r="H46" s="672"/>
      <c r="I46" s="666"/>
    </row>
    <row r="47" spans="2:9">
      <c r="B47" s="687">
        <f t="shared" si="3"/>
        <v>1.2900000000000003</v>
      </c>
      <c r="C47" s="688" t="s">
        <v>1805</v>
      </c>
      <c r="D47" s="671">
        <v>10</v>
      </c>
      <c r="E47" s="689" t="s">
        <v>9</v>
      </c>
      <c r="F47" s="671"/>
      <c r="G47" s="671">
        <f t="shared" si="2"/>
        <v>0</v>
      </c>
      <c r="H47" s="672"/>
      <c r="I47" s="666"/>
    </row>
    <row r="48" spans="2:9">
      <c r="B48" s="687">
        <f t="shared" si="3"/>
        <v>1.3000000000000003</v>
      </c>
      <c r="C48" s="688" t="s">
        <v>1806</v>
      </c>
      <c r="D48" s="671">
        <v>3</v>
      </c>
      <c r="E48" s="689" t="s">
        <v>9</v>
      </c>
      <c r="F48" s="671"/>
      <c r="G48" s="671">
        <f t="shared" si="2"/>
        <v>0</v>
      </c>
      <c r="H48" s="672"/>
      <c r="I48" s="666"/>
    </row>
    <row r="49" spans="2:9">
      <c r="B49" s="687">
        <f t="shared" si="3"/>
        <v>1.3100000000000003</v>
      </c>
      <c r="C49" s="688" t="s">
        <v>1807</v>
      </c>
      <c r="D49" s="671">
        <v>2</v>
      </c>
      <c r="E49" s="689" t="s">
        <v>9</v>
      </c>
      <c r="F49" s="671"/>
      <c r="G49" s="671">
        <f t="shared" si="2"/>
        <v>0</v>
      </c>
      <c r="H49" s="672"/>
      <c r="I49" s="666"/>
    </row>
    <row r="50" spans="2:9">
      <c r="B50" s="687">
        <f t="shared" si="3"/>
        <v>1.3200000000000003</v>
      </c>
      <c r="C50" s="688" t="s">
        <v>1808</v>
      </c>
      <c r="D50" s="671">
        <v>8</v>
      </c>
      <c r="E50" s="689" t="s">
        <v>9</v>
      </c>
      <c r="F50" s="671"/>
      <c r="G50" s="671">
        <f t="shared" si="2"/>
        <v>0</v>
      </c>
      <c r="H50" s="672"/>
      <c r="I50" s="666"/>
    </row>
    <row r="51" spans="2:9">
      <c r="B51" s="687">
        <f t="shared" si="3"/>
        <v>1.3300000000000003</v>
      </c>
      <c r="C51" s="688" t="s">
        <v>1809</v>
      </c>
      <c r="D51" s="671">
        <v>4</v>
      </c>
      <c r="E51" s="689" t="s">
        <v>9</v>
      </c>
      <c r="F51" s="671"/>
      <c r="G51" s="671">
        <f t="shared" si="2"/>
        <v>0</v>
      </c>
      <c r="H51" s="672"/>
      <c r="I51" s="666"/>
    </row>
    <row r="52" spans="2:9">
      <c r="B52" s="687">
        <f t="shared" si="3"/>
        <v>1.3400000000000003</v>
      </c>
      <c r="C52" s="688" t="s">
        <v>1810</v>
      </c>
      <c r="D52" s="671">
        <v>10</v>
      </c>
      <c r="E52" s="689" t="s">
        <v>9</v>
      </c>
      <c r="F52" s="671"/>
      <c r="G52" s="671">
        <f t="shared" si="2"/>
        <v>0</v>
      </c>
      <c r="H52" s="672"/>
      <c r="I52" s="666"/>
    </row>
    <row r="53" spans="2:9">
      <c r="B53" s="687">
        <f t="shared" si="3"/>
        <v>1.3500000000000003</v>
      </c>
      <c r="C53" s="688" t="s">
        <v>1811</v>
      </c>
      <c r="D53" s="671">
        <v>6</v>
      </c>
      <c r="E53" s="689" t="s">
        <v>9</v>
      </c>
      <c r="F53" s="671"/>
      <c r="G53" s="671">
        <f t="shared" si="2"/>
        <v>0</v>
      </c>
      <c r="H53" s="672"/>
      <c r="I53" s="666"/>
    </row>
    <row r="54" spans="2:9">
      <c r="B54" s="687">
        <f t="shared" si="3"/>
        <v>1.3600000000000003</v>
      </c>
      <c r="C54" s="688" t="s">
        <v>1812</v>
      </c>
      <c r="D54" s="671">
        <v>40</v>
      </c>
      <c r="E54" s="689" t="s">
        <v>9</v>
      </c>
      <c r="F54" s="671"/>
      <c r="G54" s="671">
        <f t="shared" si="2"/>
        <v>0</v>
      </c>
      <c r="H54" s="672"/>
      <c r="I54" s="666"/>
    </row>
    <row r="55" spans="2:9">
      <c r="B55" s="687">
        <f t="shared" si="3"/>
        <v>1.3700000000000003</v>
      </c>
      <c r="C55" s="688" t="s">
        <v>1813</v>
      </c>
      <c r="D55" s="671">
        <v>10</v>
      </c>
      <c r="E55" s="689" t="s">
        <v>9</v>
      </c>
      <c r="F55" s="671"/>
      <c r="G55" s="671">
        <f t="shared" si="2"/>
        <v>0</v>
      </c>
      <c r="H55" s="672"/>
      <c r="I55" s="666"/>
    </row>
    <row r="56" spans="2:9">
      <c r="B56" s="690"/>
      <c r="C56" s="683"/>
      <c r="D56" s="671"/>
      <c r="E56" s="685" t="s">
        <v>759</v>
      </c>
      <c r="F56" s="671"/>
      <c r="G56" s="671"/>
      <c r="H56" s="672">
        <f>SUM(G19:G55)</f>
        <v>0</v>
      </c>
      <c r="I56" s="666"/>
    </row>
    <row r="57" spans="2:9">
      <c r="B57" s="675">
        <v>2</v>
      </c>
      <c r="C57" s="683" t="s">
        <v>1814</v>
      </c>
      <c r="D57" s="671"/>
      <c r="E57" s="685" t="s">
        <v>759</v>
      </c>
      <c r="F57" s="671"/>
      <c r="G57" s="671"/>
      <c r="H57" s="672"/>
      <c r="I57" s="666"/>
    </row>
    <row r="58" spans="2:9">
      <c r="B58" s="687">
        <f t="shared" ref="B58:B69" si="4">+B57+0.01</f>
        <v>2.0099999999999998</v>
      </c>
      <c r="C58" s="688" t="s">
        <v>1815</v>
      </c>
      <c r="D58" s="671">
        <v>1</v>
      </c>
      <c r="E58" s="689" t="s">
        <v>9</v>
      </c>
      <c r="F58" s="671"/>
      <c r="G58" s="671">
        <f t="shared" si="2"/>
        <v>0</v>
      </c>
      <c r="H58" s="672"/>
      <c r="I58" s="666"/>
    </row>
    <row r="59" spans="2:9" ht="37.5">
      <c r="B59" s="687">
        <f t="shared" si="4"/>
        <v>2.0199999999999996</v>
      </c>
      <c r="C59" s="688" t="s">
        <v>1816</v>
      </c>
      <c r="D59" s="671">
        <v>1</v>
      </c>
      <c r="E59" s="689" t="s">
        <v>9</v>
      </c>
      <c r="F59" s="671"/>
      <c r="G59" s="671">
        <f t="shared" si="2"/>
        <v>0</v>
      </c>
      <c r="H59" s="672"/>
      <c r="I59" s="666"/>
    </row>
    <row r="60" spans="2:9">
      <c r="B60" s="687">
        <f t="shared" si="4"/>
        <v>2.0299999999999994</v>
      </c>
      <c r="C60" s="688" t="s">
        <v>1817</v>
      </c>
      <c r="D60" s="671">
        <v>1</v>
      </c>
      <c r="E60" s="689" t="s">
        <v>15</v>
      </c>
      <c r="F60" s="671"/>
      <c r="G60" s="671">
        <f t="shared" si="2"/>
        <v>0</v>
      </c>
      <c r="H60" s="672"/>
      <c r="I60" s="666"/>
    </row>
    <row r="61" spans="2:9">
      <c r="B61" s="687">
        <f t="shared" si="4"/>
        <v>2.0399999999999991</v>
      </c>
      <c r="C61" s="688" t="s">
        <v>1818</v>
      </c>
      <c r="D61" s="671">
        <v>1</v>
      </c>
      <c r="E61" s="689" t="s">
        <v>15</v>
      </c>
      <c r="F61" s="671"/>
      <c r="G61" s="671">
        <f t="shared" si="2"/>
        <v>0</v>
      </c>
      <c r="H61" s="672"/>
      <c r="I61" s="666"/>
    </row>
    <row r="62" spans="2:9">
      <c r="B62" s="687">
        <f t="shared" si="4"/>
        <v>2.0499999999999989</v>
      </c>
      <c r="C62" s="688" t="s">
        <v>1819</v>
      </c>
      <c r="D62" s="671">
        <v>20</v>
      </c>
      <c r="E62" s="689" t="s">
        <v>750</v>
      </c>
      <c r="F62" s="671"/>
      <c r="G62" s="671">
        <f t="shared" si="2"/>
        <v>0</v>
      </c>
      <c r="H62" s="672"/>
      <c r="I62" s="666"/>
    </row>
    <row r="63" spans="2:9">
      <c r="B63" s="687">
        <f t="shared" si="4"/>
        <v>2.0599999999999987</v>
      </c>
      <c r="C63" s="688" t="s">
        <v>1820</v>
      </c>
      <c r="D63" s="671">
        <v>1</v>
      </c>
      <c r="E63" s="689" t="s">
        <v>15</v>
      </c>
      <c r="F63" s="671"/>
      <c r="G63" s="671">
        <f t="shared" si="2"/>
        <v>0</v>
      </c>
      <c r="H63" s="672"/>
      <c r="I63" s="666"/>
    </row>
    <row r="64" spans="2:9">
      <c r="B64" s="687">
        <f t="shared" si="4"/>
        <v>2.0699999999999985</v>
      </c>
      <c r="C64" s="688" t="s">
        <v>1821</v>
      </c>
      <c r="D64" s="671">
        <v>1</v>
      </c>
      <c r="E64" s="689" t="s">
        <v>9</v>
      </c>
      <c r="F64" s="671"/>
      <c r="G64" s="671">
        <f t="shared" si="2"/>
        <v>0</v>
      </c>
      <c r="H64" s="672"/>
      <c r="I64" s="666"/>
    </row>
    <row r="65" spans="2:9">
      <c r="B65" s="687">
        <f t="shared" si="4"/>
        <v>2.0799999999999983</v>
      </c>
      <c r="C65" s="688" t="s">
        <v>1822</v>
      </c>
      <c r="D65" s="671">
        <v>1</v>
      </c>
      <c r="E65" s="689" t="s">
        <v>9</v>
      </c>
      <c r="F65" s="671"/>
      <c r="G65" s="671">
        <f t="shared" si="2"/>
        <v>0</v>
      </c>
      <c r="H65" s="672"/>
      <c r="I65" s="666"/>
    </row>
    <row r="66" spans="2:9">
      <c r="B66" s="687">
        <f t="shared" si="4"/>
        <v>2.0899999999999981</v>
      </c>
      <c r="C66" s="688" t="s">
        <v>1823</v>
      </c>
      <c r="D66" s="671">
        <v>3</v>
      </c>
      <c r="E66" s="689" t="s">
        <v>9</v>
      </c>
      <c r="F66" s="671"/>
      <c r="G66" s="671">
        <f t="shared" si="2"/>
        <v>0</v>
      </c>
      <c r="H66" s="672"/>
      <c r="I66" s="666"/>
    </row>
    <row r="67" spans="2:9">
      <c r="B67" s="687">
        <f t="shared" si="4"/>
        <v>2.0999999999999979</v>
      </c>
      <c r="C67" s="688" t="s">
        <v>1824</v>
      </c>
      <c r="D67" s="671">
        <v>1</v>
      </c>
      <c r="E67" s="689" t="s">
        <v>9</v>
      </c>
      <c r="F67" s="671"/>
      <c r="G67" s="671">
        <f t="shared" si="2"/>
        <v>0</v>
      </c>
      <c r="H67" s="672"/>
      <c r="I67" s="666"/>
    </row>
    <row r="68" spans="2:9">
      <c r="B68" s="687">
        <f t="shared" si="4"/>
        <v>2.1099999999999977</v>
      </c>
      <c r="C68" s="688" t="s">
        <v>1825</v>
      </c>
      <c r="D68" s="671">
        <v>1</v>
      </c>
      <c r="E68" s="689" t="s">
        <v>9</v>
      </c>
      <c r="F68" s="671"/>
      <c r="G68" s="671">
        <f t="shared" si="2"/>
        <v>0</v>
      </c>
      <c r="H68" s="672"/>
      <c r="I68" s="666"/>
    </row>
    <row r="69" spans="2:9">
      <c r="B69" s="687">
        <f t="shared" si="4"/>
        <v>2.1199999999999974</v>
      </c>
      <c r="C69" s="688" t="s">
        <v>1826</v>
      </c>
      <c r="D69" s="671">
        <v>1</v>
      </c>
      <c r="E69" s="689" t="s">
        <v>9</v>
      </c>
      <c r="F69" s="671"/>
      <c r="G69" s="671">
        <f t="shared" si="2"/>
        <v>0</v>
      </c>
      <c r="H69" s="672"/>
      <c r="I69" s="666"/>
    </row>
    <row r="70" spans="2:9">
      <c r="B70" s="690"/>
      <c r="C70" s="683"/>
      <c r="D70" s="671"/>
      <c r="E70" s="685" t="s">
        <v>759</v>
      </c>
      <c r="F70" s="671"/>
      <c r="G70" s="671"/>
      <c r="H70" s="672">
        <f>SUM(G58:G69)</f>
        <v>0</v>
      </c>
      <c r="I70" s="666"/>
    </row>
    <row r="71" spans="2:9">
      <c r="B71" s="675">
        <v>3</v>
      </c>
      <c r="C71" s="683" t="s">
        <v>1827</v>
      </c>
      <c r="D71" s="671"/>
      <c r="E71" s="685" t="s">
        <v>759</v>
      </c>
      <c r="F71" s="671"/>
      <c r="G71" s="671"/>
      <c r="H71" s="672"/>
      <c r="I71" s="666"/>
    </row>
    <row r="72" spans="2:9">
      <c r="B72" s="687">
        <f t="shared" ref="B72:B74" si="5">+B71+0.01</f>
        <v>3.01</v>
      </c>
      <c r="C72" s="688" t="s">
        <v>1828</v>
      </c>
      <c r="D72" s="671">
        <v>15</v>
      </c>
      <c r="E72" s="689" t="s">
        <v>9</v>
      </c>
      <c r="F72" s="671"/>
      <c r="G72" s="671">
        <f t="shared" si="2"/>
        <v>0</v>
      </c>
      <c r="H72" s="672"/>
      <c r="I72" s="666"/>
    </row>
    <row r="73" spans="2:9">
      <c r="B73" s="687">
        <f t="shared" si="5"/>
        <v>3.0199999999999996</v>
      </c>
      <c r="C73" s="688" t="s">
        <v>1829</v>
      </c>
      <c r="D73" s="671">
        <v>2</v>
      </c>
      <c r="E73" s="689" t="s">
        <v>9</v>
      </c>
      <c r="F73" s="671"/>
      <c r="G73" s="671">
        <f t="shared" si="2"/>
        <v>0</v>
      </c>
      <c r="H73" s="672"/>
      <c r="I73" s="666"/>
    </row>
    <row r="74" spans="2:9">
      <c r="B74" s="687">
        <f t="shared" si="5"/>
        <v>3.0299999999999994</v>
      </c>
      <c r="C74" s="688" t="s">
        <v>1830</v>
      </c>
      <c r="D74" s="671">
        <v>3</v>
      </c>
      <c r="E74" s="689" t="s">
        <v>9</v>
      </c>
      <c r="F74" s="671"/>
      <c r="G74" s="671">
        <f t="shared" si="2"/>
        <v>0</v>
      </c>
      <c r="H74" s="672"/>
      <c r="I74" s="666"/>
    </row>
    <row r="75" spans="2:9">
      <c r="B75" s="690"/>
      <c r="C75" s="683"/>
      <c r="D75" s="671"/>
      <c r="E75" s="685" t="s">
        <v>759</v>
      </c>
      <c r="F75" s="671"/>
      <c r="G75" s="671"/>
      <c r="H75" s="672">
        <f>SUM(G72:G74)</f>
        <v>0</v>
      </c>
      <c r="I75" s="666"/>
    </row>
    <row r="76" spans="2:9">
      <c r="B76" s="675">
        <v>4</v>
      </c>
      <c r="C76" s="683" t="s">
        <v>1831</v>
      </c>
      <c r="D76" s="671"/>
      <c r="E76" s="685" t="s">
        <v>759</v>
      </c>
      <c r="F76" s="671"/>
      <c r="G76" s="671"/>
      <c r="H76" s="672"/>
      <c r="I76" s="666"/>
    </row>
    <row r="77" spans="2:9" ht="37.5">
      <c r="B77" s="687">
        <f t="shared" ref="B77:B84" si="6">+B76+0.01</f>
        <v>4.01</v>
      </c>
      <c r="C77" s="688" t="s">
        <v>1832</v>
      </c>
      <c r="D77" s="671">
        <v>8</v>
      </c>
      <c r="E77" s="689" t="s">
        <v>9</v>
      </c>
      <c r="F77" s="671"/>
      <c r="G77" s="671">
        <f t="shared" si="2"/>
        <v>0</v>
      </c>
      <c r="H77" s="672"/>
      <c r="I77" s="666"/>
    </row>
    <row r="78" spans="2:9">
      <c r="B78" s="687">
        <f t="shared" si="6"/>
        <v>4.0199999999999996</v>
      </c>
      <c r="C78" s="688" t="s">
        <v>1833</v>
      </c>
      <c r="D78" s="671">
        <v>6</v>
      </c>
      <c r="E78" s="689" t="s">
        <v>9</v>
      </c>
      <c r="F78" s="671"/>
      <c r="G78" s="671">
        <f t="shared" si="2"/>
        <v>0</v>
      </c>
      <c r="H78" s="672"/>
      <c r="I78" s="666"/>
    </row>
    <row r="79" spans="2:9">
      <c r="B79" s="687">
        <f t="shared" si="6"/>
        <v>4.0299999999999994</v>
      </c>
      <c r="C79" s="688" t="s">
        <v>1834</v>
      </c>
      <c r="D79" s="671">
        <v>2</v>
      </c>
      <c r="E79" s="689" t="s">
        <v>9</v>
      </c>
      <c r="F79" s="671"/>
      <c r="G79" s="671">
        <f t="shared" si="2"/>
        <v>0</v>
      </c>
      <c r="H79" s="672"/>
      <c r="I79" s="666"/>
    </row>
    <row r="80" spans="2:9">
      <c r="B80" s="687">
        <f t="shared" si="6"/>
        <v>4.0399999999999991</v>
      </c>
      <c r="C80" s="688" t="s">
        <v>1788</v>
      </c>
      <c r="D80" s="671">
        <v>6</v>
      </c>
      <c r="E80" s="689" t="s">
        <v>9</v>
      </c>
      <c r="F80" s="671"/>
      <c r="G80" s="671">
        <f t="shared" si="2"/>
        <v>0</v>
      </c>
      <c r="H80" s="672"/>
      <c r="I80" s="666"/>
    </row>
    <row r="81" spans="2:10">
      <c r="B81" s="687">
        <f t="shared" si="6"/>
        <v>4.0499999999999989</v>
      </c>
      <c r="C81" s="688" t="s">
        <v>1789</v>
      </c>
      <c r="D81" s="671">
        <v>20</v>
      </c>
      <c r="E81" s="689" t="s">
        <v>9</v>
      </c>
      <c r="F81" s="671"/>
      <c r="G81" s="671">
        <f t="shared" si="2"/>
        <v>0</v>
      </c>
      <c r="H81" s="672"/>
      <c r="I81" s="666"/>
    </row>
    <row r="82" spans="2:10">
      <c r="B82" s="687">
        <f t="shared" si="6"/>
        <v>4.0599999999999987</v>
      </c>
      <c r="C82" s="688" t="s">
        <v>1790</v>
      </c>
      <c r="D82" s="671">
        <v>3</v>
      </c>
      <c r="E82" s="689" t="s">
        <v>9</v>
      </c>
      <c r="F82" s="671"/>
      <c r="G82" s="671">
        <f t="shared" si="2"/>
        <v>0</v>
      </c>
      <c r="H82" s="672"/>
      <c r="I82" s="666"/>
    </row>
    <row r="83" spans="2:10">
      <c r="B83" s="687">
        <f t="shared" si="6"/>
        <v>4.0699999999999985</v>
      </c>
      <c r="C83" s="688" t="s">
        <v>1835</v>
      </c>
      <c r="D83" s="671">
        <v>9</v>
      </c>
      <c r="E83" s="689" t="s">
        <v>9</v>
      </c>
      <c r="F83" s="671"/>
      <c r="G83" s="671">
        <f t="shared" ref="G83:G84" si="7">+ROUND(F83*D83,2)</f>
        <v>0</v>
      </c>
      <c r="H83" s="672"/>
      <c r="I83" s="666"/>
    </row>
    <row r="84" spans="2:10">
      <c r="B84" s="687">
        <f t="shared" si="6"/>
        <v>4.0799999999999983</v>
      </c>
      <c r="C84" s="688" t="s">
        <v>1836</v>
      </c>
      <c r="D84" s="671">
        <v>1</v>
      </c>
      <c r="E84" s="689" t="s">
        <v>15</v>
      </c>
      <c r="F84" s="671"/>
      <c r="G84" s="671">
        <f t="shared" si="7"/>
        <v>0</v>
      </c>
      <c r="H84" s="672"/>
      <c r="I84" s="666"/>
    </row>
    <row r="85" spans="2:10">
      <c r="B85" s="690"/>
      <c r="C85" s="683"/>
      <c r="D85" s="671"/>
      <c r="E85" s="685" t="s">
        <v>759</v>
      </c>
      <c r="F85" s="671"/>
      <c r="G85" s="671"/>
      <c r="H85" s="672">
        <f>SUM(G77:G84)</f>
        <v>0</v>
      </c>
      <c r="I85" s="666"/>
    </row>
    <row r="86" spans="2:10" ht="19.5" thickBot="1">
      <c r="B86" s="691"/>
      <c r="C86" s="692"/>
      <c r="D86" s="671"/>
      <c r="E86" s="693"/>
      <c r="F86" s="671"/>
      <c r="G86" s="671"/>
      <c r="H86" s="672"/>
      <c r="I86" s="666"/>
    </row>
    <row r="87" spans="2:10" ht="19.5" thickBot="1">
      <c r="B87" s="694"/>
      <c r="C87" s="695" t="s">
        <v>102</v>
      </c>
      <c r="D87" s="696"/>
      <c r="E87" s="697"/>
      <c r="F87" s="697"/>
      <c r="G87" s="697"/>
      <c r="H87" s="698">
        <f>SUM(H13:H86)</f>
        <v>0</v>
      </c>
      <c r="I87" s="666"/>
      <c r="J87" s="699">
        <v>29399678.151489809</v>
      </c>
    </row>
    <row r="88" spans="2:10">
      <c r="B88" s="700"/>
      <c r="C88" s="701"/>
      <c r="D88" s="666"/>
      <c r="E88" s="666"/>
      <c r="F88" s="666"/>
      <c r="G88" s="666"/>
      <c r="H88" s="702"/>
    </row>
    <row r="89" spans="2:10">
      <c r="B89" s="703"/>
      <c r="C89" s="704" t="s">
        <v>34</v>
      </c>
      <c r="D89" s="705"/>
      <c r="E89" s="705"/>
      <c r="F89" s="705"/>
      <c r="G89" s="705"/>
      <c r="H89" s="706"/>
    </row>
    <row r="90" spans="2:10">
      <c r="B90" s="703"/>
      <c r="C90" s="10" t="s">
        <v>0</v>
      </c>
      <c r="D90" s="650">
        <v>0.1</v>
      </c>
      <c r="E90" s="705"/>
      <c r="F90" s="705"/>
      <c r="G90" s="705">
        <f>+$H$87*D90</f>
        <v>0</v>
      </c>
      <c r="H90" s="706"/>
    </row>
    <row r="91" spans="2:10">
      <c r="B91" s="703"/>
      <c r="C91" s="11" t="s">
        <v>35</v>
      </c>
      <c r="D91" s="650">
        <v>0.02</v>
      </c>
      <c r="E91" s="705"/>
      <c r="F91" s="705"/>
      <c r="G91" s="705">
        <f>+G90*D91</f>
        <v>0</v>
      </c>
      <c r="H91" s="706"/>
    </row>
    <row r="92" spans="2:10">
      <c r="B92" s="703"/>
      <c r="C92" s="10" t="s">
        <v>5</v>
      </c>
      <c r="D92" s="650">
        <v>0.04</v>
      </c>
      <c r="E92" s="705"/>
      <c r="F92" s="705"/>
      <c r="G92" s="705">
        <f t="shared" ref="G92:G98" si="8">+$H$87*D92</f>
        <v>0</v>
      </c>
      <c r="H92" s="706"/>
    </row>
    <row r="93" spans="2:10">
      <c r="B93" s="703"/>
      <c r="C93" s="11" t="s">
        <v>36</v>
      </c>
      <c r="D93" s="650">
        <v>0.01</v>
      </c>
      <c r="E93" s="705"/>
      <c r="F93" s="705"/>
      <c r="G93" s="705">
        <f t="shared" si="8"/>
        <v>0</v>
      </c>
      <c r="H93" s="706"/>
    </row>
    <row r="94" spans="2:10">
      <c r="B94" s="703"/>
      <c r="C94" s="11" t="s">
        <v>6</v>
      </c>
      <c r="D94" s="650">
        <v>2.5000000000000001E-2</v>
      </c>
      <c r="E94" s="705"/>
      <c r="F94" s="705"/>
      <c r="G94" s="705">
        <f t="shared" si="8"/>
        <v>0</v>
      </c>
      <c r="H94" s="706"/>
    </row>
    <row r="95" spans="2:10">
      <c r="B95" s="703"/>
      <c r="C95" s="10" t="s">
        <v>37</v>
      </c>
      <c r="D95" s="650">
        <v>0.05</v>
      </c>
      <c r="E95" s="705"/>
      <c r="F95" s="705"/>
      <c r="G95" s="705">
        <f t="shared" si="8"/>
        <v>0</v>
      </c>
      <c r="H95" s="706"/>
    </row>
    <row r="96" spans="2:10">
      <c r="B96" s="703"/>
      <c r="C96" s="11" t="s">
        <v>31</v>
      </c>
      <c r="D96" s="650">
        <v>2.5000000000000001E-2</v>
      </c>
      <c r="E96" s="705"/>
      <c r="F96" s="705"/>
      <c r="G96" s="705">
        <f t="shared" si="8"/>
        <v>0</v>
      </c>
      <c r="H96" s="706"/>
    </row>
    <row r="97" spans="2:8">
      <c r="B97" s="703"/>
      <c r="C97" s="10" t="s">
        <v>38</v>
      </c>
      <c r="D97" s="650">
        <v>0.03</v>
      </c>
      <c r="E97" s="705"/>
      <c r="F97" s="705"/>
      <c r="G97" s="705">
        <f t="shared" si="8"/>
        <v>0</v>
      </c>
      <c r="H97" s="706"/>
    </row>
    <row r="98" spans="2:8">
      <c r="B98" s="703"/>
      <c r="C98" s="10" t="s">
        <v>39</v>
      </c>
      <c r="D98" s="650">
        <v>0.18</v>
      </c>
      <c r="E98" s="705"/>
      <c r="F98" s="705"/>
      <c r="G98" s="705">
        <f t="shared" si="8"/>
        <v>0</v>
      </c>
      <c r="H98" s="706"/>
    </row>
    <row r="99" spans="2:8">
      <c r="B99" s="703"/>
      <c r="C99" s="707"/>
      <c r="D99" s="705"/>
      <c r="E99" s="708"/>
      <c r="F99" s="705"/>
      <c r="G99" s="705"/>
      <c r="H99" s="706"/>
    </row>
    <row r="100" spans="2:8">
      <c r="B100" s="709"/>
      <c r="C100" s="710"/>
      <c r="D100" s="705"/>
      <c r="E100" s="711"/>
      <c r="F100" s="711"/>
      <c r="G100" s="711"/>
      <c r="H100" s="708">
        <f>SUM(G90:G99)</f>
        <v>0</v>
      </c>
    </row>
    <row r="101" spans="2:8" ht="19.5" thickBot="1">
      <c r="B101" s="709"/>
      <c r="C101" s="712"/>
      <c r="D101" s="705"/>
      <c r="E101" s="705"/>
      <c r="F101" s="705"/>
      <c r="G101" s="705"/>
      <c r="H101" s="706"/>
    </row>
    <row r="102" spans="2:8" ht="19.5" thickBot="1">
      <c r="B102" s="713"/>
      <c r="C102" s="714" t="s">
        <v>3</v>
      </c>
      <c r="D102" s="715"/>
      <c r="E102" s="716"/>
      <c r="F102" s="716"/>
      <c r="G102" s="716"/>
      <c r="H102" s="717">
        <f>+H100+H87</f>
        <v>0</v>
      </c>
    </row>
    <row r="103" spans="2:8">
      <c r="B103" s="718"/>
      <c r="C103" s="719"/>
      <c r="D103" s="720"/>
      <c r="E103" s="720"/>
      <c r="F103" s="720"/>
      <c r="G103" s="720"/>
      <c r="H103" s="721"/>
    </row>
    <row r="104" spans="2:8">
      <c r="B104" s="718"/>
      <c r="C104" s="704" t="s">
        <v>7</v>
      </c>
      <c r="D104" s="722">
        <v>0.05</v>
      </c>
      <c r="E104" s="706"/>
      <c r="F104" s="706"/>
      <c r="G104" s="705">
        <f t="shared" ref="G104" si="9">+$H$87*D104</f>
        <v>0</v>
      </c>
      <c r="H104" s="721"/>
    </row>
    <row r="105" spans="2:8" ht="19.5" thickBot="1">
      <c r="B105" s="718"/>
      <c r="C105" s="719"/>
      <c r="D105" s="720"/>
      <c r="E105" s="720"/>
      <c r="F105" s="720"/>
      <c r="G105" s="720"/>
      <c r="H105" s="721"/>
    </row>
    <row r="106" spans="2:8" ht="19.5" thickBot="1">
      <c r="B106" s="713"/>
      <c r="C106" s="723" t="s">
        <v>40</v>
      </c>
      <c r="D106" s="715"/>
      <c r="E106" s="716"/>
      <c r="F106" s="716"/>
      <c r="G106" s="716"/>
      <c r="H106" s="717">
        <f>+G104+H102</f>
        <v>0</v>
      </c>
    </row>
    <row r="107" spans="2:8">
      <c r="B107" s="718"/>
      <c r="C107" s="719"/>
      <c r="D107" s="720"/>
      <c r="E107" s="720"/>
      <c r="F107" s="720"/>
      <c r="G107" s="720"/>
      <c r="H107" s="721"/>
    </row>
    <row r="108" spans="2:8">
      <c r="B108" s="718"/>
      <c r="C108" s="719"/>
      <c r="D108" s="720"/>
      <c r="E108" s="720"/>
      <c r="F108" s="720"/>
      <c r="G108" s="720"/>
      <c r="H108" s="721"/>
    </row>
  </sheetData>
  <mergeCells count="3">
    <mergeCell ref="B2:H2"/>
    <mergeCell ref="B3:H3"/>
    <mergeCell ref="B4:H4"/>
  </mergeCells>
  <printOptions horizontalCentered="1"/>
  <pageMargins left="0.23622047244094491" right="0.31496062992125984" top="0.35433070866141736" bottom="0.35433070866141736" header="0" footer="0"/>
  <pageSetup paperSize="123" scale="54" fitToHeight="0" orientation="portrait" r:id="rId1"/>
  <headerFooter>
    <oddFooter>&amp;C&amp;F&amp;R&amp;P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RESUMEN</vt:lpstr>
      <vt:lpstr>LOTE A</vt:lpstr>
      <vt:lpstr>LOTE B</vt:lpstr>
      <vt:lpstr>LOTE C</vt:lpstr>
      <vt:lpstr>LOTE D</vt:lpstr>
      <vt:lpstr>LOTE E</vt:lpstr>
      <vt:lpstr>LOTE F</vt:lpstr>
      <vt:lpstr>LOTE G</vt:lpstr>
      <vt:lpstr>'LOTE A'!Área_de_impresión</vt:lpstr>
      <vt:lpstr>'LOTE B'!Área_de_impresión</vt:lpstr>
      <vt:lpstr>'LOTE C'!Área_de_impresión</vt:lpstr>
      <vt:lpstr>'LOTE D'!Área_de_impresión</vt:lpstr>
      <vt:lpstr>'LOTE E'!Área_de_impresión</vt:lpstr>
      <vt:lpstr>'LOTE F'!Área_de_impresión</vt:lpstr>
      <vt:lpstr>'LOTE G'!Área_de_impresión</vt:lpstr>
      <vt:lpstr>RESUMEN!Área_de_impresión</vt:lpstr>
      <vt:lpstr>'LOTE A'!Títulos_a_imprimir</vt:lpstr>
      <vt:lpstr>'LOTE B'!Títulos_a_imprimir</vt:lpstr>
      <vt:lpstr>'LOTE C'!Títulos_a_imprimir</vt:lpstr>
      <vt:lpstr>'LOTE D'!Títulos_a_imprimir</vt:lpstr>
      <vt:lpstr>'LOTE E'!Títulos_a_imprimir</vt:lpstr>
      <vt:lpstr>'LOTE F'!Títulos_a_imprimir</vt:lpstr>
      <vt:lpstr>'LOTE G'!Títulos_a_imprimir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chabebe</dc:creator>
  <cp:lastModifiedBy>mhernandez</cp:lastModifiedBy>
  <cp:lastPrinted>2019-05-20T19:19:09Z</cp:lastPrinted>
  <dcterms:created xsi:type="dcterms:W3CDTF">2004-11-01T14:29:38Z</dcterms:created>
  <dcterms:modified xsi:type="dcterms:W3CDTF">2019-05-24T13:05:45Z</dcterms:modified>
</cp:coreProperties>
</file>