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PROYECTOS REGION ESTE\San Pedro de Macorís\Parroquia San Jose de Los Llanos\Presupuesto\"/>
    </mc:Choice>
  </mc:AlternateContent>
  <xr:revisionPtr revIDLastSave="0" documentId="13_ncr:1_{C593DA0A-FC93-4425-A72F-582867443F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olumetría Parroquia San José" sheetId="1" r:id="rId1"/>
  </sheets>
  <definedNames>
    <definedName name="_xlnm.Print_Area" localSheetId="0">'Volumetría Parroquia San José'!$B$1:$H$287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3" i="1" l="1"/>
  <c r="B269" i="1"/>
  <c r="B270" i="1" s="1"/>
  <c r="B271" i="1" s="1"/>
  <c r="B272" i="1" s="1"/>
  <c r="B263" i="1"/>
  <c r="B264" i="1" s="1"/>
  <c r="B265" i="1" s="1"/>
  <c r="B266" i="1" s="1"/>
  <c r="G262" i="1"/>
  <c r="H267" i="1" s="1"/>
  <c r="G260" i="1"/>
  <c r="D240" i="1"/>
  <c r="D239" i="1"/>
  <c r="D233" i="1"/>
  <c r="D232" i="1"/>
  <c r="D224" i="1"/>
  <c r="D222" i="1"/>
  <c r="D223" i="1" s="1"/>
  <c r="B222" i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18" i="1"/>
  <c r="B219" i="1" s="1"/>
  <c r="H220" i="1"/>
  <c r="D209" i="1"/>
  <c r="B209" i="1"/>
  <c r="B210" i="1" s="1"/>
  <c r="B211" i="1" s="1"/>
  <c r="B205" i="1"/>
  <c r="B206" i="1" s="1"/>
  <c r="D201" i="1"/>
  <c r="D197" i="1"/>
  <c r="D200" i="1" s="1"/>
  <c r="D196" i="1"/>
  <c r="B196" i="1"/>
  <c r="B197" i="1" s="1"/>
  <c r="B198" i="1" s="1"/>
  <c r="B199" i="1" s="1"/>
  <c r="B200" i="1" s="1"/>
  <c r="B201" i="1" s="1"/>
  <c r="B202" i="1" s="1"/>
  <c r="D193" i="1"/>
  <c r="D192" i="1"/>
  <c r="D191" i="1"/>
  <c r="D190" i="1"/>
  <c r="B190" i="1"/>
  <c r="B191" i="1" s="1"/>
  <c r="B192" i="1" s="1"/>
  <c r="B193" i="1" s="1"/>
  <c r="D187" i="1"/>
  <c r="D186" i="1"/>
  <c r="D185" i="1"/>
  <c r="D184" i="1"/>
  <c r="D183" i="1"/>
  <c r="D177" i="1"/>
  <c r="D176" i="1"/>
  <c r="B176" i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D173" i="1"/>
  <c r="D172" i="1"/>
  <c r="B172" i="1"/>
  <c r="B173" i="1" s="1"/>
  <c r="H170" i="1"/>
  <c r="B169" i="1"/>
  <c r="B164" i="1"/>
  <c r="B165" i="1" s="1"/>
  <c r="H166" i="1"/>
  <c r="H148" i="1"/>
  <c r="D131" i="1"/>
  <c r="H127" i="1"/>
  <c r="B119" i="1"/>
  <c r="B120" i="1" s="1"/>
  <c r="B121" i="1" s="1"/>
  <c r="B122" i="1" s="1"/>
  <c r="B123" i="1" s="1"/>
  <c r="B124" i="1" s="1"/>
  <c r="B125" i="1" s="1"/>
  <c r="B126" i="1" s="1"/>
  <c r="B128" i="1" s="1"/>
  <c r="B129" i="1" s="1"/>
  <c r="B130" i="1" s="1"/>
  <c r="B131" i="1" s="1"/>
  <c r="B132" i="1" s="1"/>
  <c r="B133" i="1" s="1"/>
  <c r="B134" i="1" s="1"/>
  <c r="B135" i="1" s="1"/>
  <c r="B136" i="1" s="1"/>
  <c r="B138" i="1" s="1"/>
  <c r="B139" i="1" s="1"/>
  <c r="B140" i="1" s="1"/>
  <c r="B141" i="1" s="1"/>
  <c r="B142" i="1" s="1"/>
  <c r="B144" i="1" s="1"/>
  <c r="B145" i="1" s="1"/>
  <c r="B146" i="1" s="1"/>
  <c r="B147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H115" i="1"/>
  <c r="B112" i="1"/>
  <c r="B113" i="1" s="1"/>
  <c r="B114" i="1" s="1"/>
  <c r="H110" i="1"/>
  <c r="B102" i="1"/>
  <c r="B103" i="1" s="1"/>
  <c r="B104" i="1" s="1"/>
  <c r="B105" i="1" s="1"/>
  <c r="B106" i="1" s="1"/>
  <c r="B107" i="1" s="1"/>
  <c r="B108" i="1" s="1"/>
  <c r="B109" i="1" s="1"/>
  <c r="H100" i="1"/>
  <c r="B96" i="1"/>
  <c r="B97" i="1" s="1"/>
  <c r="B98" i="1" s="1"/>
  <c r="B99" i="1" s="1"/>
  <c r="B92" i="1"/>
  <c r="B93" i="1" s="1"/>
  <c r="H94" i="1"/>
  <c r="D89" i="1"/>
  <c r="B86" i="1"/>
  <c r="B87" i="1" s="1"/>
  <c r="B88" i="1" s="1"/>
  <c r="B89" i="1" s="1"/>
  <c r="H84" i="1"/>
  <c r="B78" i="1"/>
  <c r="B79" i="1" s="1"/>
  <c r="B80" i="1" s="1"/>
  <c r="B81" i="1" s="1"/>
  <c r="B82" i="1" s="1"/>
  <c r="B83" i="1" s="1"/>
  <c r="H76" i="1"/>
  <c r="B70" i="1"/>
  <c r="B71" i="1" s="1"/>
  <c r="B72" i="1" s="1"/>
  <c r="B73" i="1" s="1"/>
  <c r="B74" i="1" s="1"/>
  <c r="B75" i="1" s="1"/>
  <c r="D66" i="1"/>
  <c r="D65" i="1"/>
  <c r="B65" i="1"/>
  <c r="B66" i="1" s="1"/>
  <c r="B67" i="1" s="1"/>
  <c r="B59" i="1"/>
  <c r="B60" i="1" s="1"/>
  <c r="B61" i="1" s="1"/>
  <c r="B62" i="1" s="1"/>
  <c r="D56" i="1"/>
  <c r="D55" i="1"/>
  <c r="D54" i="1"/>
  <c r="B52" i="1"/>
  <c r="B53" i="1" s="1"/>
  <c r="B54" i="1" s="1"/>
  <c r="B55" i="1" s="1"/>
  <c r="B56" i="1" s="1"/>
  <c r="D49" i="1"/>
  <c r="D52" i="1" s="1"/>
  <c r="D53" i="1" s="1"/>
  <c r="B49" i="1"/>
  <c r="H50" i="1"/>
  <c r="D46" i="1"/>
  <c r="D45" i="1"/>
  <c r="D44" i="1"/>
  <c r="B44" i="1"/>
  <c r="B45" i="1" s="1"/>
  <c r="B46" i="1" s="1"/>
  <c r="D41" i="1"/>
  <c r="D38" i="1"/>
  <c r="B38" i="1"/>
  <c r="B39" i="1" s="1"/>
  <c r="B40" i="1" s="1"/>
  <c r="B41" i="1" s="1"/>
  <c r="D30" i="1"/>
  <c r="D15" i="1"/>
  <c r="D14" i="1"/>
  <c r="D13" i="1"/>
  <c r="D61" i="1" s="1"/>
  <c r="D12" i="1"/>
  <c r="D60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H275" i="1" l="1"/>
  <c r="G279" i="1" s="1"/>
  <c r="G280" i="1"/>
  <c r="H47" i="1"/>
  <c r="H57" i="1"/>
  <c r="D39" i="1"/>
  <c r="D40" i="1" s="1"/>
  <c r="H68" i="1"/>
  <c r="H90" i="1"/>
  <c r="H143" i="1"/>
  <c r="H162" i="1"/>
  <c r="D59" i="1"/>
  <c r="H194" i="1"/>
  <c r="H207" i="1"/>
  <c r="H63" i="1"/>
  <c r="H137" i="1"/>
  <c r="H188" i="1"/>
  <c r="H203" i="1"/>
  <c r="G278" i="1" l="1"/>
  <c r="H281" i="1"/>
  <c r="H283" i="1" s="1"/>
  <c r="H42" i="1"/>
  <c r="H212" i="1"/>
  <c r="H174" i="1"/>
  <c r="H241" i="1" l="1"/>
  <c r="H36" i="1" l="1"/>
  <c r="H243" i="1" s="1"/>
  <c r="G253" i="1" l="1"/>
  <c r="G249" i="1"/>
  <c r="G252" i="1"/>
  <c r="G248" i="1"/>
  <c r="G285" i="1"/>
  <c r="G251" i="1"/>
  <c r="G247" i="1"/>
  <c r="G250" i="1"/>
  <c r="G246" i="1"/>
  <c r="G254" i="1" l="1"/>
  <c r="H255" i="1" s="1"/>
  <c r="H257" i="1" s="1"/>
  <c r="H287" i="1" s="1"/>
</calcChain>
</file>

<file path=xl/sharedStrings.xml><?xml version="1.0" encoding="utf-8"?>
<sst xmlns="http://schemas.openxmlformats.org/spreadsheetml/2006/main" count="432" uniqueCount="247">
  <si>
    <t>OFICINA DE INGENIEROS SUPERVISORES DE OBRAS DEL ESTADO ADSCRITA AL PODER EJECUTIVO.</t>
  </si>
  <si>
    <t>Ubicación: San José de Los Llanos</t>
  </si>
  <si>
    <t>Contratista:</t>
  </si>
  <si>
    <t>Localización: Prov. San Pedro de Macorís, R.D.</t>
  </si>
  <si>
    <t>No.</t>
  </si>
  <si>
    <t>PARTIDAS</t>
  </si>
  <si>
    <t>CANT.</t>
  </si>
  <si>
    <t>UD</t>
  </si>
  <si>
    <t>PRECIO</t>
  </si>
  <si>
    <t>SUB-TOTAL</t>
  </si>
  <si>
    <t>TOTAL
RD$</t>
  </si>
  <si>
    <t>EDIFICACION IGLESIA</t>
  </si>
  <si>
    <t>PARTIDAS PRELIMINARES</t>
  </si>
  <si>
    <t>DEMOLICION Y DESMONTE:</t>
  </si>
  <si>
    <t>Demolición general de piso en granito en templo</t>
  </si>
  <si>
    <t>M2</t>
  </si>
  <si>
    <t>Demolición general de zócalo en templo</t>
  </si>
  <si>
    <t>ML</t>
  </si>
  <si>
    <t>Demolición de losa de la tarima y escaleras laterales</t>
  </si>
  <si>
    <t>Demolición de muro de block para nueva fachada y en Sacristia</t>
  </si>
  <si>
    <t>Demolición de Grietas en muros</t>
  </si>
  <si>
    <t>M3</t>
  </si>
  <si>
    <t>Demolición de aceras Exteriores</t>
  </si>
  <si>
    <t>Bote de escombros</t>
  </si>
  <si>
    <t>Desmonte de Inodoro</t>
  </si>
  <si>
    <t>Desmonte de Lavamano</t>
  </si>
  <si>
    <t>Desmonte de muro cortina perfiles de madera puerta entrada principal</t>
  </si>
  <si>
    <t>Desmonte Puertas Doble de Caoba en templo (1.50 x 2.50m)</t>
  </si>
  <si>
    <t>Desmonte Puerta Principal Abatible en Caoba (1.46 x 2.50m)</t>
  </si>
  <si>
    <t>Desmonte Puerta de Madera Abatible en Caoba (0.93 x 2.10m)</t>
  </si>
  <si>
    <t>Desmonte Puertas de Madera Abatible en Caoba en Sacristia (0.85 x 2.10m)</t>
  </si>
  <si>
    <t>Desmonte Puertas de Madera Abatible en Sacristia (0.75 x 2.10m)</t>
  </si>
  <si>
    <t>Desmonte Puertas de Madera Abatible en Sacristia (0.70 x 2.10m)</t>
  </si>
  <si>
    <t>Desmonte Puerta de Hierro en Sacristia (0.70x2.10m)</t>
  </si>
  <si>
    <t>Desmonte Ventanas de celosia ( 3.55 x 1.56m) del gran salon</t>
  </si>
  <si>
    <t>Desmonte Ventanas Proyectadas en Presbiterio</t>
  </si>
  <si>
    <t>Desmonte Ventana de Celosia Capilla de Adoración ( 2.09 x 1.56m)</t>
  </si>
  <si>
    <t>Desmonte Ventanas de celosias en Capilla de Adoración y Sacristia (1.40 x 1.56m)</t>
  </si>
  <si>
    <t>Desmonte Ventanas de celosias en la Sacristia (0.60 x 1.55m)</t>
  </si>
  <si>
    <t>Desmonte Ventanas corredizas en Capilla San José (2.14 x 1.56m)</t>
  </si>
  <si>
    <t>Desmonte Ventanas corredizas en Capilla San José (2.28 x 1.56m)</t>
  </si>
  <si>
    <t>MOVIMIENTO DE TIERRA</t>
  </si>
  <si>
    <t>Excavación de Vigas De Arriostramiento</t>
  </si>
  <si>
    <t>Excavación en templo</t>
  </si>
  <si>
    <t>Relleno caliche compactado (e=0.30m)</t>
  </si>
  <si>
    <t>Relleno de reposición</t>
  </si>
  <si>
    <t>M3C</t>
  </si>
  <si>
    <t>HORMIGON ARMADO</t>
  </si>
  <si>
    <t>MUROS BLOQUES</t>
  </si>
  <si>
    <t>Bloques de 0.15 Mts en SNP, Bastones @ 0.15 (en Sacristía y cerramiento de huecos de puertas y ventanas)</t>
  </si>
  <si>
    <t>TERMINACION DE SUPERFICIE</t>
  </si>
  <si>
    <t>Fraguache en muro</t>
  </si>
  <si>
    <t>Pañete en muros en Sacristia y muros de cerramientos de huecos</t>
  </si>
  <si>
    <t>Pañete en Grietas muros Perimetrales</t>
  </si>
  <si>
    <t>Cantos General</t>
  </si>
  <si>
    <t>Resane de Grietas entre muros y columnas en Tarima</t>
  </si>
  <si>
    <t>TERMINACION DE PISOS</t>
  </si>
  <si>
    <t>Pisos porcelanato en Templo (0.40 x 0.40m)</t>
  </si>
  <si>
    <t>Zocalos porcelanato en Templo, h = 0.07m</t>
  </si>
  <si>
    <t>Escalera de hormigón para Tarima de 0.7 x 0.9m (incluye 3 peldaños vaceados en hormigón)</t>
  </si>
  <si>
    <t>PA</t>
  </si>
  <si>
    <t>REVESTIMIENTOS</t>
  </si>
  <si>
    <t>Revestimiento de muro en Coralina (Presbiterio)</t>
  </si>
  <si>
    <t>PUERTAS</t>
  </si>
  <si>
    <t>Mantenimiento Puerta de hierro Peatonal Lateral Derecho</t>
  </si>
  <si>
    <t>VENTANAS</t>
  </si>
  <si>
    <t>HERRERIA Y PINTURA</t>
  </si>
  <si>
    <t>Pintura en Techos (una mano)</t>
  </si>
  <si>
    <t>Protectores de Hierro en ventana</t>
  </si>
  <si>
    <t>TERMINACION TECHO</t>
  </si>
  <si>
    <t>Fino de Inclinado e = 5 cm</t>
  </si>
  <si>
    <t>Aplicación impermeabilizante tipo membrana asfáltica de 4.00mm de espesor con terminación en pintura de aluminio refractiva. (sujeto a presentación de factura y garantía)</t>
  </si>
  <si>
    <t>MISCELÁNEOS</t>
  </si>
  <si>
    <t>Mantenimiento Banco Existente de 16 pies de longitud, capacidad 10 personas (pintura y lijado)</t>
  </si>
  <si>
    <t>Mantenimiento Sillas Parroquial (Pintura y Tapizado)</t>
  </si>
  <si>
    <t>Durock a dos cara para conformar arcos y división en huecos de Ventanas (según Diseño)</t>
  </si>
  <si>
    <t>Retablo en Caoba en Capilla de Adoración (Según diseño)</t>
  </si>
  <si>
    <t>PAISAJISMO</t>
  </si>
  <si>
    <t>Limpieza de Maleza en grama</t>
  </si>
  <si>
    <t>Grama en exterior</t>
  </si>
  <si>
    <t>Aceras perimetrales y de accesos en General</t>
  </si>
  <si>
    <t>Tierra Negra e=0.20</t>
  </si>
  <si>
    <t>Palma Areka</t>
  </si>
  <si>
    <t>Mara</t>
  </si>
  <si>
    <t>Coralillo Enano</t>
  </si>
  <si>
    <t>Cordeline Rojo</t>
  </si>
  <si>
    <t>INSTALACIONES ELÉCTRICAS</t>
  </si>
  <si>
    <t>Salidas Del Interruptor Sencillo @ 1.20m SNP En El Campanario</t>
  </si>
  <si>
    <t>Luminaria Led 4000K, 18W Sacristia</t>
  </si>
  <si>
    <t>Luminaria Colgante Led 4000K, 25W En El Campanario</t>
  </si>
  <si>
    <t>INSTALACIONES SANITARIAS</t>
  </si>
  <si>
    <t>APARATOS SANITARIOS</t>
  </si>
  <si>
    <t>Inodoro de Porcelana Blanco</t>
  </si>
  <si>
    <t>Lavamanos de porcelana blanco con pedestal</t>
  </si>
  <si>
    <t>Mezcladora para lavamanos Acero Inox</t>
  </si>
  <si>
    <t>Mezcladora para Ducha Acero Inox</t>
  </si>
  <si>
    <t>Manguera para Lavamanos de 1/2"</t>
  </si>
  <si>
    <t>Manguera para Inodoros de 3/4"a 1/2"</t>
  </si>
  <si>
    <t>Rejilla Drenaje de piso</t>
  </si>
  <si>
    <t>Set Accesorios para baño</t>
  </si>
  <si>
    <t>Instalaciones Sanitarias Agua potable Interior</t>
  </si>
  <si>
    <t>Salida Inodoro 3/4ø Pvc</t>
  </si>
  <si>
    <t>Salida De Ducha 3/4ø Pvc</t>
  </si>
  <si>
    <t>Salida De Lavamano 1/2ø</t>
  </si>
  <si>
    <t>Tubería De Agua Caliente 3/4 ø Pvc</t>
  </si>
  <si>
    <t>Codo 90° Agua Caliente Galvanizado de ø3/4"</t>
  </si>
  <si>
    <t>Tubería De Agua Potable fria 3/4 ø Pvc</t>
  </si>
  <si>
    <t>Codo 90° De Agua Fria De 3/4ø</t>
  </si>
  <si>
    <t>Llave De Paso De agua Caliente 3/4ø</t>
  </si>
  <si>
    <t>Llave De Paso De Agua Fria 3/4ø</t>
  </si>
  <si>
    <t>Tubería Agua Potable Exterior</t>
  </si>
  <si>
    <t>Tubería De Agua Fria De 1"ø De Pvc</t>
  </si>
  <si>
    <t>Llave De Paso De 1" de ø</t>
  </si>
  <si>
    <t>Válvula Chekin De 1" de ø</t>
  </si>
  <si>
    <t>Codo De 90° De Pvc De Agua Potable</t>
  </si>
  <si>
    <t>Pieza T de 1'' De ø De PVC De Agua fria</t>
  </si>
  <si>
    <t>Instalaciones Sanitarias Agua Servida Exterior</t>
  </si>
  <si>
    <t>Camara De Inspeccion o Registro</t>
  </si>
  <si>
    <t>Adecuación de Registro existente</t>
  </si>
  <si>
    <t>Tubería De PVC De 6" De ø Para Drenaje De sanitario Exterior</t>
  </si>
  <si>
    <t>Tubería De 4'' De ø De PVC Para Drenaje Sanitario Exterior</t>
  </si>
  <si>
    <t>Instalaciones Sanitarias Agua Servidas Interior</t>
  </si>
  <si>
    <t>Salida De Ducha De 2'' ø PVC Drenaje Sanitario</t>
  </si>
  <si>
    <t>Salida De Drenaje De Piso De 2''ø De PVC</t>
  </si>
  <si>
    <t>Salida De Inodoro De 4'' De ø De PVC</t>
  </si>
  <si>
    <t>Salida De Lavamano De 2'' De ø De PVC</t>
  </si>
  <si>
    <t>Tubería De 4"De ø De PVC Para Drenaje Sanitario interior</t>
  </si>
  <si>
    <t>Tubería De 3'' De ø De PVC Para Drenaje Sanitario Interior</t>
  </si>
  <si>
    <t>Tubería De 2'' De ø De PVC Para Drenaje Sanitario</t>
  </si>
  <si>
    <t>Tubería De Ventilación De 3'' ø De PVC Vertical Recubrimiento en Durock Exterior</t>
  </si>
  <si>
    <t>Codo De 90° De 3'' ø De PVC</t>
  </si>
  <si>
    <t>Pieza Y De 4'' a 2'' De ø De PVC</t>
  </si>
  <si>
    <t>Pieza Y De 4'' a 4'' De ø De PVC</t>
  </si>
  <si>
    <t>Pieza Y De 3'' a 2'' De ø De PVC</t>
  </si>
  <si>
    <t>Pieza T de 2'' a 2'' De ø PVC</t>
  </si>
  <si>
    <t>EQUIPOS</t>
  </si>
  <si>
    <t>Calentador Eléctrico De 12 galones</t>
  </si>
  <si>
    <t>Suministro e instalación de tinaco de 500 gls</t>
  </si>
  <si>
    <t>CAMPANARIO</t>
  </si>
  <si>
    <t>REPLANTEO</t>
  </si>
  <si>
    <t>Replanteo Campanario</t>
  </si>
  <si>
    <t>P.A.</t>
  </si>
  <si>
    <t>Excavación para Cimentación</t>
  </si>
  <si>
    <t>Relleno compactado</t>
  </si>
  <si>
    <t>HORMIGON ARMADO ( 210 kg/cm²)</t>
  </si>
  <si>
    <t>Dinteles tipo Arco</t>
  </si>
  <si>
    <t>MUROS DE BLOQUES</t>
  </si>
  <si>
    <t>Bloques de 0.20m en BNP, Bastones @ 0.40m, serpentinas @ 3/8" cada 3 líneas de block</t>
  </si>
  <si>
    <t>Bloques de 0.20m en SNP, Bastones @ 0.20m, serpentinas @ 3/8" cada 3 líneas de block (1er nivel)</t>
  </si>
  <si>
    <t>Bloques de 0.20m, Bastones @ 0.20m, serpentinas @ 3/8" cada 3 líneas de block (2do nivel)</t>
  </si>
  <si>
    <t>Bloques de 0.20m, Bastones @ 0.20m, serpentinas @ 3/8" cada 3 líneas de block (3er nivel)</t>
  </si>
  <si>
    <t>Fraguache</t>
  </si>
  <si>
    <t>Fraguache en Losa</t>
  </si>
  <si>
    <t>Pañete Interior</t>
  </si>
  <si>
    <t>Pañete Exterior</t>
  </si>
  <si>
    <t>Pañete de Techos</t>
  </si>
  <si>
    <t>Cantos</t>
  </si>
  <si>
    <t>Andamios para una altura de tres pisos</t>
  </si>
  <si>
    <t>Fino de Techo e=5 cm</t>
  </si>
  <si>
    <t>Sellado de Techo Acrílico</t>
  </si>
  <si>
    <t>PINTURA</t>
  </si>
  <si>
    <t>Pintura Interior - Exterior (dos manos)</t>
  </si>
  <si>
    <t>Pintura de Techo Campanario Inclinado (dos manos)</t>
  </si>
  <si>
    <t>Pintura de techo Campanario (dos manos)</t>
  </si>
  <si>
    <t>INSTALACIONES ELECTRICAS</t>
  </si>
  <si>
    <t>Salida Interruptor Doble</t>
  </si>
  <si>
    <t>Luminaria de Techo</t>
  </si>
  <si>
    <t>VERJA FRONTAL Y PERIMETRAL</t>
  </si>
  <si>
    <t>Demolición muro de bloques</t>
  </si>
  <si>
    <t>Bote de Escombros producto de la demolición</t>
  </si>
  <si>
    <t>Resane de muros</t>
  </si>
  <si>
    <t>Pañete</t>
  </si>
  <si>
    <t>Pintura Muro Verja Frontal (dos manos)</t>
  </si>
  <si>
    <t>Excavación zapata columnas 0.40 x 0.50 x 0.35</t>
  </si>
  <si>
    <t>H.A. zapata columnas</t>
  </si>
  <si>
    <t>Excavación Zapata de muros de 6"</t>
  </si>
  <si>
    <t>H.A.zapata de muros de 6"</t>
  </si>
  <si>
    <t>Puerta De Hierro Entrada Principal (3.70*2.00)</t>
  </si>
  <si>
    <t>Puerta De Hierro Entrada Posterior (2.40*1.30)</t>
  </si>
  <si>
    <t>Tubos de metal 2"</t>
  </si>
  <si>
    <t>PL</t>
  </si>
  <si>
    <t>Pintura Acrílica en verjas perimetrales (una mano)</t>
  </si>
  <si>
    <t>SUB-TOTAL GENERAL</t>
  </si>
  <si>
    <t/>
  </si>
  <si>
    <t>GASTOS GENERALES:</t>
  </si>
  <si>
    <t>Beneficios</t>
  </si>
  <si>
    <t>Gastos Administrativos</t>
  </si>
  <si>
    <t>Gastos de Publicidad</t>
  </si>
  <si>
    <t>Seguros y Fianzas</t>
  </si>
  <si>
    <t>Liquidación y Prestaciones</t>
  </si>
  <si>
    <t>Transporte</t>
  </si>
  <si>
    <t>Supervisión e Inspección Obras</t>
  </si>
  <si>
    <t>Estudios y Diseños</t>
  </si>
  <si>
    <t>18% ITBIS beneficios</t>
  </si>
  <si>
    <t>EQUIPAMIENTO Y MOBILIARIO</t>
  </si>
  <si>
    <t>MOBILIARIO</t>
  </si>
  <si>
    <t>Podios Presbiterio</t>
  </si>
  <si>
    <t>Asientos para lectores</t>
  </si>
  <si>
    <t>Bancos de Hierro</t>
  </si>
  <si>
    <t>SONIDO</t>
  </si>
  <si>
    <t>Consola (8 Salidas)</t>
  </si>
  <si>
    <t>Bocinas</t>
  </si>
  <si>
    <t>Monitor de Sonido</t>
  </si>
  <si>
    <t xml:space="preserve">SUB-TOTAL </t>
  </si>
  <si>
    <t>SUB-TOTAL GENERAL EQUIPAMIENTO Y MOBILIARIO</t>
  </si>
  <si>
    <t>Imprevistos</t>
  </si>
  <si>
    <t>TOTAL GENERAL</t>
  </si>
  <si>
    <t>Silla del centro en el Presbiterio (Trio de asientos).</t>
  </si>
  <si>
    <t>Piso de Tarima  en hormigón 210 kg/cm²con malla electrosoldada (malla electrosoldada D2.7xD2.7x150x150) y terminación pulido, e = 0.12m</t>
  </si>
  <si>
    <t>H.A. Columnas de (0.15 x 0.30) Mts. para el portón principal. (4 ø 1/2", Estribos 3/8" @ 0.25 m)</t>
  </si>
  <si>
    <t>Pintura General Acrilica en Muros Interiores (una mano)</t>
  </si>
  <si>
    <t>Pintura General Acrilica en Muros Exteriores (una mano)</t>
  </si>
  <si>
    <t>Torta de piso con malla electrosoldada (malla electrosoldada D2.7xD2.7x150x150) y terminación pulido, e = 0.12m</t>
  </si>
  <si>
    <t>Torta de piso en hormigón 210 kg/cm²con malla electrosoldada (malla electrosoldada D2.7xD2.7x150x150) en templo (e=0.10m)</t>
  </si>
  <si>
    <t>Revestimiento de Cerámica en Muros de baño (0.15 x 0.20 M)</t>
  </si>
  <si>
    <t>Muro en ducha de 0.10 M revestido en cerámica (0.15 x 0.20 M)</t>
  </si>
  <si>
    <t>P1 - Puerta principal Doble Abatible de caoba (2.00 x 2.50 M)</t>
  </si>
  <si>
    <t>P4 - Puerta Abatible de Vidrio y Aluminio Con Frost (0.90 x 2.10 M)</t>
  </si>
  <si>
    <t>P5 - Puerta Abatible de Madera caoba (0.70 x 2.10 M)</t>
  </si>
  <si>
    <t>P2 - Mantenimiento y reinstalación Puerta Doble Abatible De Madera caoba (1.50 x 2.10 M)</t>
  </si>
  <si>
    <t>P3 - Mantenimiento y reinstalación Puerta Abatible de Madera caoba (0.90 x 2.10 M)</t>
  </si>
  <si>
    <t xml:space="preserve">V1 - Ventana Vidrio fijo de 3/8" (2.00 x 2.62 M)  </t>
  </si>
  <si>
    <t>V2 - Ventana Corrediza con Transo de Vidrio y Aluminio (1.66 x 1.56 M)</t>
  </si>
  <si>
    <t>V3 - Ventana Corrediza de Vidrio y Aluminio (1.40 x 1.56 M)</t>
  </si>
  <si>
    <t>V4 - Ventana Corrediza de Vidrio y Aluminio (0.70 x 0.70 M)</t>
  </si>
  <si>
    <t>V5 - Ventana Corrediza de Vidrio y Aluminio (2.29 x 1.56 M)</t>
  </si>
  <si>
    <t>V6 - Ventana Corrediza de Vidrio y Aluminio (2.14 x 1.56 M)</t>
  </si>
  <si>
    <t>Dintel D1 2 Ø3/8"+ 3 Ø1/2" est. @ Ø3/8" @0.10m</t>
  </si>
  <si>
    <t>Dintel D2 2 Ø3/8"+ 3 Ø1/2" est. @ Ø3/8" @0.15m</t>
  </si>
  <si>
    <t>Dintel D3 2 Ø3/8"+ 3 Ø1/2" est. @ Ø3/8" @0.15m</t>
  </si>
  <si>
    <t>Zapata de Columna C1 Ø1/2" @0.20m AD (1.30 x 1.60m; H=0.30m)</t>
  </si>
  <si>
    <t xml:space="preserve">Columnas C1 8 Ø3/4" est. 1/2" @0.15m </t>
  </si>
  <si>
    <t>Losa de Techo Campanario (Inclinado) 1er nivel e=0.10m Ø3/8"@0.20</t>
  </si>
  <si>
    <t>Losa de Techo Campanario (Inclinado) 3er nivel e=0.10m Ø3/8"@0.20</t>
  </si>
  <si>
    <t>Losa Primer Nivel e=0.10m. Ø3/8"@0.20 (incluye Refuerzo plano RP1)</t>
  </si>
  <si>
    <t>Losa Segundo Nivel e=0.10m Ø3/8"@0.20</t>
  </si>
  <si>
    <t>Hormingón En Grietas 210kg/cm2 con parrilla Ø 3/8" Ambas Dirrecciones en Gran salón</t>
  </si>
  <si>
    <t xml:space="preserve">Viga de Arriostramiento 6 Ø3/4"+ 2 Ø1/2" est. Ø1/2" @0.15m (incluye anclaje en Columnas y Zapatas, ver en plano) </t>
  </si>
  <si>
    <t>Zapata de Muros (0.60x0.25) 3 Ø3/8" est. 3/8" @0.25m</t>
  </si>
  <si>
    <t>Micrófonos (Juego de 4 microfonos)</t>
  </si>
  <si>
    <t xml:space="preserve">Colocación de Block 6" ø 3/8" A 0.60 mts BNP </t>
  </si>
  <si>
    <t>Colocación de Block 6" ø 3/8" A 0.60 mts SNP</t>
  </si>
  <si>
    <t>Fecha: 12 de Agosto 2019</t>
  </si>
  <si>
    <t>VOLUMETRIA PARA LA REMODELACION Y REPARACION DE LA PARROQUIA SAN JOSE DE LOS LLANOS, PROVINCIA SAN PEDRO DE MACORIS, R. D.</t>
  </si>
  <si>
    <t>MISCELANEOS</t>
  </si>
  <si>
    <t>Escalera Plegable para acceso a segundo nivel</t>
  </si>
  <si>
    <t xml:space="preserve">Escalera de Caracol metálica acceso al 3er. 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</si>
</sst>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4" fontId="3" fillId="0" borderId="0" xfId="0" applyNumberFormat="1" applyFont="1" applyFill="1" applyAlignment="1">
      <alignment vertical="center"/>
    </xf>
    <xf numFmtId="4" fontId="2" fillId="0" borderId="0" xfId="0" quotePrefix="1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4" fontId="3" fillId="0" borderId="0" xfId="0" quotePrefix="1" applyNumberFormat="1" applyFont="1" applyFill="1" applyAlignment="1">
      <alignment horizontal="left" vertical="center" wrapText="1"/>
    </xf>
    <xf numFmtId="4" fontId="3" fillId="0" borderId="0" xfId="0" quotePrefix="1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wrapText="1"/>
    </xf>
    <xf numFmtId="4" fontId="2" fillId="0" borderId="5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4" fontId="2" fillId="0" borderId="5" xfId="2" applyNumberFormat="1" applyFont="1" applyFill="1" applyBorder="1"/>
    <xf numFmtId="4" fontId="3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right"/>
    </xf>
    <xf numFmtId="0" fontId="2" fillId="0" borderId="8" xfId="1" applyFont="1" applyFill="1" applyBorder="1" applyAlignment="1">
      <alignment horizontal="center"/>
    </xf>
    <xf numFmtId="4" fontId="2" fillId="0" borderId="8" xfId="2" applyNumberFormat="1" applyFont="1" applyFill="1" applyBorder="1"/>
    <xf numFmtId="4" fontId="3" fillId="0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/>
    <xf numFmtId="4" fontId="3" fillId="0" borderId="8" xfId="2" applyNumberFormat="1" applyFont="1" applyFill="1" applyBorder="1"/>
    <xf numFmtId="0" fontId="3" fillId="0" borderId="8" xfId="1" applyFont="1" applyFill="1" applyBorder="1" applyAlignment="1">
      <alignment horizontal="left" wrapText="1"/>
    </xf>
    <xf numFmtId="4" fontId="3" fillId="2" borderId="8" xfId="0" applyNumberFormat="1" applyFont="1" applyFill="1" applyBorder="1"/>
    <xf numFmtId="4" fontId="3" fillId="0" borderId="8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/>
    </xf>
    <xf numFmtId="2" fontId="3" fillId="0" borderId="8" xfId="3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wrapText="1"/>
    </xf>
    <xf numFmtId="4" fontId="3" fillId="0" borderId="9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wrapText="1"/>
    </xf>
    <xf numFmtId="4" fontId="3" fillId="0" borderId="12" xfId="1" applyNumberFormat="1" applyFont="1" applyFill="1" applyBorder="1" applyAlignment="1">
      <alignment horizontal="right"/>
    </xf>
    <xf numFmtId="0" fontId="3" fillId="0" borderId="12" xfId="1" applyFont="1" applyFill="1" applyBorder="1" applyAlignment="1">
      <alignment horizontal="center"/>
    </xf>
    <xf numFmtId="4" fontId="3" fillId="0" borderId="12" xfId="2" applyNumberFormat="1" applyFont="1" applyFill="1" applyBorder="1"/>
    <xf numFmtId="4" fontId="3" fillId="0" borderId="12" xfId="0" applyNumberFormat="1" applyFont="1" applyFill="1" applyBorder="1"/>
    <xf numFmtId="4" fontId="2" fillId="0" borderId="13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4" fontId="3" fillId="0" borderId="15" xfId="4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/>
    <xf numFmtId="4" fontId="2" fillId="0" borderId="16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 wrapText="1"/>
    </xf>
    <xf numFmtId="10" fontId="3" fillId="0" borderId="0" xfId="5" applyNumberFormat="1" applyFont="1" applyFill="1" applyAlignment="1">
      <alignment horizontal="right" vertical="center"/>
    </xf>
    <xf numFmtId="4" fontId="3" fillId="0" borderId="0" xfId="5" applyNumberFormat="1" applyFont="1" applyFill="1" applyAlignment="1">
      <alignment horizontal="center" vertical="center"/>
    </xf>
    <xf numFmtId="4" fontId="3" fillId="0" borderId="0" xfId="6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0" xfId="7" applyNumberFormat="1" applyFont="1" applyFill="1" applyBorder="1" applyAlignment="1">
      <alignment wrapText="1"/>
    </xf>
    <xf numFmtId="4" fontId="5" fillId="0" borderId="0" xfId="6" applyNumberFormat="1" applyFont="1" applyFill="1" applyBorder="1"/>
    <xf numFmtId="4" fontId="6" fillId="0" borderId="0" xfId="6" applyNumberFormat="1" applyFont="1" applyFill="1" applyBorder="1"/>
    <xf numFmtId="4" fontId="3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left" vertical="top" wrapText="1"/>
    </xf>
    <xf numFmtId="10" fontId="2" fillId="0" borderId="0" xfId="5" applyNumberFormat="1" applyFont="1" applyFill="1" applyAlignment="1">
      <alignment horizontal="right" vertical="center"/>
    </xf>
    <xf numFmtId="4" fontId="2" fillId="0" borderId="0" xfId="5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9" applyNumberFormat="1" applyFont="1" applyFill="1" applyAlignment="1">
      <alignment vertical="center"/>
    </xf>
    <xf numFmtId="4" fontId="2" fillId="0" borderId="0" xfId="9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wrapText="1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</cellXfs>
  <cellStyles count="10">
    <cellStyle name="Millares 10 2 3" xfId="7" xr:uid="{00000000-0005-0000-0000-000000000000}"/>
    <cellStyle name="Millares 17" xfId="4" xr:uid="{00000000-0005-0000-0000-000001000000}"/>
    <cellStyle name="Millares 2 2 2 2" xfId="2" xr:uid="{00000000-0005-0000-0000-000002000000}"/>
    <cellStyle name="Millares 6 2 2" xfId="8" xr:uid="{00000000-0005-0000-0000-000003000000}"/>
    <cellStyle name="Normal" xfId="0" builtinId="0"/>
    <cellStyle name="Normal 10 10" xfId="3" xr:uid="{00000000-0005-0000-0000-000005000000}"/>
    <cellStyle name="Normal 2 2 2 2 2" xfId="1" xr:uid="{00000000-0005-0000-0000-000006000000}"/>
    <cellStyle name="Normal 3 4" xfId="6" xr:uid="{00000000-0005-0000-0000-000007000000}"/>
    <cellStyle name="Normal_Presup Const Avenida de Acceso al Centro Penitenciario de Higuey por la Carretera a Bavaro" xfId="9" xr:uid="{00000000-0005-0000-0000-000008000000}"/>
    <cellStyle name="Porcentaje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209</xdr:row>
      <xdr:rowOff>0</xdr:rowOff>
    </xdr:from>
    <xdr:ext cx="175008" cy="3968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55702200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209</xdr:row>
      <xdr:rowOff>0</xdr:rowOff>
    </xdr:from>
    <xdr:ext cx="175008" cy="39684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00275" y="55702200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209</xdr:row>
      <xdr:rowOff>0</xdr:rowOff>
    </xdr:from>
    <xdr:ext cx="175008" cy="39684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0275" y="55702200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96"/>
  <sheetViews>
    <sheetView showZeros="0" tabSelected="1" view="pageBreakPreview" zoomScale="85" zoomScaleNormal="75" zoomScaleSheetLayoutView="85" workbookViewId="0">
      <selection activeCell="E12" sqref="E12"/>
    </sheetView>
  </sheetViews>
  <sheetFormatPr baseColWidth="10" defaultColWidth="11.42578125" defaultRowHeight="18.75" x14ac:dyDescent="0.2"/>
  <cols>
    <col min="1" max="1" width="9.5703125" style="1" customWidth="1"/>
    <col min="2" max="2" width="10.42578125" style="1" customWidth="1"/>
    <col min="3" max="3" width="76.85546875" style="66" customWidth="1"/>
    <col min="4" max="4" width="16.5703125" style="4" customWidth="1"/>
    <col min="5" max="5" width="13.28515625" style="65" customWidth="1"/>
    <col min="6" max="6" width="17.7109375" style="4" customWidth="1"/>
    <col min="7" max="7" width="19.42578125" style="4" customWidth="1"/>
    <col min="8" max="8" width="22.140625" style="6" customWidth="1"/>
    <col min="9" max="9" width="17" style="1" customWidth="1"/>
    <col min="10" max="10" width="64.85546875" style="95" customWidth="1"/>
    <col min="11" max="11" width="11.42578125" style="95"/>
    <col min="12" max="16384" width="11.42578125" style="1"/>
  </cols>
  <sheetData>
    <row r="1" spans="2:8" ht="27" customHeight="1" x14ac:dyDescent="0.2">
      <c r="B1" s="98" t="s">
        <v>0</v>
      </c>
      <c r="C1" s="98"/>
      <c r="D1" s="98"/>
      <c r="E1" s="98"/>
      <c r="F1" s="98"/>
      <c r="G1" s="98"/>
      <c r="H1" s="98"/>
    </row>
    <row r="2" spans="2:8" ht="31.5" customHeight="1" x14ac:dyDescent="0.2">
      <c r="B2" s="99" t="s">
        <v>243</v>
      </c>
      <c r="C2" s="99"/>
      <c r="D2" s="99"/>
      <c r="E2" s="99"/>
      <c r="F2" s="99"/>
      <c r="G2" s="99"/>
      <c r="H2" s="99"/>
    </row>
    <row r="3" spans="2:8" x14ac:dyDescent="0.2">
      <c r="B3" s="2" t="s">
        <v>1</v>
      </c>
      <c r="C3" s="3"/>
      <c r="E3" s="5" t="s">
        <v>242</v>
      </c>
      <c r="F3" s="6"/>
      <c r="H3" s="7"/>
    </row>
    <row r="4" spans="2:8" x14ac:dyDescent="0.2">
      <c r="B4" s="8" t="s">
        <v>2</v>
      </c>
      <c r="C4" s="3"/>
      <c r="E4" s="5" t="s">
        <v>3</v>
      </c>
      <c r="F4" s="6"/>
    </row>
    <row r="5" spans="2:8" ht="19.5" thickBot="1" x14ac:dyDescent="0.25">
      <c r="B5" s="8"/>
      <c r="C5" s="9"/>
      <c r="E5" s="1"/>
      <c r="F5" s="10"/>
    </row>
    <row r="6" spans="2:8" ht="38.25" thickBot="1" x14ac:dyDescent="0.25">
      <c r="B6" s="11" t="s">
        <v>4</v>
      </c>
      <c r="C6" s="12" t="s">
        <v>5</v>
      </c>
      <c r="D6" s="13" t="s">
        <v>6</v>
      </c>
      <c r="E6" s="13" t="s">
        <v>7</v>
      </c>
      <c r="F6" s="12" t="s">
        <v>8</v>
      </c>
      <c r="G6" s="13" t="s">
        <v>9</v>
      </c>
      <c r="H6" s="14" t="s">
        <v>10</v>
      </c>
    </row>
    <row r="7" spans="2:8" x14ac:dyDescent="0.3">
      <c r="B7" s="15"/>
      <c r="C7" s="16"/>
      <c r="D7" s="17"/>
      <c r="E7" s="18"/>
      <c r="F7" s="19"/>
      <c r="G7" s="20"/>
      <c r="H7" s="21"/>
    </row>
    <row r="8" spans="2:8" x14ac:dyDescent="0.3">
      <c r="B8" s="22"/>
      <c r="C8" s="23" t="s">
        <v>11</v>
      </c>
      <c r="D8" s="24"/>
      <c r="E8" s="25"/>
      <c r="F8" s="26"/>
      <c r="G8" s="27"/>
      <c r="H8" s="28"/>
    </row>
    <row r="9" spans="2:8" x14ac:dyDescent="0.3">
      <c r="B9" s="22"/>
      <c r="C9" s="29"/>
      <c r="D9" s="24"/>
      <c r="E9" s="25"/>
      <c r="F9" s="26"/>
      <c r="G9" s="27"/>
      <c r="H9" s="28"/>
    </row>
    <row r="10" spans="2:8" x14ac:dyDescent="0.3">
      <c r="B10" s="30"/>
      <c r="C10" s="29" t="s">
        <v>12</v>
      </c>
      <c r="D10" s="31"/>
      <c r="E10" s="32"/>
      <c r="F10" s="27"/>
      <c r="G10" s="33"/>
      <c r="H10" s="28"/>
    </row>
    <row r="11" spans="2:8" x14ac:dyDescent="0.3">
      <c r="B11" s="30">
        <v>1</v>
      </c>
      <c r="C11" s="29" t="s">
        <v>13</v>
      </c>
      <c r="D11" s="31"/>
      <c r="E11" s="32"/>
      <c r="F11" s="27"/>
      <c r="G11" s="33"/>
      <c r="H11" s="28"/>
    </row>
    <row r="12" spans="2:8" x14ac:dyDescent="0.3">
      <c r="B12" s="34">
        <f>+B11+0.01</f>
        <v>1.01</v>
      </c>
      <c r="C12" s="35" t="s">
        <v>14</v>
      </c>
      <c r="D12" s="27">
        <f>351.04+35.41+65.54+26</f>
        <v>477.99000000000007</v>
      </c>
      <c r="E12" s="36" t="s">
        <v>15</v>
      </c>
      <c r="F12" s="27"/>
      <c r="G12" s="37"/>
      <c r="H12" s="28"/>
    </row>
    <row r="13" spans="2:8" x14ac:dyDescent="0.3">
      <c r="B13" s="34">
        <f t="shared" ref="B13:B75" si="0">B12+0.01</f>
        <v>1.02</v>
      </c>
      <c r="C13" s="35" t="s">
        <v>16</v>
      </c>
      <c r="D13" s="27">
        <f>30.69+21.07+64.44+22.02</f>
        <v>138.22</v>
      </c>
      <c r="E13" s="36" t="s">
        <v>17</v>
      </c>
      <c r="F13" s="27"/>
      <c r="G13" s="37"/>
      <c r="H13" s="28"/>
    </row>
    <row r="14" spans="2:8" x14ac:dyDescent="0.3">
      <c r="B14" s="34">
        <f t="shared" si="0"/>
        <v>1.03</v>
      </c>
      <c r="C14" s="35" t="s">
        <v>18</v>
      </c>
      <c r="D14" s="27">
        <f>39.8+(1.7*0.78*2)</f>
        <v>42.451999999999998</v>
      </c>
      <c r="E14" s="36" t="s">
        <v>15</v>
      </c>
      <c r="F14" s="38"/>
      <c r="G14" s="37"/>
      <c r="H14" s="28"/>
    </row>
    <row r="15" spans="2:8" x14ac:dyDescent="0.3">
      <c r="B15" s="34">
        <f t="shared" si="0"/>
        <v>1.04</v>
      </c>
      <c r="C15" s="39" t="s">
        <v>19</v>
      </c>
      <c r="D15" s="31">
        <f>((2*2.5)+((4.53+(1.28*2))*3.08))*1.1</f>
        <v>29.52092</v>
      </c>
      <c r="E15" s="32" t="s">
        <v>15</v>
      </c>
      <c r="F15" s="38"/>
      <c r="G15" s="37"/>
      <c r="H15" s="28"/>
    </row>
    <row r="16" spans="2:8" x14ac:dyDescent="0.3">
      <c r="B16" s="34">
        <f t="shared" si="0"/>
        <v>1.05</v>
      </c>
      <c r="C16" s="35" t="s">
        <v>20</v>
      </c>
      <c r="D16" s="27">
        <v>1.8</v>
      </c>
      <c r="E16" s="36" t="s">
        <v>21</v>
      </c>
      <c r="F16" s="38"/>
      <c r="G16" s="37"/>
      <c r="H16" s="28"/>
    </row>
    <row r="17" spans="2:8" x14ac:dyDescent="0.3">
      <c r="B17" s="34">
        <f t="shared" si="0"/>
        <v>1.06</v>
      </c>
      <c r="C17" s="35" t="s">
        <v>22</v>
      </c>
      <c r="D17" s="27">
        <v>202.98</v>
      </c>
      <c r="E17" s="36" t="s">
        <v>15</v>
      </c>
      <c r="F17" s="27"/>
      <c r="G17" s="37"/>
      <c r="H17" s="28"/>
    </row>
    <row r="18" spans="2:8" x14ac:dyDescent="0.3">
      <c r="B18" s="34">
        <f t="shared" si="0"/>
        <v>1.07</v>
      </c>
      <c r="C18" s="39" t="s">
        <v>23</v>
      </c>
      <c r="D18" s="31">
        <v>95.15</v>
      </c>
      <c r="E18" s="32" t="s">
        <v>21</v>
      </c>
      <c r="F18" s="27"/>
      <c r="G18" s="37"/>
      <c r="H18" s="28"/>
    </row>
    <row r="19" spans="2:8" x14ac:dyDescent="0.3">
      <c r="B19" s="34">
        <f t="shared" si="0"/>
        <v>1.08</v>
      </c>
      <c r="C19" s="39" t="s">
        <v>24</v>
      </c>
      <c r="D19" s="31">
        <v>1</v>
      </c>
      <c r="E19" s="32" t="s">
        <v>7</v>
      </c>
      <c r="F19" s="27"/>
      <c r="G19" s="37"/>
      <c r="H19" s="28"/>
    </row>
    <row r="20" spans="2:8" x14ac:dyDescent="0.3">
      <c r="B20" s="34">
        <f t="shared" si="0"/>
        <v>1.0900000000000001</v>
      </c>
      <c r="C20" s="39" t="s">
        <v>25</v>
      </c>
      <c r="D20" s="31">
        <v>1</v>
      </c>
      <c r="E20" s="32" t="s">
        <v>7</v>
      </c>
      <c r="F20" s="27"/>
      <c r="G20" s="37"/>
      <c r="H20" s="28"/>
    </row>
    <row r="21" spans="2:8" ht="37.5" x14ac:dyDescent="0.3">
      <c r="B21" s="34">
        <f>B20+0.01</f>
        <v>1.1000000000000001</v>
      </c>
      <c r="C21" s="35" t="s">
        <v>26</v>
      </c>
      <c r="D21" s="27">
        <v>15.26</v>
      </c>
      <c r="E21" s="36" t="s">
        <v>15</v>
      </c>
      <c r="F21" s="38"/>
      <c r="G21" s="37"/>
      <c r="H21" s="28"/>
    </row>
    <row r="22" spans="2:8" x14ac:dyDescent="0.3">
      <c r="B22" s="34">
        <f>B21+0.01</f>
        <v>1.1100000000000001</v>
      </c>
      <c r="C22" s="39" t="s">
        <v>27</v>
      </c>
      <c r="D22" s="31">
        <v>4</v>
      </c>
      <c r="E22" s="32" t="s">
        <v>7</v>
      </c>
      <c r="F22" s="38"/>
      <c r="G22" s="37"/>
      <c r="H22" s="28"/>
    </row>
    <row r="23" spans="2:8" x14ac:dyDescent="0.3">
      <c r="B23" s="34">
        <f t="shared" ref="B23:B28" si="1">B22+0.01</f>
        <v>1.1200000000000001</v>
      </c>
      <c r="C23" s="39" t="s">
        <v>28</v>
      </c>
      <c r="D23" s="31">
        <v>1</v>
      </c>
      <c r="E23" s="32" t="s">
        <v>7</v>
      </c>
      <c r="F23" s="38"/>
      <c r="G23" s="37"/>
      <c r="H23" s="28"/>
    </row>
    <row r="24" spans="2:8" x14ac:dyDescent="0.3">
      <c r="B24" s="34">
        <f t="shared" si="1"/>
        <v>1.1300000000000001</v>
      </c>
      <c r="C24" s="39" t="s">
        <v>29</v>
      </c>
      <c r="D24" s="31">
        <v>4</v>
      </c>
      <c r="E24" s="32" t="s">
        <v>7</v>
      </c>
      <c r="F24" s="38"/>
      <c r="G24" s="37"/>
      <c r="H24" s="28"/>
    </row>
    <row r="25" spans="2:8" ht="37.5" x14ac:dyDescent="0.3">
      <c r="B25" s="34">
        <f t="shared" si="1"/>
        <v>1.1400000000000001</v>
      </c>
      <c r="C25" s="35" t="s">
        <v>30</v>
      </c>
      <c r="D25" s="27">
        <v>1</v>
      </c>
      <c r="E25" s="36" t="s">
        <v>7</v>
      </c>
      <c r="F25" s="38"/>
      <c r="G25" s="37"/>
      <c r="H25" s="28"/>
    </row>
    <row r="26" spans="2:8" x14ac:dyDescent="0.3">
      <c r="B26" s="34">
        <f t="shared" si="1"/>
        <v>1.1500000000000001</v>
      </c>
      <c r="C26" s="35" t="s">
        <v>31</v>
      </c>
      <c r="D26" s="27">
        <v>1</v>
      </c>
      <c r="E26" s="36" t="s">
        <v>7</v>
      </c>
      <c r="F26" s="38"/>
      <c r="G26" s="37"/>
      <c r="H26" s="28"/>
    </row>
    <row r="27" spans="2:8" x14ac:dyDescent="0.3">
      <c r="B27" s="34">
        <f t="shared" si="1"/>
        <v>1.1600000000000001</v>
      </c>
      <c r="C27" s="35" t="s">
        <v>32</v>
      </c>
      <c r="D27" s="27">
        <v>1</v>
      </c>
      <c r="E27" s="36" t="s">
        <v>7</v>
      </c>
      <c r="F27" s="38"/>
      <c r="G27" s="37"/>
      <c r="H27" s="28"/>
    </row>
    <row r="28" spans="2:8" x14ac:dyDescent="0.3">
      <c r="B28" s="34">
        <f t="shared" si="1"/>
        <v>1.1700000000000002</v>
      </c>
      <c r="C28" s="35" t="s">
        <v>33</v>
      </c>
      <c r="D28" s="27">
        <v>1</v>
      </c>
      <c r="E28" s="36" t="s">
        <v>7</v>
      </c>
      <c r="F28" s="38"/>
      <c r="G28" s="37"/>
      <c r="H28" s="28"/>
    </row>
    <row r="29" spans="2:8" x14ac:dyDescent="0.3">
      <c r="B29" s="34">
        <f>B28+0.01</f>
        <v>1.1800000000000002</v>
      </c>
      <c r="C29" s="39" t="s">
        <v>34</v>
      </c>
      <c r="D29" s="31">
        <v>7</v>
      </c>
      <c r="E29" s="32" t="s">
        <v>7</v>
      </c>
      <c r="F29" s="27"/>
      <c r="G29" s="37"/>
      <c r="H29" s="28"/>
    </row>
    <row r="30" spans="2:8" x14ac:dyDescent="0.3">
      <c r="B30" s="34">
        <f t="shared" ref="B30:B35" si="2">B29+0.01</f>
        <v>1.1900000000000002</v>
      </c>
      <c r="C30" s="35" t="s">
        <v>35</v>
      </c>
      <c r="D30" s="27">
        <f>2.14*4*2</f>
        <v>17.12</v>
      </c>
      <c r="E30" s="36" t="s">
        <v>15</v>
      </c>
      <c r="F30" s="38"/>
      <c r="G30" s="40"/>
      <c r="H30" s="28"/>
    </row>
    <row r="31" spans="2:8" x14ac:dyDescent="0.3">
      <c r="B31" s="34">
        <f t="shared" si="2"/>
        <v>1.2000000000000002</v>
      </c>
      <c r="C31" s="39" t="s">
        <v>36</v>
      </c>
      <c r="D31" s="31">
        <v>1</v>
      </c>
      <c r="E31" s="32" t="s">
        <v>7</v>
      </c>
      <c r="F31" s="38"/>
      <c r="G31" s="37"/>
      <c r="H31" s="28"/>
    </row>
    <row r="32" spans="2:8" ht="37.5" x14ac:dyDescent="0.3">
      <c r="B32" s="34">
        <f t="shared" si="2"/>
        <v>1.2100000000000002</v>
      </c>
      <c r="C32" s="35" t="s">
        <v>37</v>
      </c>
      <c r="D32" s="27">
        <v>3</v>
      </c>
      <c r="E32" s="36" t="s">
        <v>7</v>
      </c>
      <c r="F32" s="27"/>
      <c r="G32" s="37"/>
      <c r="H32" s="28"/>
    </row>
    <row r="33" spans="1:11" x14ac:dyDescent="0.3">
      <c r="B33" s="34">
        <f t="shared" si="2"/>
        <v>1.2200000000000002</v>
      </c>
      <c r="C33" s="35" t="s">
        <v>38</v>
      </c>
      <c r="D33" s="27">
        <v>2</v>
      </c>
      <c r="E33" s="36" t="s">
        <v>7</v>
      </c>
      <c r="F33" s="38"/>
      <c r="G33" s="37"/>
      <c r="H33" s="28"/>
    </row>
    <row r="34" spans="1:11" x14ac:dyDescent="0.3">
      <c r="B34" s="34">
        <f t="shared" si="2"/>
        <v>1.2300000000000002</v>
      </c>
      <c r="C34" s="35" t="s">
        <v>39</v>
      </c>
      <c r="D34" s="27">
        <v>2</v>
      </c>
      <c r="E34" s="36" t="s">
        <v>7</v>
      </c>
      <c r="F34" s="38"/>
      <c r="G34" s="37"/>
      <c r="H34" s="28"/>
    </row>
    <row r="35" spans="1:11" x14ac:dyDescent="0.3">
      <c r="B35" s="34">
        <f t="shared" si="2"/>
        <v>1.2400000000000002</v>
      </c>
      <c r="C35" s="35" t="s">
        <v>40</v>
      </c>
      <c r="D35" s="27">
        <v>2</v>
      </c>
      <c r="E35" s="36" t="s">
        <v>7</v>
      </c>
      <c r="F35" s="38"/>
      <c r="G35" s="37"/>
      <c r="H35" s="28"/>
    </row>
    <row r="36" spans="1:11" x14ac:dyDescent="0.3">
      <c r="B36" s="34"/>
      <c r="C36" s="35"/>
      <c r="D36" s="27"/>
      <c r="E36" s="36"/>
      <c r="F36" s="38"/>
      <c r="G36" s="41"/>
      <c r="H36" s="28">
        <f>SUM(G11:G35)</f>
        <v>0</v>
      </c>
    </row>
    <row r="37" spans="1:11" x14ac:dyDescent="0.3">
      <c r="B37" s="42">
        <v>2</v>
      </c>
      <c r="C37" s="43" t="s">
        <v>41</v>
      </c>
      <c r="D37" s="27"/>
      <c r="E37" s="36"/>
      <c r="F37" s="27"/>
      <c r="G37" s="37"/>
      <c r="H37" s="28"/>
    </row>
    <row r="38" spans="1:11" x14ac:dyDescent="0.3">
      <c r="B38" s="34">
        <f t="shared" si="0"/>
        <v>2.0099999999999998</v>
      </c>
      <c r="C38" s="35" t="s">
        <v>42</v>
      </c>
      <c r="D38" s="31">
        <f>14*0.8*0.3*5*1</f>
        <v>16.8</v>
      </c>
      <c r="E38" s="36" t="s">
        <v>21</v>
      </c>
      <c r="F38" s="31"/>
      <c r="G38" s="37"/>
      <c r="H38" s="28"/>
    </row>
    <row r="39" spans="1:11" x14ac:dyDescent="0.3">
      <c r="B39" s="34">
        <f t="shared" si="0"/>
        <v>2.0199999999999996</v>
      </c>
      <c r="C39" s="35" t="s">
        <v>43</v>
      </c>
      <c r="D39" s="31">
        <f>D12*0.3</f>
        <v>143.39700000000002</v>
      </c>
      <c r="E39" s="36" t="s">
        <v>21</v>
      </c>
      <c r="F39" s="31"/>
      <c r="G39" s="37"/>
      <c r="H39" s="28"/>
    </row>
    <row r="40" spans="1:11" x14ac:dyDescent="0.3">
      <c r="B40" s="34">
        <f t="shared" si="0"/>
        <v>2.0299999999999994</v>
      </c>
      <c r="C40" s="39" t="s">
        <v>44</v>
      </c>
      <c r="D40" s="31">
        <f>(D39)-(D41)-(11*0.1*0.3*5)</f>
        <v>137.54700000000003</v>
      </c>
      <c r="E40" s="36" t="s">
        <v>21</v>
      </c>
      <c r="F40" s="31"/>
      <c r="G40" s="37"/>
      <c r="H40" s="28"/>
    </row>
    <row r="41" spans="1:11" x14ac:dyDescent="0.3">
      <c r="B41" s="34">
        <f t="shared" si="0"/>
        <v>2.0399999999999991</v>
      </c>
      <c r="C41" s="35" t="s">
        <v>45</v>
      </c>
      <c r="D41" s="27">
        <f>(14*0.3*0.2)*5</f>
        <v>4.2</v>
      </c>
      <c r="E41" s="36" t="s">
        <v>46</v>
      </c>
      <c r="F41" s="31"/>
      <c r="G41" s="37"/>
      <c r="H41" s="28"/>
    </row>
    <row r="42" spans="1:11" x14ac:dyDescent="0.3">
      <c r="B42" s="34"/>
      <c r="C42" s="35"/>
      <c r="D42" s="27"/>
      <c r="E42" s="36"/>
      <c r="F42" s="31"/>
      <c r="G42" s="41"/>
      <c r="H42" s="28">
        <f>SUM(G37:G41)</f>
        <v>0</v>
      </c>
    </row>
    <row r="43" spans="1:11" x14ac:dyDescent="0.3">
      <c r="B43" s="42">
        <v>3</v>
      </c>
      <c r="C43" s="29" t="s">
        <v>47</v>
      </c>
      <c r="D43" s="24"/>
      <c r="E43" s="25"/>
      <c r="F43" s="27"/>
      <c r="G43" s="37"/>
      <c r="H43" s="28"/>
    </row>
    <row r="44" spans="1:11" ht="37.5" x14ac:dyDescent="0.3">
      <c r="B44" s="34">
        <f t="shared" si="0"/>
        <v>3.01</v>
      </c>
      <c r="C44" s="39" t="s">
        <v>237</v>
      </c>
      <c r="D44" s="31">
        <f>14*0.4*0.25*5</f>
        <v>7.0000000000000009</v>
      </c>
      <c r="E44" s="32" t="s">
        <v>21</v>
      </c>
      <c r="F44" s="27"/>
      <c r="G44" s="37"/>
      <c r="H44" s="28"/>
    </row>
    <row r="45" spans="1:11" s="90" customFormat="1" ht="56.25" x14ac:dyDescent="0.3">
      <c r="B45" s="34">
        <f t="shared" si="0"/>
        <v>3.0199999999999996</v>
      </c>
      <c r="C45" s="35" t="s">
        <v>208</v>
      </c>
      <c r="D45" s="27">
        <f>7.4*5.22*0.12</f>
        <v>4.6353599999999995</v>
      </c>
      <c r="E45" s="32" t="s">
        <v>21</v>
      </c>
      <c r="F45" s="38"/>
      <c r="G45" s="37"/>
      <c r="H45" s="28"/>
      <c r="J45" s="94"/>
      <c r="K45" s="96"/>
    </row>
    <row r="46" spans="1:11" ht="37.5" x14ac:dyDescent="0.3">
      <c r="B46" s="34">
        <f t="shared" si="0"/>
        <v>3.0299999999999994</v>
      </c>
      <c r="C46" s="35" t="s">
        <v>236</v>
      </c>
      <c r="D46" s="27">
        <f>0.4*0.2*2.5*9</f>
        <v>1.8000000000000003</v>
      </c>
      <c r="E46" s="36" t="s">
        <v>21</v>
      </c>
      <c r="F46" s="27"/>
      <c r="G46" s="37"/>
      <c r="H46" s="28"/>
    </row>
    <row r="47" spans="1:11" x14ac:dyDescent="0.2">
      <c r="B47" s="34"/>
      <c r="C47" s="35"/>
      <c r="D47" s="27"/>
      <c r="E47" s="36"/>
      <c r="F47" s="27"/>
      <c r="G47" s="41"/>
      <c r="H47" s="28">
        <f>SUM(G43:G46)</f>
        <v>0</v>
      </c>
    </row>
    <row r="48" spans="1:11" x14ac:dyDescent="0.3">
      <c r="A48" s="44"/>
      <c r="B48" s="42">
        <v>4</v>
      </c>
      <c r="C48" s="43" t="s">
        <v>48</v>
      </c>
      <c r="D48" s="27"/>
      <c r="E48" s="36"/>
      <c r="F48" s="38"/>
      <c r="G48" s="37"/>
      <c r="H48" s="28"/>
    </row>
    <row r="49" spans="1:11" ht="37.5" x14ac:dyDescent="0.3">
      <c r="B49" s="34">
        <f t="shared" si="0"/>
        <v>4.01</v>
      </c>
      <c r="C49" s="39" t="s">
        <v>49</v>
      </c>
      <c r="D49" s="27">
        <f>((18.91-4.82)+(0.93*2.1)+(0.6*1.56))+((4.45*3)+(1.45*3*2)+(1.75*3)+(1.25*3))</f>
        <v>48.028999999999996</v>
      </c>
      <c r="E49" s="36" t="s">
        <v>15</v>
      </c>
      <c r="F49" s="38"/>
      <c r="G49" s="37"/>
      <c r="H49" s="28"/>
    </row>
    <row r="50" spans="1:11" x14ac:dyDescent="0.3">
      <c r="B50" s="34"/>
      <c r="C50" s="39"/>
      <c r="D50" s="27"/>
      <c r="E50" s="36"/>
      <c r="F50" s="38"/>
      <c r="G50" s="41"/>
      <c r="H50" s="28">
        <f>SUM(G48:G49)</f>
        <v>0</v>
      </c>
    </row>
    <row r="51" spans="1:11" x14ac:dyDescent="0.3">
      <c r="B51" s="42">
        <v>5</v>
      </c>
      <c r="C51" s="29" t="s">
        <v>50</v>
      </c>
      <c r="D51" s="31"/>
      <c r="E51" s="36"/>
      <c r="F51" s="27"/>
      <c r="G51" s="37"/>
      <c r="H51" s="28"/>
    </row>
    <row r="52" spans="1:11" x14ac:dyDescent="0.3">
      <c r="B52" s="34">
        <f t="shared" si="0"/>
        <v>5.01</v>
      </c>
      <c r="C52" s="39" t="s">
        <v>51</v>
      </c>
      <c r="D52" s="31">
        <f>D49</f>
        <v>48.028999999999996</v>
      </c>
      <c r="E52" s="32" t="s">
        <v>15</v>
      </c>
      <c r="F52" s="38"/>
      <c r="G52" s="37"/>
      <c r="H52" s="28"/>
    </row>
    <row r="53" spans="1:11" x14ac:dyDescent="0.3">
      <c r="B53" s="34">
        <f t="shared" si="0"/>
        <v>5.0199999999999996</v>
      </c>
      <c r="C53" s="35" t="s">
        <v>52</v>
      </c>
      <c r="D53" s="31">
        <f>D52</f>
        <v>48.028999999999996</v>
      </c>
      <c r="E53" s="32" t="s">
        <v>15</v>
      </c>
      <c r="F53" s="38"/>
      <c r="G53" s="37"/>
      <c r="H53" s="28"/>
    </row>
    <row r="54" spans="1:11" x14ac:dyDescent="0.3">
      <c r="B54" s="34">
        <f t="shared" si="0"/>
        <v>5.0299999999999994</v>
      </c>
      <c r="C54" s="35" t="s">
        <v>53</v>
      </c>
      <c r="D54" s="27">
        <f>0.4*2.5*9*2</f>
        <v>18</v>
      </c>
      <c r="E54" s="36" t="s">
        <v>15</v>
      </c>
      <c r="F54" s="38"/>
      <c r="G54" s="37"/>
      <c r="H54" s="28"/>
    </row>
    <row r="55" spans="1:11" x14ac:dyDescent="0.3">
      <c r="B55" s="34">
        <f t="shared" si="0"/>
        <v>5.0399999999999991</v>
      </c>
      <c r="C55" s="35" t="s">
        <v>54</v>
      </c>
      <c r="D55" s="27">
        <f>((3+2.1)*6+(0.7*5)+(2.5*4)+(2*2)+(8.39*4)+7+(4.5*2)+(0.7*4))*1.05</f>
        <v>105.483</v>
      </c>
      <c r="E55" s="36" t="s">
        <v>17</v>
      </c>
      <c r="F55" s="38"/>
      <c r="G55" s="37"/>
      <c r="H55" s="28"/>
    </row>
    <row r="56" spans="1:11" x14ac:dyDescent="0.3">
      <c r="B56" s="34">
        <f t="shared" si="0"/>
        <v>5.0499999999999989</v>
      </c>
      <c r="C56" s="35" t="s">
        <v>55</v>
      </c>
      <c r="D56" s="27">
        <f>3*4</f>
        <v>12</v>
      </c>
      <c r="E56" s="36" t="s">
        <v>17</v>
      </c>
      <c r="F56" s="38"/>
      <c r="G56" s="37"/>
      <c r="H56" s="28"/>
    </row>
    <row r="57" spans="1:11" x14ac:dyDescent="0.3">
      <c r="B57" s="34"/>
      <c r="C57" s="35"/>
      <c r="D57" s="27"/>
      <c r="E57" s="36"/>
      <c r="F57" s="38"/>
      <c r="G57" s="41"/>
      <c r="H57" s="28">
        <f>SUM(G51:G56)</f>
        <v>0</v>
      </c>
    </row>
    <row r="58" spans="1:11" x14ac:dyDescent="0.3">
      <c r="B58" s="42">
        <v>6</v>
      </c>
      <c r="C58" s="29" t="s">
        <v>56</v>
      </c>
      <c r="D58" s="24"/>
      <c r="E58" s="25"/>
      <c r="F58" s="27"/>
      <c r="G58" s="37"/>
      <c r="H58" s="28"/>
    </row>
    <row r="59" spans="1:11" s="90" customFormat="1" ht="37.5" x14ac:dyDescent="0.3">
      <c r="A59" s="91"/>
      <c r="B59" s="34">
        <f t="shared" si="0"/>
        <v>6.01</v>
      </c>
      <c r="C59" s="39" t="s">
        <v>213</v>
      </c>
      <c r="D59" s="31">
        <f>D12</f>
        <v>477.99000000000007</v>
      </c>
      <c r="E59" s="32" t="s">
        <v>15</v>
      </c>
      <c r="F59" s="38"/>
      <c r="G59" s="37"/>
      <c r="H59" s="28"/>
      <c r="J59" s="96"/>
      <c r="K59" s="96"/>
    </row>
    <row r="60" spans="1:11" x14ac:dyDescent="0.3">
      <c r="A60" s="44"/>
      <c r="B60" s="34">
        <f t="shared" si="0"/>
        <v>6.02</v>
      </c>
      <c r="C60" s="39" t="s">
        <v>57</v>
      </c>
      <c r="D60" s="31">
        <f>D12</f>
        <v>477.99000000000007</v>
      </c>
      <c r="E60" s="32" t="s">
        <v>15</v>
      </c>
      <c r="F60" s="31"/>
      <c r="G60" s="37"/>
      <c r="H60" s="28"/>
    </row>
    <row r="61" spans="1:11" x14ac:dyDescent="0.3">
      <c r="A61" s="44"/>
      <c r="B61" s="34">
        <f t="shared" si="0"/>
        <v>6.0299999999999994</v>
      </c>
      <c r="C61" s="39" t="s">
        <v>58</v>
      </c>
      <c r="D61" s="31">
        <f>D13</f>
        <v>138.22</v>
      </c>
      <c r="E61" s="32" t="s">
        <v>17</v>
      </c>
      <c r="F61" s="38"/>
      <c r="G61" s="37"/>
      <c r="H61" s="28"/>
    </row>
    <row r="62" spans="1:11" ht="37.5" x14ac:dyDescent="0.3">
      <c r="B62" s="34">
        <f t="shared" si="0"/>
        <v>6.0399999999999991</v>
      </c>
      <c r="C62" s="39" t="s">
        <v>59</v>
      </c>
      <c r="D62" s="31">
        <v>1</v>
      </c>
      <c r="E62" s="32" t="s">
        <v>60</v>
      </c>
      <c r="F62" s="38"/>
      <c r="G62" s="37"/>
      <c r="H62" s="28"/>
    </row>
    <row r="63" spans="1:11" x14ac:dyDescent="0.3">
      <c r="B63" s="34"/>
      <c r="C63" s="39"/>
      <c r="D63" s="31"/>
      <c r="E63" s="32"/>
      <c r="F63" s="38"/>
      <c r="G63" s="41"/>
      <c r="H63" s="28">
        <f>SUM(G58:G62)</f>
        <v>0</v>
      </c>
    </row>
    <row r="64" spans="1:11" x14ac:dyDescent="0.3">
      <c r="B64" s="42">
        <v>7</v>
      </c>
      <c r="C64" s="29" t="s">
        <v>61</v>
      </c>
      <c r="D64" s="31"/>
      <c r="E64" s="32"/>
      <c r="F64" s="38"/>
      <c r="G64" s="37"/>
      <c r="H64" s="28"/>
    </row>
    <row r="65" spans="2:11" s="90" customFormat="1" x14ac:dyDescent="0.3">
      <c r="B65" s="34">
        <f t="shared" si="0"/>
        <v>7.01</v>
      </c>
      <c r="C65" s="39" t="s">
        <v>214</v>
      </c>
      <c r="D65" s="31">
        <f>7.79*2.3-(0.7*2.1)-(0.7*0.7)</f>
        <v>15.956999999999999</v>
      </c>
      <c r="E65" s="32" t="s">
        <v>15</v>
      </c>
      <c r="F65" s="38"/>
      <c r="G65" s="37"/>
      <c r="H65" s="28"/>
      <c r="J65" s="96"/>
      <c r="K65" s="96"/>
    </row>
    <row r="66" spans="2:11" x14ac:dyDescent="0.3">
      <c r="B66" s="34">
        <f t="shared" si="0"/>
        <v>7.02</v>
      </c>
      <c r="C66" s="39" t="s">
        <v>215</v>
      </c>
      <c r="D66" s="31">
        <f>1.76*0.2</f>
        <v>0.35200000000000004</v>
      </c>
      <c r="E66" s="32" t="s">
        <v>15</v>
      </c>
      <c r="F66" s="38"/>
      <c r="G66" s="37"/>
      <c r="H66" s="28"/>
    </row>
    <row r="67" spans="2:11" x14ac:dyDescent="0.3">
      <c r="B67" s="34">
        <f t="shared" si="0"/>
        <v>7.0299999999999994</v>
      </c>
      <c r="C67" s="39" t="s">
        <v>62</v>
      </c>
      <c r="D67" s="31">
        <v>85.62</v>
      </c>
      <c r="E67" s="32" t="s">
        <v>15</v>
      </c>
      <c r="F67" s="38"/>
      <c r="G67" s="37"/>
      <c r="H67" s="28"/>
    </row>
    <row r="68" spans="2:11" x14ac:dyDescent="0.3">
      <c r="B68" s="34"/>
      <c r="C68" s="39"/>
      <c r="D68" s="31"/>
      <c r="E68" s="32"/>
      <c r="F68" s="38"/>
      <c r="G68" s="41"/>
      <c r="H68" s="28">
        <f>SUM(G64:G67)</f>
        <v>0</v>
      </c>
    </row>
    <row r="69" spans="2:11" x14ac:dyDescent="0.3">
      <c r="B69" s="42">
        <v>8</v>
      </c>
      <c r="C69" s="43" t="s">
        <v>63</v>
      </c>
      <c r="D69" s="27"/>
      <c r="E69" s="36"/>
      <c r="F69" s="26"/>
      <c r="G69" s="37"/>
      <c r="H69" s="28"/>
    </row>
    <row r="70" spans="2:11" x14ac:dyDescent="0.3">
      <c r="B70" s="34">
        <f t="shared" si="0"/>
        <v>8.01</v>
      </c>
      <c r="C70" s="35" t="s">
        <v>216</v>
      </c>
      <c r="D70" s="27">
        <v>1</v>
      </c>
      <c r="E70" s="36" t="s">
        <v>7</v>
      </c>
      <c r="F70" s="27"/>
      <c r="G70" s="37"/>
      <c r="H70" s="28"/>
    </row>
    <row r="71" spans="2:11" ht="22.5" customHeight="1" x14ac:dyDescent="0.3">
      <c r="B71" s="34">
        <f t="shared" si="0"/>
        <v>8.02</v>
      </c>
      <c r="C71" s="35" t="s">
        <v>217</v>
      </c>
      <c r="D71" s="27">
        <v>2</v>
      </c>
      <c r="E71" s="36" t="s">
        <v>7</v>
      </c>
      <c r="F71" s="27"/>
      <c r="G71" s="37"/>
      <c r="H71" s="28"/>
    </row>
    <row r="72" spans="2:11" x14ac:dyDescent="0.3">
      <c r="B72" s="34">
        <f t="shared" si="0"/>
        <v>8.0299999999999994</v>
      </c>
      <c r="C72" s="35" t="s">
        <v>218</v>
      </c>
      <c r="D72" s="27">
        <v>3</v>
      </c>
      <c r="E72" s="36" t="s">
        <v>7</v>
      </c>
      <c r="F72" s="38"/>
      <c r="G72" s="37"/>
      <c r="H72" s="28"/>
    </row>
    <row r="73" spans="2:11" ht="37.5" x14ac:dyDescent="0.3">
      <c r="B73" s="34">
        <f t="shared" si="0"/>
        <v>8.0399999999999991</v>
      </c>
      <c r="C73" s="35" t="s">
        <v>219</v>
      </c>
      <c r="D73" s="27">
        <v>4</v>
      </c>
      <c r="E73" s="36" t="s">
        <v>7</v>
      </c>
      <c r="F73" s="27"/>
      <c r="G73" s="37"/>
      <c r="H73" s="28"/>
    </row>
    <row r="74" spans="2:11" ht="37.5" x14ac:dyDescent="0.3">
      <c r="B74" s="34">
        <f t="shared" si="0"/>
        <v>8.0499999999999989</v>
      </c>
      <c r="C74" s="35" t="s">
        <v>220</v>
      </c>
      <c r="D74" s="27">
        <v>1</v>
      </c>
      <c r="E74" s="36" t="s">
        <v>7</v>
      </c>
      <c r="F74" s="38"/>
      <c r="G74" s="37"/>
      <c r="H74" s="28"/>
    </row>
    <row r="75" spans="2:11" ht="21.95" customHeight="1" x14ac:dyDescent="0.3">
      <c r="B75" s="34">
        <f t="shared" si="0"/>
        <v>8.0599999999999987</v>
      </c>
      <c r="C75" s="35" t="s">
        <v>64</v>
      </c>
      <c r="D75" s="27">
        <v>1</v>
      </c>
      <c r="E75" s="36" t="s">
        <v>7</v>
      </c>
      <c r="F75" s="38"/>
      <c r="G75" s="37"/>
      <c r="H75" s="28"/>
    </row>
    <row r="76" spans="2:11" ht="21.95" customHeight="1" x14ac:dyDescent="0.3">
      <c r="B76" s="34"/>
      <c r="C76" s="35"/>
      <c r="D76" s="27"/>
      <c r="E76" s="36"/>
      <c r="F76" s="38"/>
      <c r="G76" s="41"/>
      <c r="H76" s="28">
        <f>SUM(G69:G75)</f>
        <v>0</v>
      </c>
    </row>
    <row r="77" spans="2:11" x14ac:dyDescent="0.3">
      <c r="B77" s="42">
        <v>9</v>
      </c>
      <c r="C77" s="43" t="s">
        <v>65</v>
      </c>
      <c r="D77" s="27"/>
      <c r="E77" s="36"/>
      <c r="F77" s="27"/>
      <c r="G77" s="37"/>
      <c r="H77" s="28"/>
    </row>
    <row r="78" spans="2:11" x14ac:dyDescent="0.3">
      <c r="B78" s="34">
        <f t="shared" ref="B78:B126" si="3">B77+0.01</f>
        <v>9.01</v>
      </c>
      <c r="C78" s="35" t="s">
        <v>221</v>
      </c>
      <c r="D78" s="27">
        <v>2</v>
      </c>
      <c r="E78" s="36" t="s">
        <v>7</v>
      </c>
      <c r="F78" s="27"/>
      <c r="G78" s="37"/>
      <c r="H78" s="28"/>
    </row>
    <row r="79" spans="2:11" ht="37.5" x14ac:dyDescent="0.3">
      <c r="B79" s="34">
        <f t="shared" si="3"/>
        <v>9.02</v>
      </c>
      <c r="C79" s="35" t="s">
        <v>222</v>
      </c>
      <c r="D79" s="27">
        <v>14</v>
      </c>
      <c r="E79" s="36" t="s">
        <v>7</v>
      </c>
      <c r="F79" s="27"/>
      <c r="G79" s="37"/>
      <c r="H79" s="28"/>
    </row>
    <row r="80" spans="2:11" x14ac:dyDescent="0.3">
      <c r="B80" s="34">
        <f t="shared" si="3"/>
        <v>9.0299999999999994</v>
      </c>
      <c r="C80" s="35" t="s">
        <v>223</v>
      </c>
      <c r="D80" s="27">
        <v>5</v>
      </c>
      <c r="E80" s="36" t="s">
        <v>7</v>
      </c>
      <c r="F80" s="27"/>
      <c r="G80" s="37"/>
      <c r="H80" s="28"/>
    </row>
    <row r="81" spans="2:11" x14ac:dyDescent="0.3">
      <c r="B81" s="34">
        <f t="shared" si="3"/>
        <v>9.0399999999999991</v>
      </c>
      <c r="C81" s="35" t="s">
        <v>224</v>
      </c>
      <c r="D81" s="27">
        <v>1</v>
      </c>
      <c r="E81" s="36" t="s">
        <v>7</v>
      </c>
      <c r="F81" s="27"/>
      <c r="G81" s="37"/>
      <c r="H81" s="28"/>
    </row>
    <row r="82" spans="2:11" x14ac:dyDescent="0.3">
      <c r="B82" s="34">
        <f t="shared" si="3"/>
        <v>9.0499999999999989</v>
      </c>
      <c r="C82" s="35" t="s">
        <v>225</v>
      </c>
      <c r="D82" s="27">
        <v>2</v>
      </c>
      <c r="E82" s="36" t="s">
        <v>7</v>
      </c>
      <c r="F82" s="27"/>
      <c r="G82" s="37"/>
      <c r="H82" s="28"/>
    </row>
    <row r="83" spans="2:11" x14ac:dyDescent="0.3">
      <c r="B83" s="34">
        <f t="shared" si="3"/>
        <v>9.0599999999999987</v>
      </c>
      <c r="C83" s="35" t="s">
        <v>226</v>
      </c>
      <c r="D83" s="27">
        <v>2</v>
      </c>
      <c r="E83" s="36" t="s">
        <v>7</v>
      </c>
      <c r="F83" s="27"/>
      <c r="G83" s="37"/>
      <c r="H83" s="28"/>
    </row>
    <row r="84" spans="2:11" x14ac:dyDescent="0.2">
      <c r="B84" s="34"/>
      <c r="C84" s="35"/>
      <c r="D84" s="27"/>
      <c r="E84" s="36"/>
      <c r="F84" s="27"/>
      <c r="G84" s="41"/>
      <c r="H84" s="28">
        <f>SUM(G77:G83)</f>
        <v>0</v>
      </c>
    </row>
    <row r="85" spans="2:11" x14ac:dyDescent="0.3">
      <c r="B85" s="42">
        <v>10</v>
      </c>
      <c r="C85" s="29" t="s">
        <v>66</v>
      </c>
      <c r="D85" s="24"/>
      <c r="E85" s="25"/>
      <c r="F85" s="38"/>
      <c r="G85" s="37"/>
      <c r="H85" s="28"/>
    </row>
    <row r="86" spans="2:11" s="90" customFormat="1" x14ac:dyDescent="0.3">
      <c r="B86" s="34">
        <f t="shared" si="3"/>
        <v>10.01</v>
      </c>
      <c r="C86" s="39" t="s">
        <v>210</v>
      </c>
      <c r="D86" s="31">
        <v>811</v>
      </c>
      <c r="E86" s="32" t="s">
        <v>15</v>
      </c>
      <c r="F86" s="38"/>
      <c r="G86" s="37"/>
      <c r="H86" s="28"/>
      <c r="J86" s="96"/>
      <c r="K86" s="96"/>
    </row>
    <row r="87" spans="2:11" s="90" customFormat="1" x14ac:dyDescent="0.3">
      <c r="B87" s="34">
        <f t="shared" si="3"/>
        <v>10.02</v>
      </c>
      <c r="C87" s="39" t="s">
        <v>211</v>
      </c>
      <c r="D87" s="31">
        <v>806</v>
      </c>
      <c r="E87" s="32" t="s">
        <v>15</v>
      </c>
      <c r="F87" s="38"/>
      <c r="G87" s="37"/>
      <c r="H87" s="28"/>
      <c r="J87" s="96"/>
      <c r="K87" s="96"/>
    </row>
    <row r="88" spans="2:11" x14ac:dyDescent="0.3">
      <c r="B88" s="34">
        <f t="shared" si="3"/>
        <v>10.029999999999999</v>
      </c>
      <c r="C88" s="39" t="s">
        <v>67</v>
      </c>
      <c r="D88" s="31">
        <v>637.99</v>
      </c>
      <c r="E88" s="32" t="s">
        <v>15</v>
      </c>
      <c r="F88" s="38"/>
      <c r="G88" s="37"/>
      <c r="H88" s="28"/>
    </row>
    <row r="89" spans="2:11" x14ac:dyDescent="0.3">
      <c r="B89" s="34">
        <f t="shared" si="3"/>
        <v>10.039999999999999</v>
      </c>
      <c r="C89" s="35" t="s">
        <v>68</v>
      </c>
      <c r="D89" s="27">
        <f>(2*2.62*2)+(1.66*1.56*14)+(1.4*1.56*5)+(0.7*0.7*1)+(2.29*1.56*2)+(2.14*1.56*2)+2</f>
        <v>73.965999999999994</v>
      </c>
      <c r="E89" s="36" t="s">
        <v>15</v>
      </c>
      <c r="F89" s="27"/>
      <c r="G89" s="37"/>
      <c r="H89" s="28"/>
    </row>
    <row r="90" spans="2:11" x14ac:dyDescent="0.2">
      <c r="B90" s="34"/>
      <c r="C90" s="35"/>
      <c r="D90" s="27"/>
      <c r="E90" s="36"/>
      <c r="F90" s="27"/>
      <c r="G90" s="41"/>
      <c r="H90" s="28">
        <f>SUM(G85:G89)</f>
        <v>0</v>
      </c>
    </row>
    <row r="91" spans="2:11" x14ac:dyDescent="0.3">
      <c r="B91" s="42">
        <v>11</v>
      </c>
      <c r="C91" s="29" t="s">
        <v>69</v>
      </c>
      <c r="D91" s="24"/>
      <c r="E91" s="25"/>
      <c r="F91" s="27"/>
      <c r="G91" s="37"/>
      <c r="H91" s="28"/>
    </row>
    <row r="92" spans="2:11" x14ac:dyDescent="0.3">
      <c r="B92" s="34">
        <f t="shared" si="3"/>
        <v>11.01</v>
      </c>
      <c r="C92" s="39" t="s">
        <v>70</v>
      </c>
      <c r="D92" s="27">
        <v>664.0139999999999</v>
      </c>
      <c r="E92" s="32" t="s">
        <v>15</v>
      </c>
      <c r="F92" s="27"/>
      <c r="G92" s="37"/>
      <c r="H92" s="28"/>
    </row>
    <row r="93" spans="2:11" ht="56.25" x14ac:dyDescent="0.3">
      <c r="B93" s="34">
        <f t="shared" si="3"/>
        <v>11.02</v>
      </c>
      <c r="C93" s="45" t="s">
        <v>71</v>
      </c>
      <c r="D93" s="27">
        <v>664.0139999999999</v>
      </c>
      <c r="E93" s="92" t="s">
        <v>15</v>
      </c>
      <c r="F93" s="27"/>
      <c r="G93" s="37"/>
      <c r="H93" s="28"/>
    </row>
    <row r="94" spans="2:11" x14ac:dyDescent="0.3">
      <c r="B94" s="34"/>
      <c r="C94" s="45"/>
      <c r="D94" s="27"/>
      <c r="E94" s="32"/>
      <c r="F94" s="27"/>
      <c r="G94" s="41"/>
      <c r="H94" s="28">
        <f>SUM(G91:G93)</f>
        <v>0</v>
      </c>
    </row>
    <row r="95" spans="2:11" x14ac:dyDescent="0.3">
      <c r="B95" s="42">
        <v>12</v>
      </c>
      <c r="C95" s="43" t="s">
        <v>72</v>
      </c>
      <c r="D95" s="27"/>
      <c r="E95" s="36"/>
      <c r="F95" s="27"/>
      <c r="G95" s="37"/>
      <c r="H95" s="28"/>
    </row>
    <row r="96" spans="2:11" ht="37.5" x14ac:dyDescent="0.3">
      <c r="B96" s="34">
        <f t="shared" si="3"/>
        <v>12.01</v>
      </c>
      <c r="C96" s="39" t="s">
        <v>73</v>
      </c>
      <c r="D96" s="27">
        <v>32</v>
      </c>
      <c r="E96" s="36" t="s">
        <v>7</v>
      </c>
      <c r="F96" s="27"/>
      <c r="G96" s="37"/>
      <c r="H96" s="28"/>
    </row>
    <row r="97" spans="2:8" x14ac:dyDescent="0.3">
      <c r="B97" s="34">
        <f t="shared" si="3"/>
        <v>12.02</v>
      </c>
      <c r="C97" s="39" t="s">
        <v>74</v>
      </c>
      <c r="D97" s="31">
        <v>3</v>
      </c>
      <c r="E97" s="32" t="s">
        <v>7</v>
      </c>
      <c r="F97" s="27"/>
      <c r="G97" s="37"/>
      <c r="H97" s="28"/>
    </row>
    <row r="98" spans="2:8" ht="41.25" customHeight="1" x14ac:dyDescent="0.3">
      <c r="B98" s="34">
        <f t="shared" si="3"/>
        <v>12.03</v>
      </c>
      <c r="C98" s="35" t="s">
        <v>75</v>
      </c>
      <c r="D98" s="27">
        <v>14</v>
      </c>
      <c r="E98" s="36" t="s">
        <v>7</v>
      </c>
      <c r="F98" s="27"/>
      <c r="G98" s="37"/>
      <c r="H98" s="28"/>
    </row>
    <row r="99" spans="2:8" x14ac:dyDescent="0.3">
      <c r="B99" s="34">
        <f t="shared" si="3"/>
        <v>12.04</v>
      </c>
      <c r="C99" s="35" t="s">
        <v>76</v>
      </c>
      <c r="D99" s="27">
        <v>1</v>
      </c>
      <c r="E99" s="36" t="s">
        <v>60</v>
      </c>
      <c r="F99" s="27"/>
      <c r="G99" s="37"/>
      <c r="H99" s="28"/>
    </row>
    <row r="100" spans="2:8" x14ac:dyDescent="0.2">
      <c r="B100" s="34"/>
      <c r="C100" s="35"/>
      <c r="D100" s="27"/>
      <c r="E100" s="36"/>
      <c r="F100" s="27"/>
      <c r="G100" s="41"/>
      <c r="H100" s="28">
        <f>SUM(G95:G99)</f>
        <v>0</v>
      </c>
    </row>
    <row r="101" spans="2:8" x14ac:dyDescent="0.3">
      <c r="B101" s="42">
        <v>13</v>
      </c>
      <c r="C101" s="29" t="s">
        <v>77</v>
      </c>
      <c r="D101" s="31"/>
      <c r="E101" s="32"/>
      <c r="F101" s="27"/>
      <c r="G101" s="37"/>
      <c r="H101" s="28"/>
    </row>
    <row r="102" spans="2:8" x14ac:dyDescent="0.3">
      <c r="B102" s="34">
        <f t="shared" si="3"/>
        <v>13.01</v>
      </c>
      <c r="C102" s="39" t="s">
        <v>78</v>
      </c>
      <c r="D102" s="31">
        <v>2453</v>
      </c>
      <c r="E102" s="32" t="s">
        <v>15</v>
      </c>
      <c r="F102" s="27"/>
      <c r="G102" s="37"/>
      <c r="H102" s="28"/>
    </row>
    <row r="103" spans="2:8" x14ac:dyDescent="0.3">
      <c r="B103" s="34">
        <f t="shared" si="3"/>
        <v>13.02</v>
      </c>
      <c r="C103" s="39" t="s">
        <v>79</v>
      </c>
      <c r="D103" s="31">
        <v>97.9</v>
      </c>
      <c r="E103" s="32" t="s">
        <v>15</v>
      </c>
      <c r="F103" s="27"/>
      <c r="G103" s="37"/>
      <c r="H103" s="28"/>
    </row>
    <row r="104" spans="2:8" x14ac:dyDescent="0.3">
      <c r="B104" s="34">
        <f t="shared" si="3"/>
        <v>13.03</v>
      </c>
      <c r="C104" s="39" t="s">
        <v>80</v>
      </c>
      <c r="D104" s="31">
        <v>136.16</v>
      </c>
      <c r="E104" s="32" t="s">
        <v>15</v>
      </c>
      <c r="F104" s="27"/>
      <c r="G104" s="37"/>
      <c r="H104" s="28"/>
    </row>
    <row r="105" spans="2:8" x14ac:dyDescent="0.3">
      <c r="B105" s="34">
        <f t="shared" si="3"/>
        <v>13.04</v>
      </c>
      <c r="C105" s="39" t="s">
        <v>81</v>
      </c>
      <c r="D105" s="31">
        <v>18</v>
      </c>
      <c r="E105" s="32" t="s">
        <v>21</v>
      </c>
      <c r="F105" s="27"/>
      <c r="G105" s="37"/>
      <c r="H105" s="28"/>
    </row>
    <row r="106" spans="2:8" x14ac:dyDescent="0.3">
      <c r="B106" s="34">
        <f t="shared" si="3"/>
        <v>13.049999999999999</v>
      </c>
      <c r="C106" s="39" t="s">
        <v>82</v>
      </c>
      <c r="D106" s="31">
        <v>7</v>
      </c>
      <c r="E106" s="32" t="s">
        <v>7</v>
      </c>
      <c r="F106" s="27"/>
      <c r="G106" s="37"/>
      <c r="H106" s="28"/>
    </row>
    <row r="107" spans="2:8" x14ac:dyDescent="0.3">
      <c r="B107" s="34">
        <f t="shared" si="3"/>
        <v>13.059999999999999</v>
      </c>
      <c r="C107" s="39" t="s">
        <v>83</v>
      </c>
      <c r="D107" s="31">
        <v>3</v>
      </c>
      <c r="E107" s="32" t="s">
        <v>7</v>
      </c>
      <c r="F107" s="27"/>
      <c r="G107" s="37"/>
      <c r="H107" s="28"/>
    </row>
    <row r="108" spans="2:8" x14ac:dyDescent="0.3">
      <c r="B108" s="34">
        <f t="shared" si="3"/>
        <v>13.069999999999999</v>
      </c>
      <c r="C108" s="39" t="s">
        <v>84</v>
      </c>
      <c r="D108" s="31">
        <v>300</v>
      </c>
      <c r="E108" s="32" t="s">
        <v>7</v>
      </c>
      <c r="F108" s="27"/>
      <c r="G108" s="37"/>
      <c r="H108" s="28"/>
    </row>
    <row r="109" spans="2:8" x14ac:dyDescent="0.3">
      <c r="B109" s="34">
        <f t="shared" si="3"/>
        <v>13.079999999999998</v>
      </c>
      <c r="C109" s="39" t="s">
        <v>85</v>
      </c>
      <c r="D109" s="31">
        <v>50</v>
      </c>
      <c r="E109" s="32" t="s">
        <v>7</v>
      </c>
      <c r="F109" s="27"/>
      <c r="G109" s="37"/>
      <c r="H109" s="28"/>
    </row>
    <row r="110" spans="2:8" x14ac:dyDescent="0.3">
      <c r="B110" s="34"/>
      <c r="C110" s="39"/>
      <c r="D110" s="31"/>
      <c r="E110" s="32"/>
      <c r="F110" s="36"/>
      <c r="G110" s="41"/>
      <c r="H110" s="28">
        <f>SUM(G101:G109)</f>
        <v>0</v>
      </c>
    </row>
    <row r="111" spans="2:8" x14ac:dyDescent="0.3">
      <c r="B111" s="42">
        <v>14</v>
      </c>
      <c r="C111" s="43" t="s">
        <v>86</v>
      </c>
      <c r="D111" s="27"/>
      <c r="E111" s="36"/>
      <c r="F111" s="38"/>
      <c r="G111" s="37"/>
      <c r="H111" s="28"/>
    </row>
    <row r="112" spans="2:8" x14ac:dyDescent="0.3">
      <c r="B112" s="34">
        <f t="shared" si="3"/>
        <v>14.01</v>
      </c>
      <c r="C112" s="39" t="s">
        <v>87</v>
      </c>
      <c r="D112" s="31">
        <v>6</v>
      </c>
      <c r="E112" s="32" t="s">
        <v>7</v>
      </c>
      <c r="F112" s="27"/>
      <c r="G112" s="37"/>
      <c r="H112" s="28"/>
    </row>
    <row r="113" spans="2:8" x14ac:dyDescent="0.3">
      <c r="B113" s="34">
        <f t="shared" si="3"/>
        <v>14.02</v>
      </c>
      <c r="C113" s="46" t="s">
        <v>88</v>
      </c>
      <c r="D113" s="27">
        <v>3</v>
      </c>
      <c r="E113" s="36" t="s">
        <v>7</v>
      </c>
      <c r="F113" s="27"/>
      <c r="G113" s="37"/>
      <c r="H113" s="28"/>
    </row>
    <row r="114" spans="2:8" x14ac:dyDescent="0.3">
      <c r="B114" s="34">
        <f t="shared" si="3"/>
        <v>14.03</v>
      </c>
      <c r="C114" s="46" t="s">
        <v>89</v>
      </c>
      <c r="D114" s="27">
        <v>8</v>
      </c>
      <c r="E114" s="36" t="s">
        <v>7</v>
      </c>
      <c r="F114" s="27"/>
      <c r="G114" s="37"/>
      <c r="H114" s="28"/>
    </row>
    <row r="115" spans="2:8" x14ac:dyDescent="0.2">
      <c r="B115" s="34"/>
      <c r="C115" s="46"/>
      <c r="D115" s="27"/>
      <c r="E115" s="36"/>
      <c r="F115" s="27"/>
      <c r="G115" s="41"/>
      <c r="H115" s="28">
        <f>SUM(G111:G114)</f>
        <v>0</v>
      </c>
    </row>
    <row r="116" spans="2:8" x14ac:dyDescent="0.3">
      <c r="B116" s="34"/>
      <c r="C116" s="47" t="s">
        <v>90</v>
      </c>
      <c r="D116" s="24"/>
      <c r="E116" s="25"/>
      <c r="F116" s="38"/>
      <c r="G116" s="37"/>
      <c r="H116" s="28"/>
    </row>
    <row r="117" spans="2:8" x14ac:dyDescent="0.3">
      <c r="B117" s="34"/>
      <c r="C117" s="47"/>
      <c r="D117" s="24"/>
      <c r="E117" s="25"/>
      <c r="F117" s="38"/>
      <c r="G117" s="37"/>
      <c r="H117" s="28"/>
    </row>
    <row r="118" spans="2:8" x14ac:dyDescent="0.3">
      <c r="B118" s="42">
        <v>1</v>
      </c>
      <c r="C118" s="29" t="s">
        <v>91</v>
      </c>
      <c r="D118" s="31"/>
      <c r="E118" s="32"/>
      <c r="F118" s="27"/>
      <c r="G118" s="37"/>
      <c r="H118" s="28"/>
    </row>
    <row r="119" spans="2:8" x14ac:dyDescent="0.3">
      <c r="B119" s="34">
        <f t="shared" si="3"/>
        <v>1.01</v>
      </c>
      <c r="C119" s="39" t="s">
        <v>92</v>
      </c>
      <c r="D119" s="31">
        <v>1</v>
      </c>
      <c r="E119" s="32" t="s">
        <v>7</v>
      </c>
      <c r="F119" s="27"/>
      <c r="G119" s="37"/>
      <c r="H119" s="28"/>
    </row>
    <row r="120" spans="2:8" x14ac:dyDescent="0.3">
      <c r="B120" s="34">
        <f t="shared" si="3"/>
        <v>1.02</v>
      </c>
      <c r="C120" s="39" t="s">
        <v>93</v>
      </c>
      <c r="D120" s="31">
        <v>1</v>
      </c>
      <c r="E120" s="32" t="s">
        <v>7</v>
      </c>
      <c r="F120" s="27"/>
      <c r="G120" s="37"/>
      <c r="H120" s="28"/>
    </row>
    <row r="121" spans="2:8" x14ac:dyDescent="0.3">
      <c r="B121" s="34">
        <f t="shared" si="3"/>
        <v>1.03</v>
      </c>
      <c r="C121" s="39" t="s">
        <v>94</v>
      </c>
      <c r="D121" s="31">
        <v>1</v>
      </c>
      <c r="E121" s="32" t="s">
        <v>7</v>
      </c>
      <c r="F121" s="27"/>
      <c r="G121" s="37"/>
      <c r="H121" s="28"/>
    </row>
    <row r="122" spans="2:8" x14ac:dyDescent="0.3">
      <c r="B122" s="34">
        <f t="shared" si="3"/>
        <v>1.04</v>
      </c>
      <c r="C122" s="39" t="s">
        <v>95</v>
      </c>
      <c r="D122" s="31">
        <v>1</v>
      </c>
      <c r="E122" s="32" t="s">
        <v>7</v>
      </c>
      <c r="F122" s="27"/>
      <c r="G122" s="37"/>
      <c r="H122" s="28"/>
    </row>
    <row r="123" spans="2:8" x14ac:dyDescent="0.3">
      <c r="B123" s="34">
        <f t="shared" si="3"/>
        <v>1.05</v>
      </c>
      <c r="C123" s="35" t="s">
        <v>96</v>
      </c>
      <c r="D123" s="31">
        <v>1</v>
      </c>
      <c r="E123" s="32" t="s">
        <v>7</v>
      </c>
      <c r="F123" s="27"/>
      <c r="G123" s="37"/>
      <c r="H123" s="28"/>
    </row>
    <row r="124" spans="2:8" x14ac:dyDescent="0.3">
      <c r="B124" s="34">
        <f t="shared" si="3"/>
        <v>1.06</v>
      </c>
      <c r="C124" s="35" t="s">
        <v>97</v>
      </c>
      <c r="D124" s="35">
        <v>1</v>
      </c>
      <c r="E124" s="32" t="s">
        <v>7</v>
      </c>
      <c r="F124" s="27"/>
      <c r="G124" s="37"/>
      <c r="H124" s="28"/>
    </row>
    <row r="125" spans="2:8" x14ac:dyDescent="0.3">
      <c r="B125" s="34">
        <f t="shared" si="3"/>
        <v>1.07</v>
      </c>
      <c r="C125" s="35" t="s">
        <v>98</v>
      </c>
      <c r="D125" s="35">
        <v>1</v>
      </c>
      <c r="E125" s="32" t="s">
        <v>7</v>
      </c>
      <c r="F125" s="27"/>
      <c r="G125" s="37"/>
      <c r="H125" s="28"/>
    </row>
    <row r="126" spans="2:8" x14ac:dyDescent="0.3">
      <c r="B126" s="34">
        <f t="shared" si="3"/>
        <v>1.08</v>
      </c>
      <c r="C126" s="39" t="s">
        <v>99</v>
      </c>
      <c r="D126" s="31">
        <v>1</v>
      </c>
      <c r="E126" s="32" t="s">
        <v>7</v>
      </c>
      <c r="F126" s="27"/>
      <c r="G126" s="37"/>
      <c r="H126" s="28"/>
    </row>
    <row r="127" spans="2:8" x14ac:dyDescent="0.3">
      <c r="B127" s="48"/>
      <c r="C127" s="29" t="s">
        <v>100</v>
      </c>
      <c r="D127" s="31"/>
      <c r="E127" s="32"/>
      <c r="F127" s="27"/>
      <c r="G127" s="37"/>
      <c r="H127" s="28">
        <f>SUM(G119:G126)</f>
        <v>0</v>
      </c>
    </row>
    <row r="128" spans="2:8" x14ac:dyDescent="0.3">
      <c r="B128" s="34">
        <f>B126+0.01</f>
        <v>1.0900000000000001</v>
      </c>
      <c r="C128" s="49" t="s">
        <v>101</v>
      </c>
      <c r="D128" s="31">
        <v>1</v>
      </c>
      <c r="E128" s="32" t="s">
        <v>7</v>
      </c>
      <c r="F128" s="27"/>
      <c r="G128" s="37"/>
      <c r="H128" s="28"/>
    </row>
    <row r="129" spans="2:8" x14ac:dyDescent="0.3">
      <c r="B129" s="34">
        <f t="shared" ref="B129:B136" si="4">B128+0.01</f>
        <v>1.1000000000000001</v>
      </c>
      <c r="C129" s="39" t="s">
        <v>102</v>
      </c>
      <c r="D129" s="31">
        <v>1</v>
      </c>
      <c r="E129" s="32" t="s">
        <v>7</v>
      </c>
      <c r="F129" s="27"/>
      <c r="G129" s="37"/>
      <c r="H129" s="28"/>
    </row>
    <row r="130" spans="2:8" x14ac:dyDescent="0.3">
      <c r="B130" s="34">
        <f t="shared" si="4"/>
        <v>1.1100000000000001</v>
      </c>
      <c r="C130" s="39" t="s">
        <v>103</v>
      </c>
      <c r="D130" s="31">
        <v>1</v>
      </c>
      <c r="E130" s="32" t="s">
        <v>7</v>
      </c>
      <c r="F130" s="27"/>
      <c r="G130" s="37"/>
      <c r="H130" s="28"/>
    </row>
    <row r="131" spans="2:8" x14ac:dyDescent="0.3">
      <c r="B131" s="34">
        <f t="shared" si="4"/>
        <v>1.1200000000000001</v>
      </c>
      <c r="C131" s="39" t="s">
        <v>104</v>
      </c>
      <c r="D131" s="31">
        <f>1.95+0.2</f>
        <v>2.15</v>
      </c>
      <c r="E131" s="32" t="s">
        <v>17</v>
      </c>
      <c r="F131" s="27"/>
      <c r="G131" s="37"/>
      <c r="H131" s="28"/>
    </row>
    <row r="132" spans="2:8" x14ac:dyDescent="0.3">
      <c r="B132" s="34">
        <f t="shared" si="4"/>
        <v>1.1300000000000001</v>
      </c>
      <c r="C132" s="35" t="s">
        <v>105</v>
      </c>
      <c r="D132" s="31">
        <v>1</v>
      </c>
      <c r="E132" s="32" t="s">
        <v>7</v>
      </c>
      <c r="F132" s="27"/>
      <c r="G132" s="37"/>
      <c r="H132" s="28"/>
    </row>
    <row r="133" spans="2:8" x14ac:dyDescent="0.3">
      <c r="B133" s="34">
        <f t="shared" si="4"/>
        <v>1.1400000000000001</v>
      </c>
      <c r="C133" s="39" t="s">
        <v>106</v>
      </c>
      <c r="D133" s="27">
        <v>2.39</v>
      </c>
      <c r="E133" s="36" t="s">
        <v>17</v>
      </c>
      <c r="F133" s="27"/>
      <c r="G133" s="37"/>
      <c r="H133" s="28"/>
    </row>
    <row r="134" spans="2:8" x14ac:dyDescent="0.3">
      <c r="B134" s="34">
        <f t="shared" si="4"/>
        <v>1.1500000000000001</v>
      </c>
      <c r="C134" s="35" t="s">
        <v>107</v>
      </c>
      <c r="D134" s="27">
        <v>1</v>
      </c>
      <c r="E134" s="36" t="s">
        <v>7</v>
      </c>
      <c r="F134" s="27"/>
      <c r="G134" s="37"/>
      <c r="H134" s="28"/>
    </row>
    <row r="135" spans="2:8" x14ac:dyDescent="0.3">
      <c r="B135" s="34">
        <f t="shared" si="4"/>
        <v>1.1600000000000001</v>
      </c>
      <c r="C135" s="35" t="s">
        <v>108</v>
      </c>
      <c r="D135" s="27">
        <v>1</v>
      </c>
      <c r="E135" s="36" t="s">
        <v>7</v>
      </c>
      <c r="F135" s="27"/>
      <c r="G135" s="37"/>
      <c r="H135" s="28"/>
    </row>
    <row r="136" spans="2:8" x14ac:dyDescent="0.3">
      <c r="B136" s="34">
        <f t="shared" si="4"/>
        <v>1.1700000000000002</v>
      </c>
      <c r="C136" s="35" t="s">
        <v>109</v>
      </c>
      <c r="D136" s="27">
        <v>1</v>
      </c>
      <c r="E136" s="36" t="s">
        <v>7</v>
      </c>
      <c r="F136" s="27"/>
      <c r="G136" s="37"/>
      <c r="H136" s="28"/>
    </row>
    <row r="137" spans="2:8" x14ac:dyDescent="0.3">
      <c r="B137" s="48"/>
      <c r="C137" s="43" t="s">
        <v>110</v>
      </c>
      <c r="D137" s="27"/>
      <c r="E137" s="36"/>
      <c r="F137" s="38"/>
      <c r="G137" s="37"/>
      <c r="H137" s="28">
        <f>SUM(G128:G136)</f>
        <v>0</v>
      </c>
    </row>
    <row r="138" spans="2:8" x14ac:dyDescent="0.3">
      <c r="B138" s="34">
        <f>B136+0.01</f>
        <v>1.1800000000000002</v>
      </c>
      <c r="C138" s="35" t="s">
        <v>111</v>
      </c>
      <c r="D138" s="27">
        <v>4.96</v>
      </c>
      <c r="E138" s="36" t="s">
        <v>17</v>
      </c>
      <c r="F138" s="27"/>
      <c r="G138" s="37"/>
      <c r="H138" s="28"/>
    </row>
    <row r="139" spans="2:8" x14ac:dyDescent="0.3">
      <c r="B139" s="34">
        <f>B138+0.01</f>
        <v>1.1900000000000002</v>
      </c>
      <c r="C139" s="35" t="s">
        <v>112</v>
      </c>
      <c r="D139" s="27">
        <v>1</v>
      </c>
      <c r="E139" s="36" t="s">
        <v>7</v>
      </c>
      <c r="F139" s="27"/>
      <c r="G139" s="37"/>
      <c r="H139" s="28"/>
    </row>
    <row r="140" spans="2:8" x14ac:dyDescent="0.3">
      <c r="B140" s="34">
        <f>B139+0.01</f>
        <v>1.2000000000000002</v>
      </c>
      <c r="C140" s="35" t="s">
        <v>113</v>
      </c>
      <c r="D140" s="27">
        <v>1</v>
      </c>
      <c r="E140" s="36" t="s">
        <v>7</v>
      </c>
      <c r="F140" s="27"/>
      <c r="G140" s="37"/>
      <c r="H140" s="28"/>
    </row>
    <row r="141" spans="2:8" x14ac:dyDescent="0.3">
      <c r="B141" s="34">
        <f>B140+0.01</f>
        <v>1.2100000000000002</v>
      </c>
      <c r="C141" s="35" t="s">
        <v>114</v>
      </c>
      <c r="D141" s="27">
        <v>3</v>
      </c>
      <c r="E141" s="36" t="s">
        <v>7</v>
      </c>
      <c r="F141" s="27"/>
      <c r="G141" s="37"/>
      <c r="H141" s="28"/>
    </row>
    <row r="142" spans="2:8" x14ac:dyDescent="0.3">
      <c r="B142" s="34">
        <f>B141+0.01</f>
        <v>1.2200000000000002</v>
      </c>
      <c r="C142" s="35" t="s">
        <v>115</v>
      </c>
      <c r="D142" s="27">
        <v>1</v>
      </c>
      <c r="E142" s="36" t="s">
        <v>7</v>
      </c>
      <c r="F142" s="27"/>
      <c r="G142" s="37"/>
      <c r="H142" s="28"/>
    </row>
    <row r="143" spans="2:8" x14ac:dyDescent="0.3">
      <c r="B143" s="48"/>
      <c r="C143" s="43" t="s">
        <v>116</v>
      </c>
      <c r="D143" s="27"/>
      <c r="E143" s="36"/>
      <c r="F143" s="38"/>
      <c r="G143" s="37"/>
      <c r="H143" s="28">
        <f>SUM(G138:G142)</f>
        <v>0</v>
      </c>
    </row>
    <row r="144" spans="2:8" x14ac:dyDescent="0.3">
      <c r="B144" s="34">
        <f>B142+0.01</f>
        <v>1.2300000000000002</v>
      </c>
      <c r="C144" s="35" t="s">
        <v>117</v>
      </c>
      <c r="D144" s="27">
        <v>2</v>
      </c>
      <c r="E144" s="36" t="s">
        <v>7</v>
      </c>
      <c r="F144" s="38"/>
      <c r="G144" s="37"/>
      <c r="H144" s="28"/>
    </row>
    <row r="145" spans="2:8" x14ac:dyDescent="0.3">
      <c r="B145" s="34">
        <f>B144+0.01</f>
        <v>1.2400000000000002</v>
      </c>
      <c r="C145" s="35" t="s">
        <v>118</v>
      </c>
      <c r="D145" s="27">
        <v>1</v>
      </c>
      <c r="E145" s="36" t="s">
        <v>60</v>
      </c>
      <c r="F145" s="27"/>
      <c r="G145" s="37"/>
      <c r="H145" s="28"/>
    </row>
    <row r="146" spans="2:8" x14ac:dyDescent="0.3">
      <c r="B146" s="34">
        <f>B145+0.01</f>
        <v>1.2500000000000002</v>
      </c>
      <c r="C146" s="35" t="s">
        <v>119</v>
      </c>
      <c r="D146" s="27">
        <v>5.61</v>
      </c>
      <c r="E146" s="36" t="s">
        <v>17</v>
      </c>
      <c r="F146" s="38"/>
      <c r="G146" s="37"/>
      <c r="H146" s="28"/>
    </row>
    <row r="147" spans="2:8" x14ac:dyDescent="0.3">
      <c r="B147" s="34">
        <f>B146+0.01</f>
        <v>1.2600000000000002</v>
      </c>
      <c r="C147" s="35" t="s">
        <v>120</v>
      </c>
      <c r="D147" s="27">
        <v>1</v>
      </c>
      <c r="E147" s="36" t="s">
        <v>17</v>
      </c>
      <c r="F147" s="38"/>
      <c r="G147" s="37"/>
      <c r="H147" s="28"/>
    </row>
    <row r="148" spans="2:8" x14ac:dyDescent="0.3">
      <c r="B148" s="48"/>
      <c r="C148" s="29" t="s">
        <v>121</v>
      </c>
      <c r="D148" s="31"/>
      <c r="E148" s="32"/>
      <c r="F148" s="38"/>
      <c r="G148" s="37"/>
      <c r="H148" s="28">
        <f>SUM(G144:G147)</f>
        <v>0</v>
      </c>
    </row>
    <row r="149" spans="2:8" x14ac:dyDescent="0.3">
      <c r="B149" s="34">
        <f>B147+0.01</f>
        <v>1.2700000000000002</v>
      </c>
      <c r="C149" s="35" t="s">
        <v>122</v>
      </c>
      <c r="D149" s="27">
        <v>1</v>
      </c>
      <c r="E149" s="36" t="s">
        <v>7</v>
      </c>
      <c r="F149" s="38"/>
      <c r="G149" s="37"/>
      <c r="H149" s="28"/>
    </row>
    <row r="150" spans="2:8" x14ac:dyDescent="0.3">
      <c r="B150" s="34">
        <f t="shared" ref="B150:B161" si="5">B149+0.01</f>
        <v>1.2800000000000002</v>
      </c>
      <c r="C150" s="35" t="s">
        <v>123</v>
      </c>
      <c r="D150" s="27">
        <v>1</v>
      </c>
      <c r="E150" s="36" t="s">
        <v>7</v>
      </c>
      <c r="F150" s="38"/>
      <c r="G150" s="37"/>
      <c r="H150" s="28"/>
    </row>
    <row r="151" spans="2:8" x14ac:dyDescent="0.3">
      <c r="B151" s="34">
        <f t="shared" si="5"/>
        <v>1.2900000000000003</v>
      </c>
      <c r="C151" s="35" t="s">
        <v>124</v>
      </c>
      <c r="D151" s="27">
        <v>1</v>
      </c>
      <c r="E151" s="36" t="s">
        <v>7</v>
      </c>
      <c r="F151" s="38"/>
      <c r="G151" s="37"/>
      <c r="H151" s="28"/>
    </row>
    <row r="152" spans="2:8" x14ac:dyDescent="0.3">
      <c r="B152" s="34">
        <f t="shared" si="5"/>
        <v>1.3000000000000003</v>
      </c>
      <c r="C152" s="35" t="s">
        <v>125</v>
      </c>
      <c r="D152" s="27">
        <v>1</v>
      </c>
      <c r="E152" s="36" t="s">
        <v>7</v>
      </c>
      <c r="F152" s="41"/>
      <c r="G152" s="37"/>
      <c r="H152" s="28"/>
    </row>
    <row r="153" spans="2:8" x14ac:dyDescent="0.3">
      <c r="B153" s="34">
        <f t="shared" si="5"/>
        <v>1.3100000000000003</v>
      </c>
      <c r="C153" s="35" t="s">
        <v>126</v>
      </c>
      <c r="D153" s="27">
        <v>1.34</v>
      </c>
      <c r="E153" s="36" t="s">
        <v>17</v>
      </c>
      <c r="F153" s="38"/>
      <c r="G153" s="37"/>
      <c r="H153" s="28"/>
    </row>
    <row r="154" spans="2:8" x14ac:dyDescent="0.3">
      <c r="B154" s="34">
        <f t="shared" si="5"/>
        <v>1.3200000000000003</v>
      </c>
      <c r="C154" s="35" t="s">
        <v>127</v>
      </c>
      <c r="D154" s="27">
        <v>1.76</v>
      </c>
      <c r="E154" s="36" t="s">
        <v>17</v>
      </c>
      <c r="F154" s="27"/>
      <c r="G154" s="37"/>
      <c r="H154" s="28"/>
    </row>
    <row r="155" spans="2:8" x14ac:dyDescent="0.3">
      <c r="B155" s="34">
        <f t="shared" si="5"/>
        <v>1.3300000000000003</v>
      </c>
      <c r="C155" s="35" t="s">
        <v>128</v>
      </c>
      <c r="D155" s="27">
        <v>1.35</v>
      </c>
      <c r="E155" s="36" t="s">
        <v>17</v>
      </c>
      <c r="F155" s="27"/>
      <c r="G155" s="37"/>
      <c r="H155" s="28"/>
    </row>
    <row r="156" spans="2:8" ht="37.5" x14ac:dyDescent="0.3">
      <c r="B156" s="34">
        <f t="shared" si="5"/>
        <v>1.3400000000000003</v>
      </c>
      <c r="C156" s="35" t="s">
        <v>129</v>
      </c>
      <c r="D156" s="27">
        <v>3.35</v>
      </c>
      <c r="E156" s="36" t="s">
        <v>17</v>
      </c>
      <c r="F156" s="27"/>
      <c r="G156" s="37"/>
      <c r="H156" s="28"/>
    </row>
    <row r="157" spans="2:8" x14ac:dyDescent="0.3">
      <c r="B157" s="34">
        <f t="shared" si="5"/>
        <v>1.3500000000000003</v>
      </c>
      <c r="C157" s="35" t="s">
        <v>130</v>
      </c>
      <c r="D157" s="27">
        <v>3</v>
      </c>
      <c r="E157" s="36" t="s">
        <v>7</v>
      </c>
      <c r="F157" s="27"/>
      <c r="G157" s="37"/>
      <c r="H157" s="28"/>
    </row>
    <row r="158" spans="2:8" x14ac:dyDescent="0.3">
      <c r="B158" s="34">
        <f t="shared" si="5"/>
        <v>1.3600000000000003</v>
      </c>
      <c r="C158" s="35" t="s">
        <v>131</v>
      </c>
      <c r="D158" s="27">
        <v>1</v>
      </c>
      <c r="E158" s="36" t="s">
        <v>7</v>
      </c>
      <c r="F158" s="27"/>
      <c r="G158" s="37"/>
      <c r="H158" s="28"/>
    </row>
    <row r="159" spans="2:8" x14ac:dyDescent="0.3">
      <c r="B159" s="34">
        <f t="shared" si="5"/>
        <v>1.3700000000000003</v>
      </c>
      <c r="C159" s="35" t="s">
        <v>132</v>
      </c>
      <c r="D159" s="27">
        <v>1</v>
      </c>
      <c r="E159" s="36" t="s">
        <v>7</v>
      </c>
      <c r="F159" s="27"/>
      <c r="G159" s="37"/>
      <c r="H159" s="28"/>
    </row>
    <row r="160" spans="2:8" x14ac:dyDescent="0.3">
      <c r="B160" s="34">
        <f t="shared" si="5"/>
        <v>1.3800000000000003</v>
      </c>
      <c r="C160" s="35" t="s">
        <v>133</v>
      </c>
      <c r="D160" s="27">
        <v>1</v>
      </c>
      <c r="E160" s="36" t="s">
        <v>7</v>
      </c>
      <c r="F160" s="27"/>
      <c r="G160" s="37"/>
      <c r="H160" s="28"/>
    </row>
    <row r="161" spans="2:8" x14ac:dyDescent="0.3">
      <c r="B161" s="34">
        <f t="shared" si="5"/>
        <v>1.3900000000000003</v>
      </c>
      <c r="C161" s="35" t="s">
        <v>134</v>
      </c>
      <c r="D161" s="27">
        <v>1</v>
      </c>
      <c r="E161" s="36" t="s">
        <v>7</v>
      </c>
      <c r="F161" s="27"/>
      <c r="G161" s="37"/>
      <c r="H161" s="50"/>
    </row>
    <row r="162" spans="2:8" x14ac:dyDescent="0.2">
      <c r="B162" s="34"/>
      <c r="C162" s="35"/>
      <c r="D162" s="27"/>
      <c r="E162" s="36"/>
      <c r="F162" s="27"/>
      <c r="G162" s="41"/>
      <c r="H162" s="28">
        <f>SUM(G149:G161)</f>
        <v>0</v>
      </c>
    </row>
    <row r="163" spans="2:8" x14ac:dyDescent="0.3">
      <c r="B163" s="42">
        <v>2</v>
      </c>
      <c r="C163" s="43" t="s">
        <v>135</v>
      </c>
      <c r="D163" s="24"/>
      <c r="E163" s="25"/>
      <c r="F163" s="27"/>
      <c r="G163" s="37"/>
      <c r="H163" s="50"/>
    </row>
    <row r="164" spans="2:8" x14ac:dyDescent="0.3">
      <c r="B164" s="34">
        <f t="shared" ref="B164:B231" si="6">B163+0.01</f>
        <v>2.0099999999999998</v>
      </c>
      <c r="C164" s="35" t="s">
        <v>136</v>
      </c>
      <c r="D164" s="27">
        <v>1</v>
      </c>
      <c r="E164" s="36" t="s">
        <v>7</v>
      </c>
      <c r="F164" s="38"/>
      <c r="G164" s="37"/>
      <c r="H164" s="50"/>
    </row>
    <row r="165" spans="2:8" x14ac:dyDescent="0.3">
      <c r="B165" s="34">
        <f t="shared" si="6"/>
        <v>2.0199999999999996</v>
      </c>
      <c r="C165" s="35" t="s">
        <v>137</v>
      </c>
      <c r="D165" s="27">
        <v>1</v>
      </c>
      <c r="E165" s="36" t="s">
        <v>7</v>
      </c>
      <c r="F165" s="38"/>
      <c r="G165" s="37"/>
      <c r="H165" s="50"/>
    </row>
    <row r="166" spans="2:8" x14ac:dyDescent="0.3">
      <c r="B166" s="34"/>
      <c r="C166" s="35"/>
      <c r="D166" s="27"/>
      <c r="E166" s="36"/>
      <c r="F166" s="38"/>
      <c r="G166" s="41"/>
      <c r="H166" s="28">
        <f>SUM(G163:G165)</f>
        <v>0</v>
      </c>
    </row>
    <row r="167" spans="2:8" x14ac:dyDescent="0.3">
      <c r="B167" s="34"/>
      <c r="C167" s="47" t="s">
        <v>138</v>
      </c>
      <c r="D167" s="31"/>
      <c r="E167" s="32"/>
      <c r="F167" s="38"/>
      <c r="G167" s="37"/>
      <c r="H167" s="28"/>
    </row>
    <row r="168" spans="2:8" x14ac:dyDescent="0.3">
      <c r="B168" s="42">
        <v>1</v>
      </c>
      <c r="C168" s="29" t="s">
        <v>139</v>
      </c>
      <c r="D168" s="27"/>
      <c r="E168" s="36"/>
      <c r="F168" s="38"/>
      <c r="G168" s="37"/>
      <c r="H168" s="28"/>
    </row>
    <row r="169" spans="2:8" x14ac:dyDescent="0.3">
      <c r="B169" s="34">
        <f t="shared" si="6"/>
        <v>1.01</v>
      </c>
      <c r="C169" s="39" t="s">
        <v>140</v>
      </c>
      <c r="D169" s="31">
        <v>1</v>
      </c>
      <c r="E169" s="32" t="s">
        <v>141</v>
      </c>
      <c r="F169" s="38"/>
      <c r="G169" s="37"/>
      <c r="H169" s="28"/>
    </row>
    <row r="170" spans="2:8" x14ac:dyDescent="0.3">
      <c r="B170" s="34"/>
      <c r="C170" s="39"/>
      <c r="D170" s="31"/>
      <c r="E170" s="32"/>
      <c r="F170" s="38"/>
      <c r="G170" s="41"/>
      <c r="H170" s="28">
        <f>SUM(G168:G169)</f>
        <v>0</v>
      </c>
    </row>
    <row r="171" spans="2:8" x14ac:dyDescent="0.3">
      <c r="B171" s="42">
        <v>2</v>
      </c>
      <c r="C171" s="29" t="s">
        <v>41</v>
      </c>
      <c r="D171" s="31"/>
      <c r="E171" s="32"/>
      <c r="F171" s="38"/>
      <c r="G171" s="37"/>
      <c r="H171" s="28"/>
    </row>
    <row r="172" spans="2:8" x14ac:dyDescent="0.3">
      <c r="B172" s="34">
        <f t="shared" si="6"/>
        <v>2.0099999999999998</v>
      </c>
      <c r="C172" s="39" t="s">
        <v>142</v>
      </c>
      <c r="D172" s="31">
        <f>(1.6*1.3*0.85*4+3.55*0.6*0.8*2+2*0.6*0.8)*1.1</f>
        <v>12.584000000000003</v>
      </c>
      <c r="E172" s="32" t="s">
        <v>21</v>
      </c>
      <c r="F172" s="27"/>
      <c r="G172" s="37"/>
      <c r="H172" s="28"/>
    </row>
    <row r="173" spans="2:8" x14ac:dyDescent="0.3">
      <c r="B173" s="34">
        <f t="shared" si="6"/>
        <v>2.0199999999999996</v>
      </c>
      <c r="C173" s="39" t="s">
        <v>143</v>
      </c>
      <c r="D173" s="31">
        <f>1.6*1.3*0.3*4+3.25*0.6*0.8*2+2*0.6*0.8</f>
        <v>6.5759999999999996</v>
      </c>
      <c r="E173" s="32" t="s">
        <v>21</v>
      </c>
      <c r="F173" s="27"/>
      <c r="G173" s="37"/>
      <c r="H173" s="28"/>
    </row>
    <row r="174" spans="2:8" x14ac:dyDescent="0.3">
      <c r="B174" s="34"/>
      <c r="C174" s="39"/>
      <c r="D174" s="31"/>
      <c r="E174" s="32"/>
      <c r="F174" s="27"/>
      <c r="G174" s="41"/>
      <c r="H174" s="28">
        <f>SUM(G171:G173)</f>
        <v>0</v>
      </c>
    </row>
    <row r="175" spans="2:8" ht="21.95" customHeight="1" x14ac:dyDescent="0.3">
      <c r="B175" s="42">
        <v>3</v>
      </c>
      <c r="C175" s="29" t="s">
        <v>144</v>
      </c>
      <c r="D175" s="24"/>
      <c r="E175" s="25"/>
      <c r="F175" s="27"/>
      <c r="G175" s="37"/>
      <c r="H175" s="28"/>
    </row>
    <row r="176" spans="2:8" ht="24" customHeight="1" x14ac:dyDescent="0.3">
      <c r="B176" s="34">
        <f t="shared" si="6"/>
        <v>3.01</v>
      </c>
      <c r="C176" s="39" t="s">
        <v>230</v>
      </c>
      <c r="D176" s="31">
        <f>(1.3*1.6*0.3)*4</f>
        <v>2.496</v>
      </c>
      <c r="E176" s="32" t="s">
        <v>21</v>
      </c>
      <c r="F176" s="27"/>
      <c r="G176" s="37"/>
      <c r="H176" s="28"/>
    </row>
    <row r="177" spans="2:11" ht="21.95" customHeight="1" x14ac:dyDescent="0.3">
      <c r="B177" s="34">
        <f t="shared" si="6"/>
        <v>3.0199999999999996</v>
      </c>
      <c r="C177" s="39" t="s">
        <v>238</v>
      </c>
      <c r="D177" s="31">
        <f>(7.38*0.25)</f>
        <v>1.845</v>
      </c>
      <c r="E177" s="32" t="s">
        <v>21</v>
      </c>
      <c r="F177" s="27"/>
      <c r="G177" s="37"/>
      <c r="H177" s="28"/>
    </row>
    <row r="178" spans="2:11" x14ac:dyDescent="0.3">
      <c r="B178" s="34">
        <f t="shared" si="6"/>
        <v>3.0299999999999994</v>
      </c>
      <c r="C178" s="39" t="s">
        <v>231</v>
      </c>
      <c r="D178" s="31">
        <v>9.2799999999999994</v>
      </c>
      <c r="E178" s="32" t="s">
        <v>21</v>
      </c>
      <c r="F178" s="27"/>
      <c r="G178" s="37"/>
      <c r="H178" s="28"/>
    </row>
    <row r="179" spans="2:11" x14ac:dyDescent="0.3">
      <c r="B179" s="34">
        <f t="shared" si="6"/>
        <v>3.0399999999999991</v>
      </c>
      <c r="C179" s="39" t="s">
        <v>227</v>
      </c>
      <c r="D179" s="31">
        <v>1.5253200000000002</v>
      </c>
      <c r="E179" s="32" t="s">
        <v>21</v>
      </c>
      <c r="F179" s="38"/>
      <c r="G179" s="37"/>
      <c r="H179" s="28"/>
    </row>
    <row r="180" spans="2:11" x14ac:dyDescent="0.3">
      <c r="B180" s="34">
        <f t="shared" si="6"/>
        <v>3.0499999999999989</v>
      </c>
      <c r="C180" s="39" t="s">
        <v>228</v>
      </c>
      <c r="D180" s="31">
        <v>1.9033499999999999</v>
      </c>
      <c r="E180" s="32" t="s">
        <v>21</v>
      </c>
      <c r="F180" s="38"/>
      <c r="G180" s="37"/>
      <c r="H180" s="28"/>
    </row>
    <row r="181" spans="2:11" x14ac:dyDescent="0.3">
      <c r="B181" s="34">
        <f t="shared" si="6"/>
        <v>3.0599999999999987</v>
      </c>
      <c r="C181" s="39" t="s">
        <v>229</v>
      </c>
      <c r="D181" s="31">
        <v>0.76559999999999995</v>
      </c>
      <c r="E181" s="32" t="s">
        <v>21</v>
      </c>
      <c r="F181" s="38"/>
      <c r="G181" s="37"/>
      <c r="H181" s="28"/>
    </row>
    <row r="182" spans="2:11" x14ac:dyDescent="0.3">
      <c r="B182" s="34">
        <f t="shared" si="6"/>
        <v>3.0699999999999985</v>
      </c>
      <c r="C182" s="39" t="s">
        <v>145</v>
      </c>
      <c r="D182" s="31">
        <v>4.22</v>
      </c>
      <c r="E182" s="32" t="s">
        <v>21</v>
      </c>
      <c r="F182" s="38"/>
      <c r="G182" s="37"/>
      <c r="H182" s="28"/>
    </row>
    <row r="183" spans="2:11" s="90" customFormat="1" ht="37.5" x14ac:dyDescent="0.3">
      <c r="B183" s="34">
        <f t="shared" si="6"/>
        <v>3.0799999999999983</v>
      </c>
      <c r="C183" s="35" t="s">
        <v>212</v>
      </c>
      <c r="D183" s="31">
        <f>20.844*0.08</f>
        <v>1.6675200000000001</v>
      </c>
      <c r="E183" s="32" t="s">
        <v>21</v>
      </c>
      <c r="F183" s="38"/>
      <c r="G183" s="37"/>
      <c r="H183" s="28"/>
      <c r="J183" s="96"/>
      <c r="K183" s="96"/>
    </row>
    <row r="184" spans="2:11" ht="21.75" customHeight="1" x14ac:dyDescent="0.3">
      <c r="B184" s="34">
        <f t="shared" si="6"/>
        <v>3.0899999999999981</v>
      </c>
      <c r="C184" s="39" t="s">
        <v>234</v>
      </c>
      <c r="D184" s="31">
        <f>9.24*0.15</f>
        <v>1.3859999999999999</v>
      </c>
      <c r="E184" s="32" t="s">
        <v>21</v>
      </c>
      <c r="F184" s="38"/>
      <c r="G184" s="37"/>
      <c r="H184" s="28"/>
    </row>
    <row r="185" spans="2:11" x14ac:dyDescent="0.3">
      <c r="B185" s="34">
        <f t="shared" si="6"/>
        <v>3.0999999999999979</v>
      </c>
      <c r="C185" s="39" t="s">
        <v>235</v>
      </c>
      <c r="D185" s="31">
        <f>9.24*0.15</f>
        <v>1.3859999999999999</v>
      </c>
      <c r="E185" s="32" t="s">
        <v>21</v>
      </c>
      <c r="F185" s="38"/>
      <c r="G185" s="37"/>
      <c r="H185" s="28"/>
    </row>
    <row r="186" spans="2:11" ht="18.75" customHeight="1" x14ac:dyDescent="0.3">
      <c r="B186" s="34">
        <f t="shared" si="6"/>
        <v>3.1099999999999977</v>
      </c>
      <c r="C186" s="39" t="s">
        <v>232</v>
      </c>
      <c r="D186" s="31">
        <f>2*3.6*0.15*2</f>
        <v>2.16</v>
      </c>
      <c r="E186" s="32" t="s">
        <v>21</v>
      </c>
      <c r="F186" s="38"/>
      <c r="G186" s="37"/>
      <c r="H186" s="28"/>
    </row>
    <row r="187" spans="2:11" ht="21" customHeight="1" x14ac:dyDescent="0.3">
      <c r="B187" s="34">
        <f t="shared" si="6"/>
        <v>3.1199999999999974</v>
      </c>
      <c r="C187" s="35" t="s">
        <v>233</v>
      </c>
      <c r="D187" s="27">
        <f>(3*3.6+3.2*3)*0.15</f>
        <v>3.06</v>
      </c>
      <c r="E187" s="36" t="s">
        <v>21</v>
      </c>
      <c r="F187" s="38"/>
      <c r="G187" s="37"/>
      <c r="H187" s="28"/>
    </row>
    <row r="188" spans="2:11" x14ac:dyDescent="0.3">
      <c r="B188" s="34"/>
      <c r="C188" s="35"/>
      <c r="D188" s="27"/>
      <c r="E188" s="36"/>
      <c r="F188" s="38"/>
      <c r="G188" s="41"/>
      <c r="H188" s="28">
        <f>SUM(G175:G187)</f>
        <v>0</v>
      </c>
    </row>
    <row r="189" spans="2:11" x14ac:dyDescent="0.3">
      <c r="B189" s="42">
        <v>4</v>
      </c>
      <c r="C189" s="29" t="s">
        <v>146</v>
      </c>
      <c r="D189" s="31"/>
      <c r="E189" s="32"/>
      <c r="F189" s="26"/>
      <c r="G189" s="37"/>
      <c r="H189" s="28"/>
    </row>
    <row r="190" spans="2:11" ht="37.5" x14ac:dyDescent="0.3">
      <c r="B190" s="34">
        <f t="shared" si="6"/>
        <v>4.01</v>
      </c>
      <c r="C190" s="39" t="s">
        <v>147</v>
      </c>
      <c r="D190" s="31">
        <f>2.8*1*2+1*5.85</f>
        <v>11.45</v>
      </c>
      <c r="E190" s="32" t="s">
        <v>15</v>
      </c>
      <c r="F190" s="27"/>
      <c r="G190" s="37"/>
      <c r="H190" s="28"/>
    </row>
    <row r="191" spans="2:11" ht="37.5" x14ac:dyDescent="0.3">
      <c r="B191" s="34">
        <f t="shared" si="6"/>
        <v>4.0199999999999996</v>
      </c>
      <c r="C191" s="39" t="s">
        <v>148</v>
      </c>
      <c r="D191" s="31">
        <f>2.8*3.55*2+3.65*5.85-4*3</f>
        <v>29.232500000000002</v>
      </c>
      <c r="E191" s="32" t="s">
        <v>15</v>
      </c>
      <c r="F191" s="38"/>
      <c r="G191" s="37"/>
      <c r="H191" s="28"/>
    </row>
    <row r="192" spans="2:11" ht="39.75" customHeight="1" x14ac:dyDescent="0.3">
      <c r="B192" s="34">
        <f t="shared" si="6"/>
        <v>4.0299999999999994</v>
      </c>
      <c r="C192" s="39" t="s">
        <v>149</v>
      </c>
      <c r="D192" s="41">
        <f>2.46*3.65*2+2.6*3.65*2-0.46*3*3</f>
        <v>32.798000000000002</v>
      </c>
      <c r="E192" s="32" t="s">
        <v>15</v>
      </c>
      <c r="F192" s="27"/>
      <c r="G192" s="37"/>
      <c r="H192" s="28"/>
    </row>
    <row r="193" spans="2:8" ht="39.75" customHeight="1" x14ac:dyDescent="0.3">
      <c r="B193" s="34">
        <f t="shared" si="6"/>
        <v>4.0399999999999991</v>
      </c>
      <c r="C193" s="39" t="s">
        <v>150</v>
      </c>
      <c r="D193" s="41">
        <f>2.46*3.65*2+2.6*3.65*2-0.06*7*3-0.79*3</f>
        <v>33.308000000000007</v>
      </c>
      <c r="E193" s="32" t="s">
        <v>15</v>
      </c>
      <c r="F193" s="27"/>
      <c r="G193" s="37"/>
      <c r="H193" s="28"/>
    </row>
    <row r="194" spans="2:8" ht="21.75" customHeight="1" x14ac:dyDescent="0.3">
      <c r="B194" s="34"/>
      <c r="C194" s="39"/>
      <c r="D194" s="41"/>
      <c r="E194" s="32"/>
      <c r="F194" s="27"/>
      <c r="G194" s="41"/>
      <c r="H194" s="28">
        <f>SUM(G189:G193)</f>
        <v>0</v>
      </c>
    </row>
    <row r="195" spans="2:8" x14ac:dyDescent="0.3">
      <c r="B195" s="42">
        <v>5</v>
      </c>
      <c r="C195" s="29" t="s">
        <v>50</v>
      </c>
      <c r="D195" s="31"/>
      <c r="E195" s="32"/>
      <c r="F195" s="27"/>
      <c r="G195" s="37"/>
      <c r="H195" s="28"/>
    </row>
    <row r="196" spans="2:8" x14ac:dyDescent="0.3">
      <c r="B196" s="34">
        <f t="shared" si="6"/>
        <v>5.01</v>
      </c>
      <c r="C196" s="39" t="s">
        <v>151</v>
      </c>
      <c r="D196" s="27">
        <f>(1.38*4*3.8*3)+10</f>
        <v>72.927999999999997</v>
      </c>
      <c r="E196" s="32" t="s">
        <v>15</v>
      </c>
      <c r="F196" s="38"/>
      <c r="G196" s="37"/>
      <c r="H196" s="28"/>
    </row>
    <row r="197" spans="2:8" x14ac:dyDescent="0.3">
      <c r="B197" s="34">
        <f t="shared" si="6"/>
        <v>5.0199999999999996</v>
      </c>
      <c r="C197" s="39" t="s">
        <v>152</v>
      </c>
      <c r="D197" s="31">
        <f>(2.46*2.6*2+2*2*3.55+2.62*2.6*0.5*2+2.46*2.62*0.5*2)+3</f>
        <v>43.249199999999995</v>
      </c>
      <c r="E197" s="32" t="s">
        <v>15</v>
      </c>
      <c r="F197" s="27"/>
      <c r="G197" s="37"/>
      <c r="H197" s="28"/>
    </row>
    <row r="198" spans="2:8" x14ac:dyDescent="0.3">
      <c r="B198" s="34">
        <f t="shared" si="6"/>
        <v>5.0299999999999994</v>
      </c>
      <c r="C198" s="39" t="s">
        <v>153</v>
      </c>
      <c r="D198" s="31">
        <v>126.801</v>
      </c>
      <c r="E198" s="32" t="s">
        <v>15</v>
      </c>
      <c r="F198" s="27"/>
      <c r="G198" s="37"/>
      <c r="H198" s="28"/>
    </row>
    <row r="199" spans="2:8" x14ac:dyDescent="0.3">
      <c r="B199" s="34">
        <f t="shared" si="6"/>
        <v>5.0399999999999991</v>
      </c>
      <c r="C199" s="39" t="s">
        <v>154</v>
      </c>
      <c r="D199" s="31">
        <v>126.801</v>
      </c>
      <c r="E199" s="32" t="s">
        <v>15</v>
      </c>
      <c r="F199" s="27"/>
      <c r="G199" s="37"/>
      <c r="H199" s="28"/>
    </row>
    <row r="200" spans="2:8" x14ac:dyDescent="0.3">
      <c r="B200" s="34">
        <f t="shared" si="6"/>
        <v>5.0499999999999989</v>
      </c>
      <c r="C200" s="39" t="s">
        <v>155</v>
      </c>
      <c r="D200" s="31">
        <f>+D197</f>
        <v>43.249199999999995</v>
      </c>
      <c r="E200" s="32" t="s">
        <v>15</v>
      </c>
      <c r="F200" s="27"/>
      <c r="G200" s="37"/>
      <c r="H200" s="28"/>
    </row>
    <row r="201" spans="2:8" x14ac:dyDescent="0.3">
      <c r="B201" s="34">
        <f t="shared" si="6"/>
        <v>5.0599999999999987</v>
      </c>
      <c r="C201" s="39" t="s">
        <v>156</v>
      </c>
      <c r="D201" s="31">
        <f>(+(2.1+2.1+1.13+1.13)*3+3.03*3*3+3.14*3+1*7*3)+10</f>
        <v>87.07</v>
      </c>
      <c r="E201" s="32" t="s">
        <v>17</v>
      </c>
      <c r="F201" s="38"/>
      <c r="G201" s="37"/>
      <c r="H201" s="28"/>
    </row>
    <row r="202" spans="2:8" x14ac:dyDescent="0.3">
      <c r="B202" s="34">
        <f t="shared" si="6"/>
        <v>5.0699999999999985</v>
      </c>
      <c r="C202" s="39" t="s">
        <v>157</v>
      </c>
      <c r="D202" s="31">
        <v>160</v>
      </c>
      <c r="E202" s="32" t="s">
        <v>15</v>
      </c>
      <c r="F202" s="27"/>
      <c r="G202" s="37"/>
      <c r="H202" s="28"/>
    </row>
    <row r="203" spans="2:8" x14ac:dyDescent="0.3">
      <c r="B203" s="34"/>
      <c r="C203" s="39"/>
      <c r="D203" s="31"/>
      <c r="E203" s="32"/>
      <c r="F203" s="27"/>
      <c r="G203" s="41"/>
      <c r="H203" s="28">
        <f>SUM(G195:G202)</f>
        <v>0</v>
      </c>
    </row>
    <row r="204" spans="2:8" x14ac:dyDescent="0.3">
      <c r="B204" s="42">
        <v>6</v>
      </c>
      <c r="C204" s="29" t="s">
        <v>69</v>
      </c>
      <c r="D204" s="31"/>
      <c r="E204" s="36"/>
      <c r="F204" s="27"/>
      <c r="G204" s="37"/>
      <c r="H204" s="28"/>
    </row>
    <row r="205" spans="2:8" x14ac:dyDescent="0.3">
      <c r="B205" s="34">
        <f t="shared" si="6"/>
        <v>6.01</v>
      </c>
      <c r="C205" s="39" t="s">
        <v>158</v>
      </c>
      <c r="D205" s="31">
        <v>35</v>
      </c>
      <c r="E205" s="32" t="s">
        <v>15</v>
      </c>
      <c r="F205" s="27"/>
      <c r="G205" s="37"/>
      <c r="H205" s="28"/>
    </row>
    <row r="206" spans="2:8" x14ac:dyDescent="0.3">
      <c r="B206" s="34">
        <f t="shared" si="6"/>
        <v>6.02</v>
      </c>
      <c r="C206" s="39" t="s">
        <v>159</v>
      </c>
      <c r="D206" s="27">
        <v>35</v>
      </c>
      <c r="E206" s="32" t="s">
        <v>15</v>
      </c>
      <c r="F206" s="27"/>
      <c r="G206" s="37"/>
      <c r="H206" s="28"/>
    </row>
    <row r="207" spans="2:8" x14ac:dyDescent="0.3">
      <c r="B207" s="34"/>
      <c r="C207" s="39"/>
      <c r="D207" s="27"/>
      <c r="E207" s="32"/>
      <c r="F207" s="27"/>
      <c r="G207" s="41"/>
      <c r="H207" s="28">
        <f>SUM(G204:G206)</f>
        <v>0</v>
      </c>
    </row>
    <row r="208" spans="2:8" x14ac:dyDescent="0.3">
      <c r="B208" s="42">
        <v>7</v>
      </c>
      <c r="C208" s="43" t="s">
        <v>160</v>
      </c>
      <c r="D208" s="27"/>
      <c r="E208" s="36"/>
      <c r="F208" s="27"/>
      <c r="G208" s="37"/>
      <c r="H208" s="28"/>
    </row>
    <row r="209" spans="2:11" x14ac:dyDescent="0.3">
      <c r="B209" s="34">
        <f t="shared" si="6"/>
        <v>7.01</v>
      </c>
      <c r="C209" s="39" t="s">
        <v>161</v>
      </c>
      <c r="D209" s="31">
        <f>246.36*1.1</f>
        <v>270.99600000000004</v>
      </c>
      <c r="E209" s="32" t="s">
        <v>15</v>
      </c>
      <c r="F209" s="27"/>
      <c r="G209" s="37"/>
      <c r="H209" s="28"/>
    </row>
    <row r="210" spans="2:11" x14ac:dyDescent="0.3">
      <c r="B210" s="34">
        <f t="shared" si="6"/>
        <v>7.02</v>
      </c>
      <c r="C210" s="35" t="s">
        <v>162</v>
      </c>
      <c r="D210" s="27">
        <v>10.61</v>
      </c>
      <c r="E210" s="36" t="s">
        <v>15</v>
      </c>
      <c r="F210" s="27"/>
      <c r="G210" s="37"/>
      <c r="H210" s="28"/>
    </row>
    <row r="211" spans="2:11" x14ac:dyDescent="0.3">
      <c r="B211" s="34">
        <f t="shared" si="6"/>
        <v>7.0299999999999994</v>
      </c>
      <c r="C211" s="35" t="s">
        <v>163</v>
      </c>
      <c r="D211" s="27">
        <v>8.84</v>
      </c>
      <c r="E211" s="36" t="s">
        <v>15</v>
      </c>
      <c r="F211" s="27"/>
      <c r="G211" s="37"/>
      <c r="H211" s="28"/>
    </row>
    <row r="212" spans="2:11" x14ac:dyDescent="0.2">
      <c r="B212" s="34"/>
      <c r="C212" s="35"/>
      <c r="D212" s="27"/>
      <c r="E212" s="36"/>
      <c r="F212" s="27"/>
      <c r="G212" s="41"/>
      <c r="H212" s="28">
        <f>SUM(G208:G211)</f>
        <v>0</v>
      </c>
    </row>
    <row r="213" spans="2:11" x14ac:dyDescent="0.2">
      <c r="B213" s="42">
        <v>8</v>
      </c>
      <c r="C213" s="43" t="s">
        <v>244</v>
      </c>
      <c r="D213" s="27"/>
      <c r="E213" s="36"/>
      <c r="F213" s="27"/>
      <c r="G213" s="41"/>
      <c r="H213" s="28"/>
    </row>
    <row r="214" spans="2:11" x14ac:dyDescent="0.2">
      <c r="B214" s="34">
        <v>8.01</v>
      </c>
      <c r="C214" s="35" t="s">
        <v>245</v>
      </c>
      <c r="D214" s="27">
        <v>1</v>
      </c>
      <c r="E214" s="36" t="s">
        <v>7</v>
      </c>
      <c r="F214" s="27"/>
      <c r="G214" s="41"/>
      <c r="H214" s="28"/>
    </row>
    <row r="215" spans="2:11" x14ac:dyDescent="0.2">
      <c r="B215" s="34">
        <v>8.02</v>
      </c>
      <c r="C215" s="35" t="s">
        <v>246</v>
      </c>
      <c r="D215" s="27">
        <v>1</v>
      </c>
      <c r="E215" s="36" t="s">
        <v>7</v>
      </c>
      <c r="F215" s="27"/>
      <c r="G215" s="41"/>
      <c r="H215" s="28"/>
    </row>
    <row r="216" spans="2:11" x14ac:dyDescent="0.2">
      <c r="B216" s="34"/>
      <c r="C216" s="35"/>
      <c r="D216" s="27"/>
      <c r="E216" s="36"/>
      <c r="F216" s="27"/>
      <c r="G216" s="41"/>
      <c r="H216" s="28"/>
    </row>
    <row r="217" spans="2:11" x14ac:dyDescent="0.3">
      <c r="B217" s="42">
        <v>9</v>
      </c>
      <c r="C217" s="29" t="s">
        <v>164</v>
      </c>
      <c r="D217" s="31"/>
      <c r="E217" s="32"/>
      <c r="F217" s="27"/>
      <c r="G217" s="37"/>
      <c r="H217" s="28"/>
    </row>
    <row r="218" spans="2:11" x14ac:dyDescent="0.3">
      <c r="B218" s="34">
        <f t="shared" si="6"/>
        <v>9.01</v>
      </c>
      <c r="C218" s="39" t="s">
        <v>165</v>
      </c>
      <c r="D218" s="31">
        <v>1</v>
      </c>
      <c r="E218" s="32" t="s">
        <v>7</v>
      </c>
      <c r="F218" s="27"/>
      <c r="G218" s="37"/>
      <c r="H218" s="28"/>
    </row>
    <row r="219" spans="2:11" s="90" customFormat="1" x14ac:dyDescent="0.3">
      <c r="B219" s="34">
        <f t="shared" si="6"/>
        <v>9.02</v>
      </c>
      <c r="C219" s="39" t="s">
        <v>166</v>
      </c>
      <c r="D219" s="31">
        <v>2</v>
      </c>
      <c r="E219" s="32" t="s">
        <v>7</v>
      </c>
      <c r="F219" s="27"/>
      <c r="G219" s="37"/>
      <c r="H219" s="28"/>
      <c r="J219" s="96"/>
      <c r="K219" s="96"/>
    </row>
    <row r="220" spans="2:11" x14ac:dyDescent="0.3">
      <c r="B220" s="34"/>
      <c r="C220" s="39"/>
      <c r="D220" s="31"/>
      <c r="E220" s="32"/>
      <c r="F220" s="27"/>
      <c r="G220" s="41"/>
      <c r="H220" s="28">
        <f>SUM(G217:G219)</f>
        <v>0</v>
      </c>
    </row>
    <row r="221" spans="2:11" ht="21.95" customHeight="1" x14ac:dyDescent="0.3">
      <c r="B221" s="42">
        <v>10</v>
      </c>
      <c r="C221" s="29" t="s">
        <v>167</v>
      </c>
      <c r="D221" s="31"/>
      <c r="E221" s="32"/>
      <c r="F221" s="51"/>
      <c r="G221" s="37"/>
      <c r="H221" s="28"/>
    </row>
    <row r="222" spans="2:11" ht="21.95" customHeight="1" x14ac:dyDescent="0.3">
      <c r="B222" s="34">
        <f t="shared" si="6"/>
        <v>10.01</v>
      </c>
      <c r="C222" s="39" t="s">
        <v>168</v>
      </c>
      <c r="D222" s="31">
        <f>(1.2*0.6*3*6)+1.5</f>
        <v>14.46</v>
      </c>
      <c r="E222" s="32" t="s">
        <v>15</v>
      </c>
      <c r="F222" s="27"/>
      <c r="G222" s="37"/>
      <c r="H222" s="28"/>
    </row>
    <row r="223" spans="2:11" x14ac:dyDescent="0.3">
      <c r="B223" s="34">
        <f t="shared" si="6"/>
        <v>10.02</v>
      </c>
      <c r="C223" s="39" t="s">
        <v>169</v>
      </c>
      <c r="D223" s="31">
        <f>+D222*0.3*1.15</f>
        <v>4.9886999999999997</v>
      </c>
      <c r="E223" s="32" t="s">
        <v>21</v>
      </c>
      <c r="F223" s="38"/>
      <c r="G223" s="37"/>
      <c r="H223" s="28"/>
    </row>
    <row r="224" spans="2:11" x14ac:dyDescent="0.3">
      <c r="B224" s="34">
        <f t="shared" si="6"/>
        <v>10.029999999999999</v>
      </c>
      <c r="C224" s="39" t="s">
        <v>170</v>
      </c>
      <c r="D224" s="31">
        <f>+(60.5+54.2+60.5)*2*0.2</f>
        <v>70.08</v>
      </c>
      <c r="E224" s="32" t="s">
        <v>15</v>
      </c>
      <c r="F224" s="38"/>
      <c r="G224" s="37"/>
      <c r="H224" s="28"/>
    </row>
    <row r="225" spans="2:11" s="90" customFormat="1" x14ac:dyDescent="0.3">
      <c r="B225" s="34">
        <f t="shared" si="6"/>
        <v>10.039999999999999</v>
      </c>
      <c r="C225" s="39" t="s">
        <v>240</v>
      </c>
      <c r="D225" s="31">
        <v>2.2799999999999998</v>
      </c>
      <c r="E225" s="32" t="s">
        <v>15</v>
      </c>
      <c r="F225" s="38"/>
      <c r="G225" s="37"/>
      <c r="H225" s="28"/>
      <c r="J225" s="97"/>
      <c r="K225" s="96"/>
    </row>
    <row r="226" spans="2:11" s="90" customFormat="1" x14ac:dyDescent="0.3">
      <c r="B226" s="34">
        <f t="shared" si="6"/>
        <v>10.049999999999999</v>
      </c>
      <c r="C226" s="39" t="s">
        <v>241</v>
      </c>
      <c r="D226" s="31">
        <v>15.4</v>
      </c>
      <c r="E226" s="32" t="s">
        <v>15</v>
      </c>
      <c r="F226" s="38"/>
      <c r="G226" s="37"/>
      <c r="H226" s="28"/>
      <c r="J226" s="97"/>
      <c r="K226" s="96"/>
    </row>
    <row r="227" spans="2:11" x14ac:dyDescent="0.3">
      <c r="B227" s="34">
        <f t="shared" si="6"/>
        <v>10.059999999999999</v>
      </c>
      <c r="C227" s="39" t="s">
        <v>151</v>
      </c>
      <c r="D227" s="31">
        <v>121</v>
      </c>
      <c r="E227" s="32" t="s">
        <v>15</v>
      </c>
      <c r="F227" s="38"/>
      <c r="G227" s="37"/>
      <c r="H227" s="28"/>
    </row>
    <row r="228" spans="2:11" x14ac:dyDescent="0.3">
      <c r="B228" s="34">
        <f t="shared" si="6"/>
        <v>10.069999999999999</v>
      </c>
      <c r="C228" s="39" t="s">
        <v>171</v>
      </c>
      <c r="D228" s="31">
        <v>121</v>
      </c>
      <c r="E228" s="32" t="s">
        <v>15</v>
      </c>
      <c r="F228" s="38"/>
      <c r="G228" s="37"/>
      <c r="H228" s="28"/>
    </row>
    <row r="229" spans="2:11" x14ac:dyDescent="0.3">
      <c r="B229" s="34">
        <f t="shared" si="6"/>
        <v>10.079999999999998</v>
      </c>
      <c r="C229" s="39" t="s">
        <v>156</v>
      </c>
      <c r="D229" s="31">
        <v>154</v>
      </c>
      <c r="E229" s="32" t="s">
        <v>17</v>
      </c>
      <c r="F229" s="38"/>
      <c r="G229" s="37"/>
      <c r="H229" s="28"/>
    </row>
    <row r="230" spans="2:11" x14ac:dyDescent="0.3">
      <c r="B230" s="34">
        <f t="shared" si="6"/>
        <v>10.089999999999998</v>
      </c>
      <c r="C230" s="39" t="s">
        <v>172</v>
      </c>
      <c r="D230" s="31">
        <v>121</v>
      </c>
      <c r="E230" s="32" t="s">
        <v>15</v>
      </c>
      <c r="F230" s="38"/>
      <c r="G230" s="37"/>
      <c r="H230" s="28"/>
    </row>
    <row r="231" spans="2:11" s="90" customFormat="1" ht="37.5" x14ac:dyDescent="0.3">
      <c r="B231" s="34">
        <f t="shared" si="6"/>
        <v>10.099999999999998</v>
      </c>
      <c r="C231" s="39" t="s">
        <v>209</v>
      </c>
      <c r="D231" s="31">
        <v>0.28799999999999998</v>
      </c>
      <c r="E231" s="32" t="s">
        <v>21</v>
      </c>
      <c r="F231" s="38"/>
      <c r="G231" s="37"/>
      <c r="H231" s="28"/>
      <c r="J231" s="96"/>
      <c r="K231" s="96"/>
    </row>
    <row r="232" spans="2:11" x14ac:dyDescent="0.3">
      <c r="B232" s="34">
        <f t="shared" ref="B232:B240" si="7">B231+0.01</f>
        <v>10.109999999999998</v>
      </c>
      <c r="C232" s="39" t="s">
        <v>173</v>
      </c>
      <c r="D232" s="31">
        <f>0.4*0.5*0.35*2</f>
        <v>0.13999999999999999</v>
      </c>
      <c r="E232" s="32" t="s">
        <v>21</v>
      </c>
      <c r="F232" s="38"/>
      <c r="G232" s="37"/>
      <c r="H232" s="28"/>
    </row>
    <row r="233" spans="2:11" x14ac:dyDescent="0.3">
      <c r="B233" s="34">
        <f t="shared" si="7"/>
        <v>10.119999999999997</v>
      </c>
      <c r="C233" s="39" t="s">
        <v>174</v>
      </c>
      <c r="D233" s="31">
        <f>0.4*0.5*0.35*2</f>
        <v>0.13999999999999999</v>
      </c>
      <c r="E233" s="32" t="s">
        <v>21</v>
      </c>
      <c r="F233" s="38"/>
      <c r="G233" s="37"/>
      <c r="H233" s="28"/>
    </row>
    <row r="234" spans="2:11" x14ac:dyDescent="0.3">
      <c r="B234" s="34">
        <f t="shared" si="7"/>
        <v>10.129999999999997</v>
      </c>
      <c r="C234" s="39" t="s">
        <v>175</v>
      </c>
      <c r="D234" s="31">
        <v>1.026</v>
      </c>
      <c r="E234" s="32" t="s">
        <v>21</v>
      </c>
      <c r="F234" s="38"/>
      <c r="G234" s="37"/>
      <c r="H234" s="28"/>
    </row>
    <row r="235" spans="2:11" x14ac:dyDescent="0.3">
      <c r="B235" s="34">
        <f t="shared" si="7"/>
        <v>10.139999999999997</v>
      </c>
      <c r="C235" s="39" t="s">
        <v>176</v>
      </c>
      <c r="D235" s="31">
        <v>0.51300000000000001</v>
      </c>
      <c r="E235" s="32" t="s">
        <v>21</v>
      </c>
      <c r="F235" s="38"/>
      <c r="G235" s="37"/>
      <c r="H235" s="28"/>
    </row>
    <row r="236" spans="2:11" x14ac:dyDescent="0.3">
      <c r="B236" s="34">
        <f t="shared" si="7"/>
        <v>10.149999999999997</v>
      </c>
      <c r="C236" s="39" t="s">
        <v>45</v>
      </c>
      <c r="D236" s="31">
        <v>0.68400000000000005</v>
      </c>
      <c r="E236" s="32" t="s">
        <v>21</v>
      </c>
      <c r="F236" s="38"/>
      <c r="G236" s="37"/>
      <c r="H236" s="28"/>
    </row>
    <row r="237" spans="2:11" x14ac:dyDescent="0.3">
      <c r="B237" s="34">
        <f t="shared" si="7"/>
        <v>10.159999999999997</v>
      </c>
      <c r="C237" s="35" t="s">
        <v>177</v>
      </c>
      <c r="D237" s="27">
        <v>1</v>
      </c>
      <c r="E237" s="36" t="s">
        <v>7</v>
      </c>
      <c r="F237" s="27"/>
      <c r="G237" s="37"/>
      <c r="H237" s="28"/>
    </row>
    <row r="238" spans="2:11" x14ac:dyDescent="0.3">
      <c r="B238" s="34">
        <f t="shared" si="7"/>
        <v>10.169999999999996</v>
      </c>
      <c r="C238" s="35" t="s">
        <v>178</v>
      </c>
      <c r="D238" s="27">
        <v>1</v>
      </c>
      <c r="E238" s="36" t="s">
        <v>7</v>
      </c>
      <c r="F238" s="27"/>
      <c r="G238" s="37"/>
      <c r="H238" s="28"/>
    </row>
    <row r="239" spans="2:11" x14ac:dyDescent="0.3">
      <c r="B239" s="34">
        <f t="shared" si="7"/>
        <v>10.179999999999996</v>
      </c>
      <c r="C239" s="39" t="s">
        <v>179</v>
      </c>
      <c r="D239" s="31">
        <f>+(3.5*2+3.2*14+3.55*4+4.65*2)*3.28</f>
        <v>246.98399999999998</v>
      </c>
      <c r="E239" s="32" t="s">
        <v>180</v>
      </c>
      <c r="F239" s="38"/>
      <c r="G239" s="37"/>
      <c r="H239" s="28"/>
    </row>
    <row r="240" spans="2:11" x14ac:dyDescent="0.3">
      <c r="B240" s="34">
        <f t="shared" si="7"/>
        <v>10.189999999999996</v>
      </c>
      <c r="C240" s="39" t="s">
        <v>181</v>
      </c>
      <c r="D240" s="31">
        <f>60.5*2.1*2+54.2*2.1</f>
        <v>367.92</v>
      </c>
      <c r="E240" s="32" t="s">
        <v>15</v>
      </c>
      <c r="F240" s="38"/>
      <c r="G240" s="37"/>
      <c r="H240" s="28"/>
    </row>
    <row r="241" spans="2:8" x14ac:dyDescent="0.3">
      <c r="B241" s="34"/>
      <c r="C241" s="39"/>
      <c r="D241" s="31"/>
      <c r="E241" s="32"/>
      <c r="F241" s="38"/>
      <c r="G241" s="41"/>
      <c r="H241" s="28">
        <f>SUM(G221:G240)</f>
        <v>0</v>
      </c>
    </row>
    <row r="242" spans="2:8" ht="19.5" thickBot="1" x14ac:dyDescent="0.35">
      <c r="B242" s="52"/>
      <c r="C242" s="53"/>
      <c r="D242" s="54"/>
      <c r="E242" s="55"/>
      <c r="F242" s="56"/>
      <c r="G242" s="57"/>
      <c r="H242" s="58"/>
    </row>
    <row r="243" spans="2:8" ht="19.5" thickBot="1" x14ac:dyDescent="0.35">
      <c r="B243" s="59"/>
      <c r="C243" s="60" t="s">
        <v>182</v>
      </c>
      <c r="D243" s="61"/>
      <c r="E243" s="62" t="s">
        <v>183</v>
      </c>
      <c r="F243" s="61"/>
      <c r="G243" s="63"/>
      <c r="H243" s="64">
        <f>SUM(H19:H241)</f>
        <v>0</v>
      </c>
    </row>
    <row r="244" spans="2:8" x14ac:dyDescent="0.2">
      <c r="B244" s="65"/>
      <c r="C244" s="8"/>
    </row>
    <row r="245" spans="2:8" x14ac:dyDescent="0.2">
      <c r="B245" s="65"/>
      <c r="C245" s="3" t="s">
        <v>184</v>
      </c>
    </row>
    <row r="246" spans="2:8" x14ac:dyDescent="0.2">
      <c r="B246" s="93"/>
      <c r="C246" s="66" t="s">
        <v>185</v>
      </c>
      <c r="D246" s="67">
        <v>0.1</v>
      </c>
      <c r="E246" s="68"/>
      <c r="G246" s="4">
        <f t="shared" ref="G246:G253" si="8">+$H$243*D246</f>
        <v>0</v>
      </c>
    </row>
    <row r="247" spans="2:8" x14ac:dyDescent="0.2">
      <c r="B247" s="65"/>
      <c r="C247" s="66" t="s">
        <v>186</v>
      </c>
      <c r="D247" s="67">
        <v>0.03</v>
      </c>
      <c r="E247" s="68"/>
      <c r="G247" s="4">
        <f t="shared" si="8"/>
        <v>0</v>
      </c>
    </row>
    <row r="248" spans="2:8" s="74" customFormat="1" x14ac:dyDescent="0.3">
      <c r="B248" s="69"/>
      <c r="C248" s="70" t="s">
        <v>187</v>
      </c>
      <c r="D248" s="67">
        <v>0.03</v>
      </c>
      <c r="E248" s="71"/>
      <c r="F248" s="72"/>
      <c r="G248" s="4">
        <f t="shared" si="8"/>
        <v>0</v>
      </c>
      <c r="H248" s="73"/>
    </row>
    <row r="249" spans="2:8" x14ac:dyDescent="0.2">
      <c r="B249" s="65"/>
      <c r="C249" s="66" t="s">
        <v>188</v>
      </c>
      <c r="D249" s="67">
        <v>0.04</v>
      </c>
      <c r="E249" s="68"/>
      <c r="G249" s="4">
        <f t="shared" si="8"/>
        <v>0</v>
      </c>
    </row>
    <row r="250" spans="2:8" x14ac:dyDescent="0.2">
      <c r="B250" s="65"/>
      <c r="C250" s="66" t="s">
        <v>189</v>
      </c>
      <c r="D250" s="67">
        <v>0.01</v>
      </c>
      <c r="E250" s="68"/>
      <c r="G250" s="4">
        <f t="shared" si="8"/>
        <v>0</v>
      </c>
    </row>
    <row r="251" spans="2:8" x14ac:dyDescent="0.2">
      <c r="B251" s="65"/>
      <c r="C251" s="66" t="s">
        <v>190</v>
      </c>
      <c r="D251" s="67">
        <v>1.4999999999999999E-2</v>
      </c>
      <c r="E251" s="68"/>
      <c r="G251" s="4">
        <f t="shared" si="8"/>
        <v>0</v>
      </c>
    </row>
    <row r="252" spans="2:8" x14ac:dyDescent="0.2">
      <c r="B252" s="65"/>
      <c r="C252" s="66" t="s">
        <v>191</v>
      </c>
      <c r="D252" s="67">
        <v>0.05</v>
      </c>
      <c r="E252" s="68"/>
      <c r="G252" s="4">
        <f t="shared" si="8"/>
        <v>0</v>
      </c>
    </row>
    <row r="253" spans="2:8" x14ac:dyDescent="0.2">
      <c r="B253" s="65"/>
      <c r="C253" s="66" t="s">
        <v>192</v>
      </c>
      <c r="D253" s="67">
        <v>0.05</v>
      </c>
      <c r="E253" s="68"/>
      <c r="G253" s="4">
        <f t="shared" si="8"/>
        <v>0</v>
      </c>
    </row>
    <row r="254" spans="2:8" x14ac:dyDescent="0.2">
      <c r="B254" s="65"/>
      <c r="C254" s="66" t="s">
        <v>193</v>
      </c>
      <c r="D254" s="67">
        <v>0.18</v>
      </c>
      <c r="E254" s="68"/>
      <c r="G254" s="4">
        <f>+D254*G246</f>
        <v>0</v>
      </c>
    </row>
    <row r="255" spans="2:8" x14ac:dyDescent="0.2">
      <c r="B255" s="65"/>
      <c r="C255" s="8"/>
      <c r="D255" s="8"/>
      <c r="E255" s="8"/>
      <c r="H255" s="6">
        <f>SUM(G246:G254)</f>
        <v>0</v>
      </c>
    </row>
    <row r="256" spans="2:8" ht="19.5" thickBot="1" x14ac:dyDescent="0.25">
      <c r="B256" s="65"/>
      <c r="C256" s="8"/>
      <c r="D256" s="8"/>
      <c r="E256" s="8"/>
    </row>
    <row r="257" spans="2:8" ht="19.5" thickBot="1" x14ac:dyDescent="0.25">
      <c r="B257" s="75"/>
      <c r="C257" s="76" t="s">
        <v>182</v>
      </c>
      <c r="D257" s="76"/>
      <c r="E257" s="76"/>
      <c r="F257" s="77"/>
      <c r="G257" s="77"/>
      <c r="H257" s="78">
        <f>SUM(H255,H243)</f>
        <v>0</v>
      </c>
    </row>
    <row r="258" spans="2:8" x14ac:dyDescent="0.2">
      <c r="B258" s="65"/>
      <c r="C258" s="8"/>
      <c r="D258" s="8"/>
      <c r="E258" s="8"/>
    </row>
    <row r="259" spans="2:8" x14ac:dyDescent="0.3">
      <c r="B259" s="34"/>
      <c r="C259" s="39"/>
      <c r="D259" s="31"/>
      <c r="E259" s="32"/>
      <c r="F259" s="38"/>
      <c r="G259" s="41"/>
      <c r="H259" s="28"/>
    </row>
    <row r="260" spans="2:8" x14ac:dyDescent="0.3">
      <c r="B260" s="34"/>
      <c r="C260" s="47" t="s">
        <v>194</v>
      </c>
      <c r="D260" s="31"/>
      <c r="E260" s="32"/>
      <c r="F260" s="38"/>
      <c r="G260" s="37">
        <f>ROUND(F260*D260,2)</f>
        <v>0</v>
      </c>
      <c r="H260" s="28"/>
    </row>
    <row r="261" spans="2:8" x14ac:dyDescent="0.3">
      <c r="B261" s="34"/>
      <c r="C261" s="47"/>
      <c r="D261" s="31"/>
      <c r="E261" s="32"/>
      <c r="F261" s="38"/>
      <c r="G261" s="37"/>
      <c r="H261" s="28"/>
    </row>
    <row r="262" spans="2:8" x14ac:dyDescent="0.3">
      <c r="B262" s="42">
        <v>1</v>
      </c>
      <c r="C262" s="29" t="s">
        <v>195</v>
      </c>
      <c r="D262" s="79"/>
      <c r="E262" s="36"/>
      <c r="F262" s="41"/>
      <c r="G262" s="37">
        <f>ROUND(F262*D262,2)</f>
        <v>0</v>
      </c>
      <c r="H262" s="80"/>
    </row>
    <row r="263" spans="2:8" x14ac:dyDescent="0.3">
      <c r="B263" s="34">
        <f t="shared" ref="B263:B272" si="9">B262+0.01</f>
        <v>1.01</v>
      </c>
      <c r="C263" s="35" t="s">
        <v>196</v>
      </c>
      <c r="D263" s="27">
        <v>2</v>
      </c>
      <c r="E263" s="36" t="s">
        <v>7</v>
      </c>
      <c r="F263" s="38"/>
      <c r="G263" s="37"/>
      <c r="H263" s="28"/>
    </row>
    <row r="264" spans="2:8" x14ac:dyDescent="0.3">
      <c r="B264" s="34">
        <f t="shared" si="9"/>
        <v>1.02</v>
      </c>
      <c r="C264" s="35" t="s">
        <v>207</v>
      </c>
      <c r="D264" s="27">
        <v>1</v>
      </c>
      <c r="E264" s="36" t="s">
        <v>7</v>
      </c>
      <c r="F264" s="38"/>
      <c r="G264" s="37"/>
      <c r="H264" s="28"/>
    </row>
    <row r="265" spans="2:8" x14ac:dyDescent="0.3">
      <c r="B265" s="34">
        <f t="shared" si="9"/>
        <v>1.03</v>
      </c>
      <c r="C265" s="81" t="s">
        <v>197</v>
      </c>
      <c r="D265" s="27">
        <v>5</v>
      </c>
      <c r="E265" s="36" t="s">
        <v>7</v>
      </c>
      <c r="F265" s="38"/>
      <c r="G265" s="37"/>
      <c r="H265" s="28"/>
    </row>
    <row r="266" spans="2:8" x14ac:dyDescent="0.3">
      <c r="B266" s="34">
        <f t="shared" si="9"/>
        <v>1.04</v>
      </c>
      <c r="C266" s="39" t="s">
        <v>198</v>
      </c>
      <c r="D266" s="27">
        <v>18</v>
      </c>
      <c r="E266" s="36" t="s">
        <v>7</v>
      </c>
      <c r="F266" s="38"/>
      <c r="G266" s="37"/>
      <c r="H266" s="28"/>
    </row>
    <row r="267" spans="2:8" x14ac:dyDescent="0.3">
      <c r="B267" s="34"/>
      <c r="C267" s="39"/>
      <c r="D267" s="27"/>
      <c r="E267" s="36"/>
      <c r="F267" s="38"/>
      <c r="G267" s="41"/>
      <c r="H267" s="80">
        <f>SUM(G262:G266)</f>
        <v>0</v>
      </c>
    </row>
    <row r="268" spans="2:8" x14ac:dyDescent="0.3">
      <c r="B268" s="42">
        <v>2</v>
      </c>
      <c r="C268" s="29" t="s">
        <v>199</v>
      </c>
      <c r="D268" s="31"/>
      <c r="E268" s="32"/>
      <c r="F268" s="41"/>
      <c r="G268" s="37"/>
      <c r="H268" s="80"/>
    </row>
    <row r="269" spans="2:8" x14ac:dyDescent="0.3">
      <c r="B269" s="34">
        <f t="shared" si="9"/>
        <v>2.0099999999999998</v>
      </c>
      <c r="C269" s="39" t="s">
        <v>200</v>
      </c>
      <c r="D269" s="31">
        <v>1</v>
      </c>
      <c r="E269" s="32" t="s">
        <v>7</v>
      </c>
      <c r="F269" s="38"/>
      <c r="G269" s="37"/>
      <c r="H269" s="80"/>
    </row>
    <row r="270" spans="2:8" x14ac:dyDescent="0.3">
      <c r="B270" s="34">
        <f t="shared" si="9"/>
        <v>2.0199999999999996</v>
      </c>
      <c r="C270" s="39" t="s">
        <v>201</v>
      </c>
      <c r="D270" s="31">
        <v>4</v>
      </c>
      <c r="E270" s="32" t="s">
        <v>7</v>
      </c>
      <c r="F270" s="38"/>
      <c r="G270" s="37"/>
      <c r="H270" s="80"/>
    </row>
    <row r="271" spans="2:8" x14ac:dyDescent="0.3">
      <c r="B271" s="34">
        <f t="shared" si="9"/>
        <v>2.0299999999999994</v>
      </c>
      <c r="C271" s="39" t="s">
        <v>239</v>
      </c>
      <c r="D271" s="31">
        <v>8</v>
      </c>
      <c r="E271" s="32" t="s">
        <v>7</v>
      </c>
      <c r="F271" s="38"/>
      <c r="G271" s="37"/>
      <c r="H271" s="80"/>
    </row>
    <row r="272" spans="2:8" x14ac:dyDescent="0.3">
      <c r="B272" s="34">
        <f t="shared" si="9"/>
        <v>2.0399999999999991</v>
      </c>
      <c r="C272" s="39" t="s">
        <v>202</v>
      </c>
      <c r="D272" s="31">
        <v>1</v>
      </c>
      <c r="E272" s="32" t="s">
        <v>7</v>
      </c>
      <c r="F272" s="38"/>
      <c r="G272" s="37"/>
      <c r="H272" s="80"/>
    </row>
    <row r="273" spans="2:8" x14ac:dyDescent="0.3">
      <c r="B273" s="34"/>
      <c r="C273" s="39"/>
      <c r="D273" s="31"/>
      <c r="E273" s="32"/>
      <c r="F273" s="38"/>
      <c r="G273" s="41"/>
      <c r="H273" s="80">
        <f>SUM(G268:G272)</f>
        <v>0</v>
      </c>
    </row>
    <row r="274" spans="2:8" ht="19.5" thickBot="1" x14ac:dyDescent="0.35">
      <c r="B274" s="52"/>
      <c r="C274" s="53"/>
      <c r="D274" s="54"/>
      <c r="E274" s="55"/>
      <c r="F274" s="56"/>
      <c r="G274" s="57"/>
      <c r="H274" s="58"/>
    </row>
    <row r="275" spans="2:8" ht="19.5" thickBot="1" x14ac:dyDescent="0.35">
      <c r="B275" s="59"/>
      <c r="C275" s="60" t="s">
        <v>203</v>
      </c>
      <c r="D275" s="61"/>
      <c r="E275" s="62" t="s">
        <v>183</v>
      </c>
      <c r="F275" s="61"/>
      <c r="G275" s="63"/>
      <c r="H275" s="64">
        <f>SUM(H263:H274)</f>
        <v>0</v>
      </c>
    </row>
    <row r="276" spans="2:8" x14ac:dyDescent="0.2">
      <c r="B276" s="65"/>
      <c r="C276" s="8"/>
    </row>
    <row r="277" spans="2:8" x14ac:dyDescent="0.2">
      <c r="B277" s="65"/>
      <c r="C277" s="3" t="s">
        <v>184</v>
      </c>
    </row>
    <row r="278" spans="2:8" x14ac:dyDescent="0.3">
      <c r="B278" s="69"/>
      <c r="C278" s="70" t="s">
        <v>187</v>
      </c>
      <c r="D278" s="67">
        <v>0.03</v>
      </c>
      <c r="E278" s="71"/>
      <c r="F278" s="72"/>
      <c r="G278" s="4">
        <f>+$H$275*D278</f>
        <v>0</v>
      </c>
      <c r="H278" s="73"/>
    </row>
    <row r="279" spans="2:8" x14ac:dyDescent="0.2">
      <c r="B279" s="65"/>
      <c r="C279" s="66" t="s">
        <v>191</v>
      </c>
      <c r="D279" s="67">
        <v>0.05</v>
      </c>
      <c r="E279" s="68"/>
      <c r="G279" s="4">
        <f>+$H$275*D279</f>
        <v>0</v>
      </c>
    </row>
    <row r="280" spans="2:8" x14ac:dyDescent="0.2">
      <c r="B280" s="65"/>
      <c r="C280" s="66" t="s">
        <v>192</v>
      </c>
      <c r="D280" s="67">
        <v>0.05</v>
      </c>
      <c r="E280" s="68"/>
      <c r="G280" s="4">
        <f>+$H$275*D280</f>
        <v>0</v>
      </c>
    </row>
    <row r="281" spans="2:8" x14ac:dyDescent="0.2">
      <c r="B281" s="65"/>
      <c r="C281" s="8"/>
      <c r="D281" s="8"/>
      <c r="E281" s="8"/>
      <c r="H281" s="6">
        <f>SUM(G278:G280)</f>
        <v>0</v>
      </c>
    </row>
    <row r="282" spans="2:8" ht="19.5" thickBot="1" x14ac:dyDescent="0.25">
      <c r="B282" s="65"/>
      <c r="C282" s="8"/>
      <c r="D282" s="8"/>
      <c r="E282" s="8"/>
    </row>
    <row r="283" spans="2:8" ht="19.5" thickBot="1" x14ac:dyDescent="0.25">
      <c r="B283" s="75"/>
      <c r="C283" s="76" t="s">
        <v>204</v>
      </c>
      <c r="D283" s="76"/>
      <c r="E283" s="76"/>
      <c r="F283" s="77"/>
      <c r="G283" s="77"/>
      <c r="H283" s="78">
        <f>SUM(H281,H275)</f>
        <v>0</v>
      </c>
    </row>
    <row r="284" spans="2:8" x14ac:dyDescent="0.2">
      <c r="B284" s="65"/>
      <c r="C284" s="8"/>
      <c r="D284" s="8"/>
      <c r="E284" s="8"/>
    </row>
    <row r="285" spans="2:8" x14ac:dyDescent="0.2">
      <c r="B285" s="65"/>
      <c r="C285" s="8" t="s">
        <v>205</v>
      </c>
      <c r="D285" s="67">
        <v>0.05</v>
      </c>
      <c r="E285" s="68"/>
      <c r="G285" s="4">
        <f>+D285*H243</f>
        <v>0</v>
      </c>
    </row>
    <row r="286" spans="2:8" ht="19.5" thickBot="1" x14ac:dyDescent="0.25">
      <c r="B286" s="65"/>
      <c r="C286" s="8"/>
      <c r="D286" s="82"/>
      <c r="E286" s="83"/>
      <c r="F286" s="6"/>
      <c r="G286" s="6"/>
    </row>
    <row r="287" spans="2:8" ht="19.5" thickBot="1" x14ac:dyDescent="0.25">
      <c r="B287" s="75"/>
      <c r="C287" s="76" t="s">
        <v>206</v>
      </c>
      <c r="D287" s="76"/>
      <c r="E287" s="76"/>
      <c r="F287" s="77"/>
      <c r="G287" s="77"/>
      <c r="H287" s="78">
        <f>+G285+H257+H283</f>
        <v>0</v>
      </c>
    </row>
    <row r="288" spans="2:8" x14ac:dyDescent="0.2">
      <c r="B288" s="65"/>
      <c r="C288" s="8"/>
      <c r="D288" s="8"/>
      <c r="E288" s="8"/>
    </row>
    <row r="289" spans="2:8" x14ac:dyDescent="0.2">
      <c r="B289" s="65"/>
      <c r="C289" s="8"/>
      <c r="D289" s="8"/>
      <c r="E289" s="8"/>
    </row>
    <row r="290" spans="2:8" x14ac:dyDescent="0.2">
      <c r="B290" s="65"/>
      <c r="C290" s="8"/>
      <c r="D290" s="8"/>
      <c r="E290" s="8"/>
    </row>
    <row r="291" spans="2:8" x14ac:dyDescent="0.2">
      <c r="B291" s="65"/>
      <c r="C291" s="8"/>
      <c r="D291" s="8"/>
      <c r="E291" s="8"/>
    </row>
    <row r="292" spans="2:8" x14ac:dyDescent="0.2">
      <c r="B292" s="85"/>
      <c r="C292" s="87"/>
      <c r="D292" s="1"/>
      <c r="E292" s="86"/>
      <c r="F292" s="1"/>
      <c r="G292" s="1"/>
      <c r="H292" s="8"/>
    </row>
    <row r="293" spans="2:8" x14ac:dyDescent="0.2">
      <c r="B293" s="88"/>
      <c r="C293" s="1"/>
      <c r="D293" s="85"/>
      <c r="E293" s="85"/>
      <c r="F293" s="85"/>
      <c r="G293" s="85"/>
      <c r="H293" s="84"/>
    </row>
    <row r="294" spans="2:8" x14ac:dyDescent="0.2">
      <c r="B294" s="88"/>
      <c r="C294" s="1"/>
      <c r="D294" s="85"/>
      <c r="E294" s="85"/>
      <c r="F294" s="85"/>
      <c r="G294" s="85"/>
      <c r="H294" s="84"/>
    </row>
    <row r="295" spans="2:8" x14ac:dyDescent="0.2">
      <c r="B295" s="88"/>
      <c r="C295" s="89"/>
      <c r="D295" s="85"/>
      <c r="E295" s="85"/>
      <c r="F295" s="85"/>
      <c r="G295" s="85"/>
      <c r="H295" s="84"/>
    </row>
    <row r="296" spans="2:8" x14ac:dyDescent="0.2">
      <c r="B296" s="88"/>
      <c r="C296" s="89"/>
      <c r="D296" s="85"/>
      <c r="E296" s="85"/>
      <c r="F296" s="85"/>
      <c r="G296" s="85"/>
      <c r="H296" s="84"/>
    </row>
  </sheetData>
  <sheetProtection algorithmName="SHA-512" hashValue="eqrzvJPZTziV2r0k/UDWKFzxhQePtGOsiB9OD7Cmz94CqKY4fGH4CRSYULHylyFUM6J0rhDXH6dlBgUQAhBdgw==" saltValue="yE5DBZozZFD6ASvbnxfh3g==" spinCount="100000" sheet="1" objects="1" scenarios="1"/>
  <mergeCells count="2">
    <mergeCell ref="B1:H1"/>
    <mergeCell ref="B2:H2"/>
  </mergeCells>
  <printOptions horizontalCentered="1"/>
  <pageMargins left="0.19685039370078741" right="0.19685039370078741" top="0.35433070866141736" bottom="0.55118110236220474" header="0.31496062992125984" footer="0.31496062992125984"/>
  <pageSetup scale="59" orientation="portrait" r:id="rId1"/>
  <headerFooter>
    <oddFooter>&amp;C&amp;F&amp;R&amp;P de &amp;N</oddFooter>
  </headerFooter>
  <rowBreaks count="2" manualBreakCount="2">
    <brk id="57" min="1" max="7" man="1"/>
    <brk id="28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Volumetría Parroquia San José</vt:lpstr>
      <vt:lpstr>'Volumetría Parroquia San José'!Área_de_impresión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Alberto Sena Méndez</dc:creator>
  <cp:lastModifiedBy>Carolina Lisbeth Caraballo Espinosa</cp:lastModifiedBy>
  <dcterms:created xsi:type="dcterms:W3CDTF">2019-08-12T21:30:04Z</dcterms:created>
  <dcterms:modified xsi:type="dcterms:W3CDTF">2019-08-20T19:10:38Z</dcterms:modified>
</cp:coreProperties>
</file>